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E0C92E4E-D309-43F2-8E14-8041DD739D1B}" xr6:coauthVersionLast="47" xr6:coauthVersionMax="47" xr10:uidLastSave="{00000000-0000-0000-0000-000000000000}"/>
  <bookViews>
    <workbookView xWindow="-110" yWindow="-110" windowWidth="19420" windowHeight="10300" xr2:uid="{3FF6C2C6-7B85-47FC-B793-9BA3FB3BDD56}"/>
  </bookViews>
  <sheets>
    <sheet name="Summary" sheetId="6" r:id="rId1"/>
    <sheet name="Table 1" sheetId="1" r:id="rId2"/>
    <sheet name="Table 2" sheetId="2" r:id="rId3"/>
    <sheet name="Capital O&amp;M" sheetId="3" r:id="rId4"/>
    <sheet name="Respondents" sheetId="4" r:id="rId5"/>
    <sheet name="Responses" sheetId="5"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1" l="1"/>
  <c r="E21" i="1"/>
  <c r="C11" i="5"/>
  <c r="C13" i="5"/>
  <c r="C12" i="5"/>
  <c r="C6" i="5"/>
  <c r="H16" i="3"/>
  <c r="H15" i="3"/>
  <c r="H14" i="3"/>
  <c r="H5" i="3"/>
  <c r="I18" i="2"/>
  <c r="F18" i="2"/>
  <c r="I6" i="2"/>
  <c r="H6" i="2"/>
  <c r="G6" i="2"/>
  <c r="F6" i="2"/>
  <c r="D6" i="2"/>
  <c r="I35" i="1"/>
  <c r="F35" i="1"/>
  <c r="I34" i="1"/>
  <c r="F34" i="1"/>
  <c r="F25" i="1"/>
  <c r="I25" i="1"/>
  <c r="I8" i="1"/>
  <c r="G8" i="1"/>
  <c r="E12" i="1"/>
  <c r="E8" i="1" l="1"/>
  <c r="F10" i="4"/>
  <c r="G7" i="4"/>
  <c r="E11" i="1" l="1"/>
  <c r="E6" i="2" s="1"/>
  <c r="C10" i="4" l="1"/>
  <c r="D8" i="4"/>
  <c r="C5" i="5" l="1"/>
  <c r="F5" i="5" s="1"/>
  <c r="E15" i="1"/>
  <c r="G8" i="4"/>
  <c r="D9" i="4"/>
  <c r="G9" i="4" s="1"/>
  <c r="D8" i="1"/>
  <c r="G10" i="4" l="1"/>
  <c r="F6" i="5"/>
  <c r="C7" i="5"/>
  <c r="F7" i="5" s="1"/>
  <c r="E9" i="2"/>
  <c r="E18" i="1"/>
  <c r="E12" i="2" s="1"/>
  <c r="E19" i="1"/>
  <c r="E13" i="2" s="1"/>
  <c r="E20" i="1"/>
  <c r="E14" i="2" s="1"/>
  <c r="E17" i="1"/>
  <c r="E11" i="2" s="1"/>
  <c r="D10" i="4"/>
  <c r="C8" i="5" l="1"/>
  <c r="F11" i="5"/>
  <c r="E23" i="1"/>
  <c r="E22" i="1"/>
  <c r="E16" i="2" s="1"/>
  <c r="B3" i="6"/>
  <c r="F12" i="5"/>
  <c r="F8" i="5"/>
  <c r="C9" i="5"/>
  <c r="D33" i="1"/>
  <c r="D32" i="1"/>
  <c r="D30" i="1"/>
  <c r="D24" i="1"/>
  <c r="F24" i="1" s="1"/>
  <c r="G24" i="1" s="1"/>
  <c r="D23" i="1"/>
  <c r="D22" i="1"/>
  <c r="D21" i="1"/>
  <c r="D20" i="1"/>
  <c r="D19" i="1"/>
  <c r="D18" i="1"/>
  <c r="D17" i="1"/>
  <c r="D16" i="1"/>
  <c r="D15" i="1"/>
  <c r="D12" i="1"/>
  <c r="D11" i="1"/>
  <c r="D10" i="1"/>
  <c r="D5" i="2"/>
  <c r="D17" i="2"/>
  <c r="D16" i="2"/>
  <c r="D15" i="2"/>
  <c r="D14" i="2"/>
  <c r="D13" i="2"/>
  <c r="D12" i="2"/>
  <c r="D11" i="2"/>
  <c r="D10" i="2"/>
  <c r="D9" i="2"/>
  <c r="D7" i="2"/>
  <c r="F13" i="5" l="1"/>
  <c r="E17" i="2"/>
  <c r="E33" i="1"/>
  <c r="E32" i="1"/>
  <c r="F9" i="5"/>
  <c r="C10" i="5"/>
  <c r="F10" i="5" s="1"/>
  <c r="H24" i="1"/>
  <c r="I24" i="1" s="1"/>
  <c r="D5" i="3"/>
  <c r="F14" i="5" l="1"/>
  <c r="D6" i="3"/>
  <c r="E5" i="3"/>
  <c r="G5" i="3"/>
  <c r="F8" i="1"/>
  <c r="F15" i="1"/>
  <c r="F9" i="2"/>
  <c r="B7" i="6" l="1"/>
  <c r="K35" i="1"/>
  <c r="F14" i="2"/>
  <c r="F20" i="1"/>
  <c r="G9" i="2"/>
  <c r="H9" i="2"/>
  <c r="F18" i="1"/>
  <c r="F12" i="2"/>
  <c r="E6" i="3"/>
  <c r="D7" i="3"/>
  <c r="F11" i="2"/>
  <c r="F17" i="1"/>
  <c r="F13" i="2"/>
  <c r="F19" i="1"/>
  <c r="F16" i="2"/>
  <c r="F22" i="1"/>
  <c r="G15" i="1"/>
  <c r="H15" i="1"/>
  <c r="F17" i="2"/>
  <c r="F33" i="1"/>
  <c r="F23" i="1"/>
  <c r="G23" i="1" s="1"/>
  <c r="F32" i="1"/>
  <c r="H8" i="1"/>
  <c r="G6" i="3"/>
  <c r="I9" i="2" l="1"/>
  <c r="I15" i="1"/>
  <c r="H13" i="2"/>
  <c r="G13" i="2"/>
  <c r="G17" i="2"/>
  <c r="H17" i="2"/>
  <c r="H22" i="1"/>
  <c r="G22" i="1"/>
  <c r="H17" i="1"/>
  <c r="G17" i="1"/>
  <c r="H12" i="2"/>
  <c r="G12" i="2"/>
  <c r="H33" i="1"/>
  <c r="G33" i="1"/>
  <c r="G32" i="1"/>
  <c r="H32" i="1"/>
  <c r="H16" i="2"/>
  <c r="G16" i="2"/>
  <c r="H11" i="2"/>
  <c r="G11" i="2"/>
  <c r="H18" i="1"/>
  <c r="G18" i="1"/>
  <c r="I18" i="1" s="1"/>
  <c r="H20" i="1"/>
  <c r="G20" i="1"/>
  <c r="G7" i="3"/>
  <c r="H6" i="3"/>
  <c r="H23" i="1"/>
  <c r="G19" i="1"/>
  <c r="H19" i="1"/>
  <c r="E7" i="3"/>
  <c r="D8" i="3"/>
  <c r="H14" i="2"/>
  <c r="G14" i="2"/>
  <c r="I33" i="1" l="1"/>
  <c r="I14" i="2"/>
  <c r="I17" i="2"/>
  <c r="I16" i="2"/>
  <c r="I17" i="1"/>
  <c r="I22" i="1"/>
  <c r="I19" i="1"/>
  <c r="I13" i="2"/>
  <c r="I23" i="1"/>
  <c r="I11" i="2"/>
  <c r="I20" i="1"/>
  <c r="I32" i="1"/>
  <c r="I12" i="2"/>
  <c r="G8" i="3"/>
  <c r="H7" i="3"/>
  <c r="D9" i="3"/>
  <c r="E8" i="3"/>
  <c r="D11" i="3" l="1"/>
  <c r="E10" i="1" s="1"/>
  <c r="E9" i="3"/>
  <c r="H8" i="3"/>
  <c r="G9" i="3"/>
  <c r="H9" i="3" s="1"/>
  <c r="E5" i="2" l="1"/>
  <c r="E30" i="1"/>
  <c r="E7" i="2"/>
  <c r="D12" i="3"/>
  <c r="E11" i="3"/>
  <c r="E10" i="2" l="1"/>
  <c r="D13" i="3"/>
  <c r="E12" i="3"/>
  <c r="F5" i="2"/>
  <c r="F10" i="1"/>
  <c r="F30" i="1"/>
  <c r="E15" i="2" l="1"/>
  <c r="G30" i="1"/>
  <c r="H30" i="1"/>
  <c r="E13" i="3"/>
  <c r="E16" i="3" s="1"/>
  <c r="H5" i="2"/>
  <c r="G5" i="2"/>
  <c r="H10" i="1"/>
  <c r="G10" i="1"/>
  <c r="I36" i="1" l="1"/>
  <c r="I37" i="1" s="1"/>
  <c r="B6" i="6"/>
  <c r="I30" i="1"/>
  <c r="I5" i="2"/>
  <c r="F11" i="1"/>
  <c r="I10" i="1"/>
  <c r="G11" i="1" l="1"/>
  <c r="H11" i="1"/>
  <c r="F12" i="1"/>
  <c r="F7" i="2"/>
  <c r="I11" i="1" l="1"/>
  <c r="F16" i="1"/>
  <c r="F10" i="2"/>
  <c r="H7" i="2"/>
  <c r="G7" i="2"/>
  <c r="H12" i="1"/>
  <c r="G12" i="1"/>
  <c r="I12" i="1" l="1"/>
  <c r="I7" i="2"/>
  <c r="H10" i="2"/>
  <c r="G10" i="2"/>
  <c r="H16" i="1"/>
  <c r="G16" i="1"/>
  <c r="F21" i="1"/>
  <c r="F15" i="2"/>
  <c r="I16" i="1" l="1"/>
  <c r="I10" i="2"/>
  <c r="H15" i="2"/>
  <c r="G15" i="2"/>
  <c r="G21" i="1"/>
  <c r="H21" i="1"/>
  <c r="B4" i="6" s="1"/>
  <c r="I15" i="2" l="1"/>
  <c r="B2" i="6"/>
  <c r="I21" i="1"/>
  <c r="B5" i="6" s="1"/>
</calcChain>
</file>

<file path=xl/sharedStrings.xml><?xml version="1.0" encoding="utf-8"?>
<sst xmlns="http://schemas.openxmlformats.org/spreadsheetml/2006/main" count="201" uniqueCount="157">
  <si>
    <t>Burden item</t>
  </si>
  <si>
    <t>(A)</t>
  </si>
  <si>
    <t>(B)</t>
  </si>
  <si>
    <t>(C)</t>
  </si>
  <si>
    <t>(D)</t>
  </si>
  <si>
    <t>(E)</t>
  </si>
  <si>
    <t>(F)</t>
  </si>
  <si>
    <t>(G)</t>
  </si>
  <si>
    <t>(H)</t>
  </si>
  <si>
    <t xml:space="preserve">Person hours per occurrence </t>
  </si>
  <si>
    <t xml:space="preserve">No. of occurrences per respondent per year </t>
  </si>
  <si>
    <r>
      <t xml:space="preserve">Respondents per year </t>
    </r>
    <r>
      <rPr>
        <b/>
        <vertAlign val="superscript"/>
        <sz val="10"/>
        <color rgb="FF000000"/>
        <rFont val="Times New Roman"/>
        <family val="1"/>
      </rPr>
      <t>a</t>
    </r>
    <r>
      <rPr>
        <b/>
        <sz val="10"/>
        <color rgb="FF000000"/>
        <rFont val="Times New Roman"/>
        <family val="1"/>
      </rPr>
      <t xml:space="preserve"> </t>
    </r>
  </si>
  <si>
    <r>
      <t xml:space="preserve">Total cost per year </t>
    </r>
    <r>
      <rPr>
        <b/>
        <vertAlign val="superscript"/>
        <sz val="10"/>
        <color rgb="FF000000"/>
        <rFont val="Times New Roman"/>
        <family val="1"/>
      </rPr>
      <t>b</t>
    </r>
  </si>
  <si>
    <t>1. Applications</t>
  </si>
  <si>
    <t>N/A</t>
  </si>
  <si>
    <t>2. Survey and studies</t>
  </si>
  <si>
    <t>3. Reporting requirements</t>
  </si>
  <si>
    <r>
      <t xml:space="preserve">A. Familiarize with regulatory requirements </t>
    </r>
    <r>
      <rPr>
        <vertAlign val="superscript"/>
        <sz val="10"/>
        <color rgb="FF000000"/>
        <rFont val="Times New Roman"/>
        <family val="1"/>
      </rPr>
      <t>c</t>
    </r>
  </si>
  <si>
    <t>B. Required activities</t>
  </si>
  <si>
    <r>
      <t xml:space="preserve">Initial performance tests </t>
    </r>
    <r>
      <rPr>
        <vertAlign val="superscript"/>
        <sz val="10"/>
        <color rgb="FF000000"/>
        <rFont val="Times New Roman"/>
        <family val="1"/>
      </rPr>
      <t>d</t>
    </r>
  </si>
  <si>
    <r>
      <t xml:space="preserve">5-year repeat performance tests </t>
    </r>
    <r>
      <rPr>
        <vertAlign val="superscript"/>
        <sz val="10"/>
        <color rgb="FF000000"/>
        <rFont val="Times New Roman"/>
        <family val="1"/>
      </rPr>
      <t>d, e</t>
    </r>
  </si>
  <si>
    <r>
      <t xml:space="preserve">Repeated performance tests due to failure </t>
    </r>
    <r>
      <rPr>
        <vertAlign val="superscript"/>
        <sz val="10"/>
        <color rgb="FF000000"/>
        <rFont val="Times New Roman"/>
        <family val="1"/>
      </rPr>
      <t>d, f</t>
    </r>
  </si>
  <si>
    <t>C. Gather existing information</t>
  </si>
  <si>
    <t>See 3B</t>
  </si>
  <si>
    <t>D. Write report</t>
  </si>
  <si>
    <t>Notification of construction/reconstruction</t>
  </si>
  <si>
    <r>
      <t xml:space="preserve">Notification of performance test </t>
    </r>
    <r>
      <rPr>
        <vertAlign val="superscript"/>
        <sz val="10"/>
        <color rgb="FF000000"/>
        <rFont val="Times New Roman"/>
        <family val="1"/>
      </rPr>
      <t>f</t>
    </r>
  </si>
  <si>
    <t>Notification of actual startup</t>
  </si>
  <si>
    <t>Notification of CMS demonstration</t>
  </si>
  <si>
    <t>Notification of physical or operational changes</t>
  </si>
  <si>
    <t>Notification of opacity observations</t>
  </si>
  <si>
    <r>
      <t xml:space="preserve">Report of performance test (including submittal through EPA's ERT) </t>
    </r>
    <r>
      <rPr>
        <vertAlign val="superscript"/>
        <sz val="10"/>
        <color rgb="FF000000"/>
        <rFont val="Times New Roman"/>
        <family val="1"/>
      </rPr>
      <t>f, g</t>
    </r>
  </si>
  <si>
    <r>
      <t xml:space="preserve">Semiannual report </t>
    </r>
    <r>
      <rPr>
        <vertAlign val="superscript"/>
        <sz val="10"/>
        <color rgb="FF000000"/>
        <rFont val="Times New Roman"/>
        <family val="1"/>
      </rPr>
      <t>h, i</t>
    </r>
  </si>
  <si>
    <r>
      <t xml:space="preserve">Excess emissions/monitoring systems report </t>
    </r>
    <r>
      <rPr>
        <vertAlign val="superscript"/>
        <sz val="10"/>
        <color rgb="FF000000"/>
        <rFont val="Times New Roman"/>
        <family val="1"/>
      </rPr>
      <t>i, j</t>
    </r>
  </si>
  <si>
    <r>
      <t xml:space="preserve">Malfunction report (affirmative defense) </t>
    </r>
    <r>
      <rPr>
        <vertAlign val="superscript"/>
        <sz val="10"/>
        <color rgb="FF000000"/>
        <rFont val="Times New Roman"/>
        <family val="1"/>
      </rPr>
      <t>k</t>
    </r>
  </si>
  <si>
    <t>Subtotal for Reporting Requirements</t>
  </si>
  <si>
    <t>4. Recordkeeping requirements</t>
  </si>
  <si>
    <t>A. Read instructions</t>
  </si>
  <si>
    <t>See 3A</t>
  </si>
  <si>
    <t>B. Plan activities</t>
  </si>
  <si>
    <t>C. Implement activities</t>
  </si>
  <si>
    <r>
      <t xml:space="preserve">D. Develop record system </t>
    </r>
    <r>
      <rPr>
        <vertAlign val="superscript"/>
        <sz val="10"/>
        <color rgb="FF000000"/>
        <rFont val="Times New Roman"/>
        <family val="1"/>
      </rPr>
      <t>l</t>
    </r>
  </si>
  <si>
    <t>E. Time to enter and transmit information</t>
  </si>
  <si>
    <r>
      <t xml:space="preserve">Records of monitoring data </t>
    </r>
    <r>
      <rPr>
        <vertAlign val="superscript"/>
        <sz val="10"/>
        <color rgb="FF000000"/>
        <rFont val="Times New Roman"/>
        <family val="1"/>
      </rPr>
      <t>m</t>
    </r>
  </si>
  <si>
    <t>Records of malfunctions</t>
  </si>
  <si>
    <t>Subtotal for Recordkeeping Requirements</t>
  </si>
  <si>
    <r>
      <t xml:space="preserve">TOTAL LABOR BURDEN AND COST (rounded) </t>
    </r>
    <r>
      <rPr>
        <b/>
        <vertAlign val="superscript"/>
        <sz val="10"/>
        <color rgb="FF000000"/>
        <rFont val="Times New Roman"/>
        <family val="1"/>
      </rPr>
      <t>n</t>
    </r>
  </si>
  <si>
    <r>
      <t xml:space="preserve">GRAND TOTAL (rounded) </t>
    </r>
    <r>
      <rPr>
        <b/>
        <vertAlign val="superscript"/>
        <sz val="10"/>
        <color rgb="FF000000"/>
        <rFont val="Times New Roman"/>
        <family val="1"/>
      </rPr>
      <t>n</t>
    </r>
  </si>
  <si>
    <t>Person hours per respondent per year
(C=AxB)</t>
  </si>
  <si>
    <t>Technical person- hours per year
(E=CxD)</t>
  </si>
  <si>
    <t>Management person hours per year
(F=Ex0.05)</t>
  </si>
  <si>
    <t>Clerical person hours per year
(G=Ex0.1)</t>
  </si>
  <si>
    <t>Assumptions:</t>
  </si>
  <si>
    <r>
      <t>c</t>
    </r>
    <r>
      <rPr>
        <sz val="10"/>
        <color theme="1"/>
        <rFont val="Times New Roman"/>
        <family val="1"/>
      </rPr>
      <t xml:space="preserve">  We assume that each respondent will have to familiarize with the regulatory requirements each year. </t>
    </r>
  </si>
  <si>
    <r>
      <t>d</t>
    </r>
    <r>
      <rPr>
        <sz val="10"/>
        <color theme="1"/>
        <rFont val="Times New Roman"/>
        <family val="1"/>
      </rPr>
      <t xml:space="preserve">  We assume it will take 80 hours for each respondent to coordinate the performance tests for PM, CPM, opacity and TRS. Testing contractor costs are included in the capital/startup and O&amp;M costs.</t>
    </r>
  </si>
  <si>
    <r>
      <t>f</t>
    </r>
    <r>
      <rPr>
        <sz val="10"/>
        <color theme="1"/>
        <rFont val="Times New Roman"/>
        <family val="1"/>
      </rPr>
      <t xml:space="preserve">  We assume that 20 percent of respondents would repeat a performance test due to failure.</t>
    </r>
  </si>
  <si>
    <r>
      <t>g</t>
    </r>
    <r>
      <rPr>
        <sz val="10"/>
        <color theme="1"/>
        <rFont val="Times New Roman"/>
        <family val="1"/>
      </rPr>
      <t xml:space="preserve">  Hard copy report of performance test is included in 3B. Submittal of performance test data through EPA's ERT is estimated to require 4 hours per test. </t>
    </r>
  </si>
  <si>
    <r>
      <t>h</t>
    </r>
    <r>
      <rPr>
        <sz val="10"/>
        <color theme="1"/>
        <rFont val="Times New Roman"/>
        <family val="1"/>
      </rPr>
      <t xml:space="preserve">  Assumes that it will take each respondent 8 hours to complete the semiannual report.</t>
    </r>
  </si>
  <si>
    <r>
      <t>k</t>
    </r>
    <r>
      <rPr>
        <sz val="10"/>
        <color theme="1"/>
        <rFont val="Times New Roman"/>
        <family val="1"/>
      </rPr>
      <t xml:space="preserve">  Not applicable. </t>
    </r>
  </si>
  <si>
    <r>
      <t>m</t>
    </r>
    <r>
      <rPr>
        <sz val="10"/>
        <color theme="1"/>
        <rFont val="Times New Roman"/>
        <family val="1"/>
      </rPr>
      <t xml:space="preserve">  We assume that it will take each respondent 30 minutes per day to document monitoring data (e.g., operating parameters, opacity and TRS monitoring data, CMS performance evaluations, and startup/shutdown).</t>
    </r>
  </si>
  <si>
    <r>
      <t>n</t>
    </r>
    <r>
      <rPr>
        <sz val="10"/>
        <color theme="1"/>
        <rFont val="Times New Roman"/>
        <family val="1"/>
      </rPr>
      <t xml:space="preserve">  Totals have been rounded to 3 significant figures. Figures may not add exactly due to rounding. </t>
    </r>
  </si>
  <si>
    <t>Activity</t>
  </si>
  <si>
    <t xml:space="preserve">EPA person- hours per occurrence </t>
  </si>
  <si>
    <t xml:space="preserve">No. of occurrences per plant per year </t>
  </si>
  <si>
    <r>
      <t xml:space="preserve">Plants per year </t>
    </r>
    <r>
      <rPr>
        <b/>
        <vertAlign val="superscript"/>
        <sz val="10"/>
        <color rgb="FF000000"/>
        <rFont val="Times New Roman"/>
        <family val="1"/>
      </rPr>
      <t>a</t>
    </r>
    <r>
      <rPr>
        <b/>
        <sz val="10"/>
        <color rgb="FF000000"/>
        <rFont val="Times New Roman"/>
        <family val="1"/>
      </rPr>
      <t xml:space="preserve"> </t>
    </r>
  </si>
  <si>
    <r>
      <t xml:space="preserve">Cost </t>
    </r>
    <r>
      <rPr>
        <b/>
        <vertAlign val="superscript"/>
        <sz val="10"/>
        <color rgb="FF000000"/>
        <rFont val="Times New Roman"/>
        <family val="1"/>
      </rPr>
      <t>b</t>
    </r>
    <r>
      <rPr>
        <b/>
        <sz val="10"/>
        <color rgb="FF000000"/>
        <rFont val="Times New Roman"/>
        <family val="1"/>
      </rPr>
      <t xml:space="preserve"> </t>
    </r>
  </si>
  <si>
    <r>
      <t xml:space="preserve">1. Attend initial performance test </t>
    </r>
    <r>
      <rPr>
        <vertAlign val="superscript"/>
        <sz val="10"/>
        <color rgb="FF000000"/>
        <rFont val="Times New Roman"/>
        <family val="1"/>
      </rPr>
      <t>c</t>
    </r>
  </si>
  <si>
    <r>
      <t xml:space="preserve">2. Attend 5-year repeat performance test </t>
    </r>
    <r>
      <rPr>
        <vertAlign val="superscript"/>
        <sz val="10"/>
        <color rgb="FF000000"/>
        <rFont val="Times New Roman"/>
        <family val="1"/>
      </rPr>
      <t>c, d</t>
    </r>
  </si>
  <si>
    <t>4. Report review</t>
  </si>
  <si>
    <t>Review notification of construction/reconstruction</t>
  </si>
  <si>
    <r>
      <t xml:space="preserve">Review notification of performance test </t>
    </r>
    <r>
      <rPr>
        <vertAlign val="superscript"/>
        <sz val="10"/>
        <color rgb="FF000000"/>
        <rFont val="Times New Roman"/>
        <family val="1"/>
      </rPr>
      <t>e</t>
    </r>
  </si>
  <si>
    <t>Review notification of actual startup</t>
  </si>
  <si>
    <t>Review notification of CMS demonstration</t>
  </si>
  <si>
    <t>Review notification of physical/operational changes</t>
  </si>
  <si>
    <t>Review notification of opacity observations</t>
  </si>
  <si>
    <r>
      <t xml:space="preserve">Review performance test reports </t>
    </r>
    <r>
      <rPr>
        <vertAlign val="superscript"/>
        <sz val="10"/>
        <color rgb="FF000000"/>
        <rFont val="Times New Roman"/>
        <family val="1"/>
      </rPr>
      <t>e</t>
    </r>
  </si>
  <si>
    <r>
      <t xml:space="preserve">Review semiannual report </t>
    </r>
    <r>
      <rPr>
        <vertAlign val="superscript"/>
        <sz val="10"/>
        <color rgb="FF000000"/>
        <rFont val="Times New Roman"/>
        <family val="1"/>
      </rPr>
      <t>f, g</t>
    </r>
  </si>
  <si>
    <r>
      <t xml:space="preserve">Review excess emissions/monitoring systems report </t>
    </r>
    <r>
      <rPr>
        <vertAlign val="superscript"/>
        <sz val="10"/>
        <color rgb="FF000000"/>
        <rFont val="Times New Roman"/>
        <family val="1"/>
      </rPr>
      <t>f, g</t>
    </r>
  </si>
  <si>
    <t>EPA person- hours per plant per year
(C=A×B)</t>
  </si>
  <si>
    <t>Technical person- hours per year
(E=C×D)</t>
  </si>
  <si>
    <t>Management person-hours per year
(F=E×0.05)</t>
  </si>
  <si>
    <t>Clerical person-hours per year
(G=E×0.1)</t>
  </si>
  <si>
    <t>c  We assume that it will take EPA personnel 24 hours to attend each performance test.</t>
  </si>
  <si>
    <r>
      <t>e</t>
    </r>
    <r>
      <rPr>
        <sz val="10"/>
        <color rgb="FF000000"/>
        <rFont val="Times New Roman"/>
        <family val="1"/>
      </rPr>
      <t xml:space="preserve">  We assume that 20 percent of respondents would repeat a performance test due to failure.</t>
    </r>
  </si>
  <si>
    <r>
      <t>f</t>
    </r>
    <r>
      <rPr>
        <sz val="10"/>
        <color rgb="FF000000"/>
        <rFont val="Times New Roman"/>
        <family val="1"/>
      </rPr>
      <t xml:space="preserve">  We assume that it will take EPA personnel 4 hours to review each semiannual report and 8 hours to review each excess emissions report and malfunction report.</t>
    </r>
  </si>
  <si>
    <t>Total Annual Responses</t>
  </si>
  <si>
    <t>Information Collection Activity</t>
  </si>
  <si>
    <t>Number of Respondents</t>
  </si>
  <si>
    <t>Number of Responses</t>
  </si>
  <si>
    <t>Number of Existing Respondents That Keep Records But Do Not Submit Reports</t>
  </si>
  <si>
    <r>
      <t xml:space="preserve">Notification of performance test </t>
    </r>
    <r>
      <rPr>
        <vertAlign val="superscript"/>
        <sz val="9"/>
        <color theme="1"/>
        <rFont val="Times New Roman"/>
        <family val="1"/>
      </rPr>
      <t>a</t>
    </r>
  </si>
  <si>
    <r>
      <t xml:space="preserve">Report of performance test (including submittal through EPA's ERT) </t>
    </r>
    <r>
      <rPr>
        <vertAlign val="superscript"/>
        <sz val="9"/>
        <color theme="1"/>
        <rFont val="Times New Roman"/>
        <family val="1"/>
      </rPr>
      <t>a</t>
    </r>
  </si>
  <si>
    <t>Semiannual report</t>
  </si>
  <si>
    <t>Excess emissions/monitoring systems report</t>
  </si>
  <si>
    <t>Total</t>
  </si>
  <si>
    <t>Respondents That Submit Reports</t>
  </si>
  <si>
    <t>Respondents That Do Not Submit Any Reports</t>
  </si>
  <si>
    <t>Year</t>
  </si>
  <si>
    <t>Number of Existing Respondents</t>
  </si>
  <si>
    <t>Number of Existing Respondents that keep records but do not submit reports</t>
  </si>
  <si>
    <t>Number of Existing Respondents That Are Also New Respondents</t>
  </si>
  <si>
    <t>Average</t>
  </si>
  <si>
    <t>Capital/Startup vs. Operation and Maintenance (O&amp;M) Costs</t>
  </si>
  <si>
    <t>Continuous Monitoring Device</t>
  </si>
  <si>
    <t>Capital/ Startup Cost for One Respondent</t>
  </si>
  <si>
    <t>Number of New Respondents</t>
  </si>
  <si>
    <t>Annual O&amp;M Costs for One Respondent</t>
  </si>
  <si>
    <t>Number of Respondents with O&amp;M</t>
  </si>
  <si>
    <t>Opacity monitor</t>
  </si>
  <si>
    <t>TRS monitor</t>
  </si>
  <si>
    <t>ESP voltage and current monitors</t>
  </si>
  <si>
    <r>
      <t xml:space="preserve">Scrubber pressure drop monitor </t>
    </r>
    <r>
      <rPr>
        <vertAlign val="superscript"/>
        <sz val="9"/>
        <color theme="1"/>
        <rFont val="Times New Roman"/>
        <family val="1"/>
      </rPr>
      <t>a</t>
    </r>
  </si>
  <si>
    <r>
      <t xml:space="preserve">Scrubber liquid flow rate monitor </t>
    </r>
    <r>
      <rPr>
        <vertAlign val="superscript"/>
        <sz val="9"/>
        <color theme="1"/>
        <rFont val="Times New Roman"/>
        <family val="1"/>
      </rPr>
      <t>a</t>
    </r>
  </si>
  <si>
    <t>Performance tests:</t>
  </si>
  <si>
    <t xml:space="preserve">    Initial Method 9 for opacity</t>
  </si>
  <si>
    <t xml:space="preserve">    Initial Method 16, 16A, 16B or 16C for TRS</t>
  </si>
  <si>
    <r>
      <t xml:space="preserve">    Repeat Method 16, 16A, 16B or 16C for TRS (every 5 years) </t>
    </r>
    <r>
      <rPr>
        <vertAlign val="superscript"/>
        <sz val="9"/>
        <color rgb="FF000000"/>
        <rFont val="Times New Roman"/>
        <family val="1"/>
      </rPr>
      <t>b</t>
    </r>
  </si>
  <si>
    <r>
      <t xml:space="preserve">Total </t>
    </r>
    <r>
      <rPr>
        <b/>
        <vertAlign val="superscript"/>
        <sz val="9"/>
        <color theme="1"/>
        <rFont val="Times New Roman"/>
        <family val="1"/>
      </rPr>
      <t>c</t>
    </r>
  </si>
  <si>
    <r>
      <t>a</t>
    </r>
    <r>
      <rPr>
        <sz val="10"/>
        <color rgb="FF000000"/>
        <rFont val="Times New Roman"/>
        <family val="1"/>
      </rPr>
      <t xml:space="preserve">  Scrubber monitor O&amp;M costs were estimated as 20 percent of the initial monitor cost.</t>
    </r>
  </si>
  <si>
    <r>
      <t>c</t>
    </r>
    <r>
      <rPr>
        <sz val="10"/>
        <color theme="1"/>
        <rFont val="Times New Roman"/>
        <family val="1"/>
      </rPr>
      <t xml:space="preserve">  Totals have been rounded to 3 significant figures. Figures may not add exactly due to rounding.</t>
    </r>
  </si>
  <si>
    <t>Total Annual Responses
E=(BxC)+D</t>
  </si>
  <si>
    <t>Number of Respondents
(E=A+B+C-D)</t>
  </si>
  <si>
    <t xml:space="preserve">Total Capital/ Startup Cost 
(B X C) </t>
  </si>
  <si>
    <t>Total O&amp;M 
(E X F)</t>
  </si>
  <si>
    <r>
      <t xml:space="preserve">Number of New Respondents </t>
    </r>
    <r>
      <rPr>
        <vertAlign val="superscript"/>
        <sz val="10"/>
        <color rgb="FF000000"/>
        <rFont val="Times New Roman"/>
        <family val="1"/>
      </rPr>
      <t>a</t>
    </r>
  </si>
  <si>
    <r>
      <t>a</t>
    </r>
    <r>
      <rPr>
        <sz val="12"/>
        <color rgb="FF000000"/>
        <rFont val="Times New Roman"/>
        <family val="1"/>
      </rPr>
      <t xml:space="preserve"> </t>
    </r>
    <r>
      <rPr>
        <sz val="10"/>
        <color rgb="FF000000"/>
        <rFont val="Times New Roman"/>
        <family val="1"/>
      </rPr>
      <t>New respondents include sources with constructed, reconstructed and modified affected facilities.</t>
    </r>
  </si>
  <si>
    <t xml:space="preserve">    Initial Method 5 and 202 for PM and condensable PM (CPM)</t>
  </si>
  <si>
    <r>
      <t xml:space="preserve">    Repeat Method 5 and 202 for PM and CPM (every 5 years) </t>
    </r>
    <r>
      <rPr>
        <vertAlign val="superscript"/>
        <sz val="9"/>
        <color rgb="FF000000"/>
        <rFont val="Times New Roman"/>
        <family val="1"/>
      </rPr>
      <t>b</t>
    </r>
  </si>
  <si>
    <t>Labor Rates</t>
  </si>
  <si>
    <t>Management</t>
  </si>
  <si>
    <t>Technical</t>
  </si>
  <si>
    <t>Clerical</t>
  </si>
  <si>
    <r>
      <t xml:space="preserve">Table 1: Annual Respondent Burden and Cost – </t>
    </r>
    <r>
      <rPr>
        <b/>
        <sz val="12"/>
        <color theme="1"/>
        <rFont val="Times New Roman"/>
        <family val="1"/>
      </rPr>
      <t>Kraft Pulp Mill Affected Sources for Which Construction, Reconstruction, or Modification Commenced After May 23, 2013 (40 CFR Part 60, Subpart BBa) (Renewal)</t>
    </r>
  </si>
  <si>
    <r>
      <t>Table 2: Average Annual EPA Burden and Cost –</t>
    </r>
    <r>
      <rPr>
        <b/>
        <sz val="12"/>
        <color theme="1"/>
        <rFont val="Times New Roman"/>
        <family val="1"/>
      </rPr>
      <t xml:space="preserve"> Kraft Pulp Mill Affected Sources for Which Construction, Reconstruction, or Modification Commenced After May 23, 2013 (40 CFR Part 60, Subpart BBa) (Renewal)</t>
    </r>
  </si>
  <si>
    <r>
      <t>i</t>
    </r>
    <r>
      <rPr>
        <sz val="10"/>
        <color theme="1"/>
        <rFont val="Times New Roman"/>
        <family val="1"/>
      </rPr>
      <t xml:space="preserve">  Ongoing activities are based on the average number of respondents per year over the 3-year ICR periods. </t>
    </r>
  </si>
  <si>
    <r>
      <t>g</t>
    </r>
    <r>
      <rPr>
        <sz val="10"/>
        <color rgb="FF000000"/>
        <rFont val="Times New Roman"/>
        <family val="1"/>
      </rPr>
      <t xml:space="preserve">  Ongoing activities are based on the average number of respondents per year over the 3-year ICR periods. </t>
    </r>
  </si>
  <si>
    <t>hrs/response</t>
  </si>
  <si>
    <r>
      <t xml:space="preserve">TOTAL CAPITAL AND O&amp;M COST (rounded) </t>
    </r>
    <r>
      <rPr>
        <b/>
        <vertAlign val="superscript"/>
        <sz val="10"/>
        <color rgb="FF000000"/>
        <rFont val="Times New Roman"/>
        <family val="1"/>
      </rPr>
      <t>n</t>
    </r>
  </si>
  <si>
    <r>
      <t>TOTAL (rounded)</t>
    </r>
    <r>
      <rPr>
        <b/>
        <vertAlign val="superscript"/>
        <sz val="10"/>
        <color rgb="FF000000"/>
        <rFont val="Times New Roman"/>
        <family val="1"/>
      </rPr>
      <t>h</t>
    </r>
  </si>
  <si>
    <r>
      <t xml:space="preserve">h  </t>
    </r>
    <r>
      <rPr>
        <sz val="10"/>
        <color rgb="FF000000"/>
        <rFont val="Times New Roman"/>
        <family val="1"/>
      </rPr>
      <t>Totals have been rounded to 3 significant figures.</t>
    </r>
  </si>
  <si>
    <r>
      <t xml:space="preserve">3. Attend repeat performance test due to failure </t>
    </r>
    <r>
      <rPr>
        <vertAlign val="superscript"/>
        <sz val="10"/>
        <color rgb="FF000000"/>
        <rFont val="Times New Roman"/>
        <family val="1"/>
      </rPr>
      <t>c, e</t>
    </r>
  </si>
  <si>
    <r>
      <t>e</t>
    </r>
    <r>
      <rPr>
        <sz val="10"/>
        <color theme="1"/>
        <rFont val="Times New Roman"/>
        <family val="1"/>
      </rPr>
      <t xml:space="preserve">  Repeat performance tests are required in 5-year intervals. We assume 2 respondents per year will be required to conduct repeat performance tests.</t>
    </r>
  </si>
  <si>
    <r>
      <t>d</t>
    </r>
    <r>
      <rPr>
        <sz val="10"/>
        <color rgb="FF000000"/>
        <rFont val="Times New Roman"/>
        <family val="1"/>
      </rPr>
      <t xml:space="preserve">  Repeat performance tests are required in 5-year intervals. We assume 2 respondents per year will be required to conduct repeat performance tests.</t>
    </r>
  </si>
  <si>
    <r>
      <t>j</t>
    </r>
    <r>
      <rPr>
        <sz val="10"/>
        <color theme="1"/>
        <rFont val="Times New Roman"/>
        <family val="1"/>
      </rPr>
      <t xml:space="preserve">  We assume each respondent will take 20 hours two times per year to review monitoring data (e.g., to document compliance with allowances) and complete the excess emissions report.</t>
    </r>
  </si>
  <si>
    <r>
      <t>l</t>
    </r>
    <r>
      <rPr>
        <sz val="10"/>
        <rFont val="Times New Roman"/>
        <family val="1"/>
      </rPr>
      <t xml:space="preserve">  Includes time to adjust existing data acquisition systems at modified sources to include startup and shutdown periods and comply with revised monitoring allowances; this is a one-time activity.</t>
    </r>
  </si>
  <si>
    <r>
      <t>b</t>
    </r>
    <r>
      <rPr>
        <sz val="10"/>
        <color rgb="FF000000"/>
        <rFont val="Times New Roman"/>
        <family val="1"/>
      </rPr>
      <t xml:space="preserve">  Repeat tests are required in 5-year intervals. We assume that 2 respondents per year will be required to conduct repeat performance tests.</t>
    </r>
  </si>
  <si>
    <t>ICR Summary Information</t>
  </si>
  <si>
    <t>Hours per Response</t>
  </si>
  <si>
    <t>Total Estimated Burden Hours</t>
  </si>
  <si>
    <t>Total Estimated Costs</t>
  </si>
  <si>
    <t>Annualized Capital O&amp;M</t>
  </si>
  <si>
    <t>Form Number</t>
  </si>
  <si>
    <r>
      <t xml:space="preserve">b  </t>
    </r>
    <r>
      <rPr>
        <sz val="10"/>
        <color theme="1"/>
        <rFont val="Times New Roman"/>
        <family val="1"/>
      </rPr>
      <t>This ICR uses the following labor rates: Managerial $157.61 ($75.05 + 110%); Technical $123.94 ($59.02 + 110%); and Clerical $62.52 ($29.77 + 110%). These rates are from the United States Department of Labor, Bureau of Labor Statistics, September 2021, “Table 2. Civilian Workers, by occupational and industry group.” The rates are from column 1, “Total compensation.”  The rates have been increased by 110 percent to account for varying industry wage rates and the additional overhead business costs of employing workers beyond their wages and benefits, including business expenses associated with hiring, training, and equipping their employees.</t>
    </r>
  </si>
  <si>
    <r>
      <t>a</t>
    </r>
    <r>
      <rPr>
        <sz val="10"/>
        <color theme="1"/>
        <rFont val="Times New Roman"/>
        <family val="1"/>
      </rPr>
      <t xml:space="preserve">  We assume 12 mills per year will be subject to the rule with no additional respondents. </t>
    </r>
  </si>
  <si>
    <r>
      <t xml:space="preserve">b  </t>
    </r>
    <r>
      <rPr>
        <sz val="10"/>
        <color theme="1"/>
        <rFont val="Times New Roman"/>
        <family val="1"/>
      </rPr>
      <t>This cost is based on the average hourly labor rate as follows: Managerial $70.56 (GS-13, Step 5, $44.10 + 60%); Technical $52.37 (GS-12, Step 1, $32.73 + 60%); and Clerical $28.34 (GS-6, Step 3, $17.71 + 60%). This ICR assumes that Managerial hours are 5 percent of Technical hours, and Clerical hours are 10 percent of Technical hours. These rates are from the Office of Personnel Management (OPM), 2022 General Schedule, which excludes locality, rates of pay. The rates have been increased by 60 percent to account for the benefit packages available to government employees.</t>
    </r>
  </si>
  <si>
    <r>
      <t>a</t>
    </r>
    <r>
      <rPr>
        <sz val="10"/>
        <color rgb="FF000000"/>
        <rFont val="Times New Roman"/>
        <family val="1"/>
      </rPr>
      <t xml:space="preserve">  We assume that there are no new respondents each year and that two existing respondents will have to complete the 5-year repeat performance tests during the three-year period of this ICR. We also assume that 20% of respondents will have to repeat a performance test due to failure. </t>
    </r>
  </si>
  <si>
    <t>Not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</si>
</sst>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164" formatCode="0.0"/>
    <numFmt numFmtId="165" formatCode="&quot;$&quot;#,##0.00"/>
  </numFmts>
  <fonts count="23" x14ac:knownFonts="1">
    <font>
      <sz val="11"/>
      <color theme="1"/>
      <name val="Calibri"/>
      <family val="2"/>
      <scheme val="minor"/>
    </font>
    <font>
      <b/>
      <sz val="12"/>
      <color theme="1"/>
      <name val="Times New Roman"/>
      <family val="1"/>
    </font>
    <font>
      <b/>
      <sz val="12"/>
      <color rgb="FF000000"/>
      <name val="Times New Roman"/>
      <family val="1"/>
    </font>
    <font>
      <sz val="10"/>
      <color theme="1"/>
      <name val="Times New Roman"/>
      <family val="1"/>
    </font>
    <font>
      <b/>
      <sz val="10"/>
      <color rgb="FF000000"/>
      <name val="Times New Roman"/>
      <family val="1"/>
    </font>
    <font>
      <b/>
      <vertAlign val="superscript"/>
      <sz val="10"/>
      <color rgb="FF000000"/>
      <name val="Times New Roman"/>
      <family val="1"/>
    </font>
    <font>
      <sz val="10"/>
      <color rgb="FF000000"/>
      <name val="Times New Roman"/>
      <family val="1"/>
    </font>
    <font>
      <vertAlign val="superscript"/>
      <sz val="10"/>
      <color rgb="FF000000"/>
      <name val="Times New Roman"/>
      <family val="1"/>
    </font>
    <font>
      <b/>
      <i/>
      <sz val="10"/>
      <color rgb="FF000000"/>
      <name val="Times New Roman"/>
      <family val="1"/>
    </font>
    <font>
      <b/>
      <sz val="10"/>
      <color theme="1"/>
      <name val="Times New Roman"/>
      <family val="1"/>
    </font>
    <font>
      <vertAlign val="superscript"/>
      <sz val="10"/>
      <color theme="1"/>
      <name val="Times New Roman"/>
      <family val="1"/>
    </font>
    <font>
      <sz val="12"/>
      <color rgb="FF000000"/>
      <name val="Times New Roman"/>
      <family val="1"/>
    </font>
    <font>
      <sz val="9"/>
      <color rgb="FF000000"/>
      <name val="Times New Roman"/>
      <family val="1"/>
    </font>
    <font>
      <b/>
      <sz val="9"/>
      <color rgb="FF000000"/>
      <name val="Times New Roman"/>
      <family val="1"/>
    </font>
    <font>
      <sz val="9"/>
      <color theme="1"/>
      <name val="Times New Roman"/>
      <family val="1"/>
    </font>
    <font>
      <vertAlign val="superscript"/>
      <sz val="9"/>
      <color theme="1"/>
      <name val="Times New Roman"/>
      <family val="1"/>
    </font>
    <font>
      <b/>
      <sz val="9"/>
      <color theme="1"/>
      <name val="Times New Roman"/>
      <family val="1"/>
    </font>
    <font>
      <vertAlign val="superscript"/>
      <sz val="12"/>
      <color rgb="FF000000"/>
      <name val="Times New Roman"/>
      <family val="1"/>
    </font>
    <font>
      <vertAlign val="superscript"/>
      <sz val="9"/>
      <color rgb="FF000000"/>
      <name val="Times New Roman"/>
      <family val="1"/>
    </font>
    <font>
      <b/>
      <vertAlign val="superscript"/>
      <sz val="9"/>
      <color theme="1"/>
      <name val="Times New Roman"/>
      <family val="1"/>
    </font>
    <font>
      <sz val="10"/>
      <name val="Times New Roman"/>
      <family val="1"/>
    </font>
    <font>
      <sz val="11"/>
      <color rgb="FFFF0000"/>
      <name val="Calibri"/>
      <family val="2"/>
      <scheme val="minor"/>
    </font>
    <font>
      <vertAlign val="superscript"/>
      <sz val="10"/>
      <name val="Times New Roman"/>
      <family val="1"/>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s>
  <cellStyleXfs count="1">
    <xf numFmtId="0" fontId="0" fillId="0" borderId="0"/>
  </cellStyleXfs>
  <cellXfs count="59">
    <xf numFmtId="0" fontId="0" fillId="0" borderId="0" xfId="0"/>
    <xf numFmtId="0" fontId="4"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6" fillId="0" borderId="1" xfId="0" applyFont="1" applyBorder="1" applyAlignment="1">
      <alignment horizontal="right" vertical="center" wrapText="1"/>
    </xf>
    <xf numFmtId="0" fontId="6" fillId="0" borderId="1" xfId="0" applyFont="1" applyBorder="1" applyAlignment="1">
      <alignment horizontal="left" vertical="center" wrapText="1" indent="1"/>
    </xf>
    <xf numFmtId="8" fontId="6" fillId="0" borderId="1" xfId="0" applyNumberFormat="1" applyFont="1" applyBorder="1" applyAlignment="1">
      <alignment horizontal="right" vertical="center" wrapText="1"/>
    </xf>
    <xf numFmtId="0" fontId="6" fillId="0" borderId="1" xfId="0" applyFont="1" applyBorder="1" applyAlignment="1">
      <alignment horizontal="left" vertical="center" wrapText="1" indent="2"/>
    </xf>
    <xf numFmtId="6" fontId="6" fillId="0" borderId="1" xfId="0" applyNumberFormat="1" applyFont="1" applyBorder="1" applyAlignment="1">
      <alignment horizontal="right" vertical="center" wrapText="1"/>
    </xf>
    <xf numFmtId="0" fontId="8" fillId="0" borderId="1" xfId="0" applyFont="1" applyBorder="1" applyAlignment="1">
      <alignment vertical="center" wrapText="1"/>
    </xf>
    <xf numFmtId="6" fontId="4" fillId="0" borderId="1" xfId="0" applyNumberFormat="1" applyFont="1" applyBorder="1" applyAlignment="1">
      <alignment horizontal="right" vertical="center" wrapText="1"/>
    </xf>
    <xf numFmtId="3" fontId="6" fillId="0" borderId="1" xfId="0" applyNumberFormat="1" applyFont="1" applyBorder="1" applyAlignment="1">
      <alignment horizontal="center" vertical="center" wrapText="1"/>
    </xf>
    <xf numFmtId="0" fontId="4" fillId="0" borderId="1" xfId="0" applyFont="1" applyBorder="1" applyAlignment="1">
      <alignment vertical="center" wrapText="1"/>
    </xf>
    <xf numFmtId="0" fontId="9" fillId="0" borderId="0" xfId="0" applyFont="1" applyAlignment="1">
      <alignment vertical="center"/>
    </xf>
    <xf numFmtId="0" fontId="6" fillId="0" borderId="1" xfId="0" applyFont="1" applyBorder="1" applyAlignment="1">
      <alignment horizontal="left" vertical="center" wrapText="1" indent="3"/>
    </xf>
    <xf numFmtId="0" fontId="4" fillId="0" borderId="0" xfId="0" applyFont="1" applyAlignment="1">
      <alignment vertical="center"/>
    </xf>
    <xf numFmtId="0" fontId="11" fillId="0" borderId="0" xfId="0" applyFont="1" applyAlignment="1">
      <alignment vertical="center"/>
    </xf>
    <xf numFmtId="0" fontId="12" fillId="0" borderId="1" xfId="0" applyFont="1" applyBorder="1" applyAlignment="1">
      <alignment horizontal="center" vertical="center" wrapText="1"/>
    </xf>
    <xf numFmtId="0" fontId="12" fillId="0" borderId="1" xfId="0" applyFont="1" applyBorder="1" applyAlignment="1">
      <alignment vertical="center" wrapText="1"/>
    </xf>
    <xf numFmtId="0" fontId="14" fillId="0" borderId="1" xfId="0" applyFont="1" applyBorder="1" applyAlignment="1">
      <alignment vertical="center" wrapText="1"/>
    </xf>
    <xf numFmtId="0" fontId="13"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2" fillId="0" borderId="1" xfId="0" applyFont="1" applyBorder="1" applyAlignment="1">
      <alignment vertical="center" wrapText="1"/>
    </xf>
    <xf numFmtId="6" fontId="14"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11" fillId="0" borderId="1" xfId="0" applyFont="1" applyBorder="1" applyAlignment="1">
      <alignment horizontal="center" vertical="center" wrapText="1"/>
    </xf>
    <xf numFmtId="6" fontId="12" fillId="0" borderId="1" xfId="0" applyNumberFormat="1" applyFont="1" applyBorder="1" applyAlignment="1">
      <alignment horizontal="center" vertical="center" wrapText="1"/>
    </xf>
    <xf numFmtId="0" fontId="16" fillId="0" borderId="1" xfId="0" applyFont="1" applyBorder="1" applyAlignment="1">
      <alignment vertical="center" wrapText="1"/>
    </xf>
    <xf numFmtId="6" fontId="16" fillId="0" borderId="1"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0" fontId="20" fillId="0" borderId="1" xfId="0" applyFont="1" applyBorder="1" applyAlignment="1">
      <alignment vertical="center"/>
    </xf>
    <xf numFmtId="0" fontId="16" fillId="0" borderId="4" xfId="0" applyFont="1" applyBorder="1" applyAlignment="1">
      <alignment vertical="center" wrapText="1"/>
    </xf>
    <xf numFmtId="0" fontId="6" fillId="0" borderId="4" xfId="0" applyFont="1" applyBorder="1" applyAlignment="1">
      <alignment horizontal="center" vertical="center" wrapText="1"/>
    </xf>
    <xf numFmtId="6" fontId="16" fillId="0" borderId="4" xfId="0" applyNumberFormat="1" applyFont="1" applyBorder="1" applyAlignment="1">
      <alignment horizontal="center" vertical="center" wrapText="1"/>
    </xf>
    <xf numFmtId="1" fontId="0" fillId="0" borderId="0" xfId="0" applyNumberFormat="1"/>
    <xf numFmtId="0" fontId="21" fillId="0" borderId="0" xfId="0" applyFont="1"/>
    <xf numFmtId="165" fontId="20" fillId="0" borderId="1" xfId="0" applyNumberFormat="1" applyFont="1" applyBorder="1"/>
    <xf numFmtId="3" fontId="0" fillId="0" borderId="0" xfId="0" applyNumberFormat="1"/>
    <xf numFmtId="6" fontId="0" fillId="0" borderId="0" xfId="0" applyNumberFormat="1"/>
    <xf numFmtId="0" fontId="0" fillId="0" borderId="0" xfId="0" applyAlignment="1">
      <alignment horizontal="right"/>
    </xf>
    <xf numFmtId="0" fontId="0" fillId="0" borderId="0" xfId="0" applyAlignment="1">
      <alignment horizontal="center"/>
    </xf>
    <xf numFmtId="0" fontId="20" fillId="0" borderId="1" xfId="0" applyFont="1" applyBorder="1" applyAlignment="1">
      <alignment horizontal="center"/>
    </xf>
    <xf numFmtId="0" fontId="10" fillId="0" borderId="0" xfId="0" applyFont="1" applyAlignment="1">
      <alignment horizontal="left" vertical="top" wrapText="1"/>
    </xf>
    <xf numFmtId="3" fontId="4" fillId="0" borderId="1" xfId="0" applyNumberFormat="1" applyFont="1" applyBorder="1" applyAlignment="1">
      <alignment horizontal="center" vertical="center" wrapText="1"/>
    </xf>
    <xf numFmtId="0" fontId="2" fillId="0" borderId="0" xfId="0" applyFont="1" applyAlignment="1">
      <alignment horizontal="left" vertical="top" wrapText="1"/>
    </xf>
    <xf numFmtId="0" fontId="22" fillId="0" borderId="0" xfId="0" applyFont="1" applyAlignment="1">
      <alignment horizontal="left" vertical="top"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7" fillId="0" borderId="0" xfId="0" applyFont="1" applyAlignment="1">
      <alignment horizontal="left" vertical="top" wrapText="1"/>
    </xf>
    <xf numFmtId="0" fontId="6" fillId="0" borderId="0" xfId="0" applyFont="1" applyAlignment="1">
      <alignment horizontal="left" vertical="top" wrapText="1"/>
    </xf>
    <xf numFmtId="1"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7" fillId="0" borderId="4" xfId="0" applyFont="1" applyBorder="1" applyAlignment="1">
      <alignment horizontal="left" vertical="top" wrapText="1"/>
    </xf>
    <xf numFmtId="0" fontId="7" fillId="0" borderId="4" xfId="0" applyFont="1" applyBorder="1" applyAlignment="1">
      <alignment horizontal="left" vertical="top" wrapText="1"/>
    </xf>
    <xf numFmtId="0" fontId="13"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744F8-7E76-43D7-8C43-051C0AE5BDA7}">
  <dimension ref="A1:B8"/>
  <sheetViews>
    <sheetView tabSelected="1" workbookViewId="0">
      <selection activeCell="A10" sqref="A10"/>
    </sheetView>
  </sheetViews>
  <sheetFormatPr defaultRowHeight="14.5" x14ac:dyDescent="0.35"/>
  <cols>
    <col min="1" max="1" width="27.7265625" bestFit="1" customWidth="1"/>
    <col min="2" max="2" width="14.26953125" bestFit="1" customWidth="1"/>
  </cols>
  <sheetData>
    <row r="1" spans="1:2" x14ac:dyDescent="0.35">
      <c r="A1" s="41" t="s">
        <v>146</v>
      </c>
      <c r="B1" s="41"/>
    </row>
    <row r="2" spans="1:2" x14ac:dyDescent="0.35">
      <c r="A2" t="s">
        <v>147</v>
      </c>
      <c r="B2" s="38">
        <f>'Table 1'!K35</f>
        <v>78.703703703703709</v>
      </c>
    </row>
    <row r="3" spans="1:2" x14ac:dyDescent="0.35">
      <c r="A3" t="s">
        <v>87</v>
      </c>
      <c r="B3" s="35">
        <f>Respondents!G10</f>
        <v>12</v>
      </c>
    </row>
    <row r="4" spans="1:2" x14ac:dyDescent="0.35">
      <c r="A4" t="s">
        <v>148</v>
      </c>
      <c r="B4" s="38">
        <f>'Table 1'!F35</f>
        <v>4250</v>
      </c>
    </row>
    <row r="5" spans="1:2" x14ac:dyDescent="0.35">
      <c r="A5" t="s">
        <v>149</v>
      </c>
      <c r="B5" s="39">
        <f>'Table 1'!I37</f>
        <v>1000000</v>
      </c>
    </row>
    <row r="6" spans="1:2" x14ac:dyDescent="0.35">
      <c r="A6" t="s">
        <v>150</v>
      </c>
      <c r="B6" s="39">
        <f>'Capital O&amp;M'!H16</f>
        <v>487000</v>
      </c>
    </row>
    <row r="7" spans="1:2" x14ac:dyDescent="0.35">
      <c r="A7" t="s">
        <v>85</v>
      </c>
      <c r="B7" s="35">
        <f>Responses!F14</f>
        <v>54</v>
      </c>
    </row>
    <row r="8" spans="1:2" x14ac:dyDescent="0.35">
      <c r="A8" t="s">
        <v>151</v>
      </c>
      <c r="B8" s="40" t="s">
        <v>156</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04324-9860-4952-9003-2D87BDA8238C}">
  <dimension ref="A1:L53"/>
  <sheetViews>
    <sheetView zoomScaleNormal="100" workbookViewId="0">
      <selection activeCell="A2" sqref="A2"/>
    </sheetView>
  </sheetViews>
  <sheetFormatPr defaultRowHeight="14.5" x14ac:dyDescent="0.35"/>
  <cols>
    <col min="1" max="1" width="30.7265625" customWidth="1"/>
    <col min="2" max="8" width="12.1796875" customWidth="1"/>
    <col min="9" max="9" width="16.26953125" customWidth="1"/>
    <col min="11" max="11" width="12.26953125" customWidth="1"/>
  </cols>
  <sheetData>
    <row r="1" spans="1:12" ht="32.25" customHeight="1" x14ac:dyDescent="0.35">
      <c r="A1" s="45" t="s">
        <v>132</v>
      </c>
      <c r="B1" s="45"/>
      <c r="C1" s="45"/>
      <c r="D1" s="45"/>
      <c r="E1" s="45"/>
      <c r="F1" s="45"/>
      <c r="G1" s="45"/>
      <c r="H1" s="45"/>
      <c r="I1" s="45"/>
    </row>
    <row r="3" spans="1:12" x14ac:dyDescent="0.35">
      <c r="A3" s="47" t="s">
        <v>0</v>
      </c>
      <c r="B3" s="1" t="s">
        <v>1</v>
      </c>
      <c r="C3" s="1" t="s">
        <v>2</v>
      </c>
      <c r="D3" s="1" t="s">
        <v>3</v>
      </c>
      <c r="E3" s="1" t="s">
        <v>4</v>
      </c>
      <c r="F3" s="1" t="s">
        <v>5</v>
      </c>
      <c r="G3" s="1" t="s">
        <v>6</v>
      </c>
      <c r="H3" s="1" t="s">
        <v>7</v>
      </c>
      <c r="I3" s="1" t="s">
        <v>8</v>
      </c>
    </row>
    <row r="4" spans="1:12" ht="65" x14ac:dyDescent="0.35">
      <c r="A4" s="48"/>
      <c r="B4" s="1" t="s">
        <v>9</v>
      </c>
      <c r="C4" s="1" t="s">
        <v>10</v>
      </c>
      <c r="D4" s="1" t="s">
        <v>48</v>
      </c>
      <c r="E4" s="1" t="s">
        <v>11</v>
      </c>
      <c r="F4" s="1" t="s">
        <v>49</v>
      </c>
      <c r="G4" s="1" t="s">
        <v>50</v>
      </c>
      <c r="H4" s="1" t="s">
        <v>51</v>
      </c>
      <c r="I4" s="1" t="s">
        <v>12</v>
      </c>
    </row>
    <row r="5" spans="1:12" x14ac:dyDescent="0.35">
      <c r="A5" s="2" t="s">
        <v>13</v>
      </c>
      <c r="B5" s="3" t="s">
        <v>14</v>
      </c>
      <c r="C5" s="3"/>
      <c r="D5" s="3"/>
      <c r="E5" s="3"/>
      <c r="F5" s="3"/>
      <c r="G5" s="3"/>
      <c r="H5" s="3"/>
      <c r="I5" s="4"/>
      <c r="K5" s="42" t="s">
        <v>128</v>
      </c>
      <c r="L5" s="42"/>
    </row>
    <row r="6" spans="1:12" x14ac:dyDescent="0.35">
      <c r="A6" s="2" t="s">
        <v>15</v>
      </c>
      <c r="B6" s="3" t="s">
        <v>14</v>
      </c>
      <c r="C6" s="3"/>
      <c r="D6" s="3"/>
      <c r="E6" s="3"/>
      <c r="F6" s="3"/>
      <c r="G6" s="3"/>
      <c r="H6" s="3"/>
      <c r="I6" s="4"/>
      <c r="K6" s="31" t="s">
        <v>129</v>
      </c>
      <c r="L6" s="37">
        <v>157.60499999999999</v>
      </c>
    </row>
    <row r="7" spans="1:12" x14ac:dyDescent="0.35">
      <c r="A7" s="2" t="s">
        <v>16</v>
      </c>
      <c r="B7" s="3"/>
      <c r="C7" s="3"/>
      <c r="D7" s="3"/>
      <c r="E7" s="3"/>
      <c r="F7" s="3"/>
      <c r="G7" s="3"/>
      <c r="H7" s="3"/>
      <c r="I7" s="4"/>
      <c r="K7" s="31" t="s">
        <v>130</v>
      </c>
      <c r="L7" s="37">
        <v>123.94200000000001</v>
      </c>
    </row>
    <row r="8" spans="1:12" ht="28.5" x14ac:dyDescent="0.35">
      <c r="A8" s="5" t="s">
        <v>17</v>
      </c>
      <c r="B8" s="3">
        <v>30</v>
      </c>
      <c r="C8" s="3">
        <v>1</v>
      </c>
      <c r="D8" s="3">
        <f>B8*C8</f>
        <v>30</v>
      </c>
      <c r="E8" s="3">
        <f>Respondents!G10</f>
        <v>12</v>
      </c>
      <c r="F8" s="3">
        <f>D8*E8</f>
        <v>360</v>
      </c>
      <c r="G8" s="3">
        <f>F8*0.05</f>
        <v>18</v>
      </c>
      <c r="H8" s="3">
        <f>F8*0.1</f>
        <v>36</v>
      </c>
      <c r="I8" s="6">
        <f>F8*L$7+G8*L$6+H8*L$8</f>
        <v>49706.622000000003</v>
      </c>
      <c r="K8" s="31" t="s">
        <v>131</v>
      </c>
      <c r="L8" s="37">
        <v>62.517000000000003</v>
      </c>
    </row>
    <row r="9" spans="1:12" x14ac:dyDescent="0.35">
      <c r="A9" s="5" t="s">
        <v>18</v>
      </c>
      <c r="B9" s="3"/>
      <c r="C9" s="3"/>
      <c r="D9" s="3"/>
      <c r="E9" s="3"/>
      <c r="F9" s="3"/>
      <c r="G9" s="3"/>
      <c r="H9" s="3"/>
      <c r="I9" s="4"/>
    </row>
    <row r="10" spans="1:12" ht="15.5" x14ac:dyDescent="0.35">
      <c r="A10" s="7" t="s">
        <v>19</v>
      </c>
      <c r="B10" s="3">
        <v>80</v>
      </c>
      <c r="C10" s="3">
        <v>1</v>
      </c>
      <c r="D10" s="3">
        <f t="shared" ref="D10:D12" si="0">B10*C10</f>
        <v>80</v>
      </c>
      <c r="E10" s="3">
        <f>'Capital O&amp;M'!D11</f>
        <v>0</v>
      </c>
      <c r="F10" s="3">
        <f t="shared" ref="F10:F12" si="1">D10*E10</f>
        <v>0</v>
      </c>
      <c r="G10" s="3">
        <f t="shared" ref="G10:G12" si="2">F10*0.05</f>
        <v>0</v>
      </c>
      <c r="H10" s="3">
        <f t="shared" ref="H10:H12" si="3">F10*0.1</f>
        <v>0</v>
      </c>
      <c r="I10" s="6">
        <f t="shared" ref="I10:I12" si="4">F10*L$7+G10*L$6+H10*L$8</f>
        <v>0</v>
      </c>
    </row>
    <row r="11" spans="1:12" ht="15.5" x14ac:dyDescent="0.35">
      <c r="A11" s="7" t="s">
        <v>20</v>
      </c>
      <c r="B11" s="3">
        <v>80</v>
      </c>
      <c r="C11" s="3">
        <v>1</v>
      </c>
      <c r="D11" s="3">
        <f t="shared" si="0"/>
        <v>80</v>
      </c>
      <c r="E11" s="3">
        <f>'Capital O&amp;M'!G14</f>
        <v>2</v>
      </c>
      <c r="F11" s="3">
        <f t="shared" si="1"/>
        <v>160</v>
      </c>
      <c r="G11" s="3">
        <f t="shared" si="2"/>
        <v>8</v>
      </c>
      <c r="H11" s="3">
        <f t="shared" si="3"/>
        <v>16</v>
      </c>
      <c r="I11" s="6">
        <f t="shared" si="4"/>
        <v>22091.832000000002</v>
      </c>
    </row>
    <row r="12" spans="1:12" ht="28.5" x14ac:dyDescent="0.35">
      <c r="A12" s="7" t="s">
        <v>21</v>
      </c>
      <c r="B12" s="3">
        <v>80</v>
      </c>
      <c r="C12" s="3">
        <v>0.2</v>
      </c>
      <c r="D12" s="3">
        <f t="shared" si="0"/>
        <v>16</v>
      </c>
      <c r="E12" s="3">
        <f>(E10+E11)*0.2</f>
        <v>0.4</v>
      </c>
      <c r="F12" s="30">
        <f t="shared" si="1"/>
        <v>6.4</v>
      </c>
      <c r="G12" s="29">
        <f t="shared" si="2"/>
        <v>0.32000000000000006</v>
      </c>
      <c r="H12" s="29">
        <f t="shared" si="3"/>
        <v>0.64000000000000012</v>
      </c>
      <c r="I12" s="6">
        <f t="shared" si="4"/>
        <v>883.67328000000009</v>
      </c>
    </row>
    <row r="13" spans="1:12" x14ac:dyDescent="0.35">
      <c r="A13" s="5" t="s">
        <v>22</v>
      </c>
      <c r="B13" s="3" t="s">
        <v>23</v>
      </c>
      <c r="C13" s="3"/>
      <c r="D13" s="3"/>
      <c r="E13" s="3"/>
      <c r="F13" s="3"/>
      <c r="G13" s="3"/>
      <c r="H13" s="3"/>
      <c r="I13" s="4"/>
    </row>
    <row r="14" spans="1:12" x14ac:dyDescent="0.35">
      <c r="A14" s="5" t="s">
        <v>24</v>
      </c>
      <c r="B14" s="3"/>
      <c r="C14" s="3"/>
      <c r="D14" s="3"/>
      <c r="E14" s="3"/>
      <c r="F14" s="3"/>
      <c r="G14" s="3"/>
      <c r="H14" s="3"/>
      <c r="I14" s="4"/>
    </row>
    <row r="15" spans="1:12" ht="26" x14ac:dyDescent="0.35">
      <c r="A15" s="7" t="s">
        <v>25</v>
      </c>
      <c r="B15" s="3">
        <v>2</v>
      </c>
      <c r="C15" s="3">
        <v>1</v>
      </c>
      <c r="D15" s="3">
        <f t="shared" ref="D15:D24" si="5">B15*C15</f>
        <v>2</v>
      </c>
      <c r="E15" s="3">
        <f>Respondents!C10</f>
        <v>0</v>
      </c>
      <c r="F15" s="3">
        <f t="shared" ref="F15:F22" si="6">D15*E15</f>
        <v>0</v>
      </c>
      <c r="G15" s="3">
        <f t="shared" ref="G15:G22" si="7">F15*0.05</f>
        <v>0</v>
      </c>
      <c r="H15" s="3">
        <f t="shared" ref="H15:H24" si="8">F15*0.1</f>
        <v>0</v>
      </c>
      <c r="I15" s="6">
        <f t="shared" ref="I15:I24" si="9">F15*L$7+G15*L$6+H15*L$8</f>
        <v>0</v>
      </c>
    </row>
    <row r="16" spans="1:12" ht="15.5" x14ac:dyDescent="0.35">
      <c r="A16" s="7" t="s">
        <v>26</v>
      </c>
      <c r="B16" s="3">
        <v>2</v>
      </c>
      <c r="C16" s="3">
        <v>1.2</v>
      </c>
      <c r="D16" s="3">
        <f t="shared" si="5"/>
        <v>2.4</v>
      </c>
      <c r="E16" s="3">
        <f>E10+E11+E12</f>
        <v>2.4</v>
      </c>
      <c r="F16" s="30">
        <f t="shared" si="6"/>
        <v>5.76</v>
      </c>
      <c r="G16" s="29">
        <f t="shared" si="7"/>
        <v>0.28799999999999998</v>
      </c>
      <c r="H16" s="29">
        <f t="shared" si="8"/>
        <v>0.57599999999999996</v>
      </c>
      <c r="I16" s="6">
        <f t="shared" si="9"/>
        <v>795.30595199999993</v>
      </c>
    </row>
    <row r="17" spans="1:9" x14ac:dyDescent="0.35">
      <c r="A17" s="7" t="s">
        <v>27</v>
      </c>
      <c r="B17" s="3">
        <v>2</v>
      </c>
      <c r="C17" s="3">
        <v>1</v>
      </c>
      <c r="D17" s="3">
        <f t="shared" si="5"/>
        <v>2</v>
      </c>
      <c r="E17" s="3">
        <f>E15</f>
        <v>0</v>
      </c>
      <c r="F17" s="3">
        <f t="shared" si="6"/>
        <v>0</v>
      </c>
      <c r="G17" s="3">
        <f t="shared" si="7"/>
        <v>0</v>
      </c>
      <c r="H17" s="3">
        <f t="shared" si="8"/>
        <v>0</v>
      </c>
      <c r="I17" s="6">
        <f t="shared" si="9"/>
        <v>0</v>
      </c>
    </row>
    <row r="18" spans="1:9" x14ac:dyDescent="0.35">
      <c r="A18" s="7" t="s">
        <v>28</v>
      </c>
      <c r="B18" s="3">
        <v>2</v>
      </c>
      <c r="C18" s="3">
        <v>1</v>
      </c>
      <c r="D18" s="3">
        <f t="shared" si="5"/>
        <v>2</v>
      </c>
      <c r="E18" s="3">
        <f>E15</f>
        <v>0</v>
      </c>
      <c r="F18" s="3">
        <f t="shared" si="6"/>
        <v>0</v>
      </c>
      <c r="G18" s="3">
        <f t="shared" si="7"/>
        <v>0</v>
      </c>
      <c r="H18" s="3">
        <f t="shared" si="8"/>
        <v>0</v>
      </c>
      <c r="I18" s="6">
        <f t="shared" si="9"/>
        <v>0</v>
      </c>
    </row>
    <row r="19" spans="1:9" ht="26" x14ac:dyDescent="0.35">
      <c r="A19" s="7" t="s">
        <v>29</v>
      </c>
      <c r="B19" s="3">
        <v>2</v>
      </c>
      <c r="C19" s="3">
        <v>1</v>
      </c>
      <c r="D19" s="3">
        <f t="shared" si="5"/>
        <v>2</v>
      </c>
      <c r="E19" s="3">
        <f>E15</f>
        <v>0</v>
      </c>
      <c r="F19" s="3">
        <f t="shared" si="6"/>
        <v>0</v>
      </c>
      <c r="G19" s="3">
        <f t="shared" si="7"/>
        <v>0</v>
      </c>
      <c r="H19" s="3">
        <f t="shared" si="8"/>
        <v>0</v>
      </c>
      <c r="I19" s="6">
        <f t="shared" si="9"/>
        <v>0</v>
      </c>
    </row>
    <row r="20" spans="1:9" x14ac:dyDescent="0.35">
      <c r="A20" s="7" t="s">
        <v>30</v>
      </c>
      <c r="B20" s="3">
        <v>2</v>
      </c>
      <c r="C20" s="3">
        <v>1</v>
      </c>
      <c r="D20" s="3">
        <f t="shared" si="5"/>
        <v>2</v>
      </c>
      <c r="E20" s="3">
        <f>E15</f>
        <v>0</v>
      </c>
      <c r="F20" s="3">
        <f t="shared" si="6"/>
        <v>0</v>
      </c>
      <c r="G20" s="3">
        <f t="shared" si="7"/>
        <v>0</v>
      </c>
      <c r="H20" s="3">
        <f t="shared" si="8"/>
        <v>0</v>
      </c>
      <c r="I20" s="6">
        <f t="shared" si="9"/>
        <v>0</v>
      </c>
    </row>
    <row r="21" spans="1:9" ht="41.5" x14ac:dyDescent="0.35">
      <c r="A21" s="7" t="s">
        <v>31</v>
      </c>
      <c r="B21" s="3">
        <v>4</v>
      </c>
      <c r="C21" s="3">
        <v>1.2</v>
      </c>
      <c r="D21" s="3">
        <f t="shared" si="5"/>
        <v>4.8</v>
      </c>
      <c r="E21" s="3">
        <f>E16</f>
        <v>2.4</v>
      </c>
      <c r="F21" s="30">
        <f t="shared" si="6"/>
        <v>11.52</v>
      </c>
      <c r="G21" s="29">
        <f t="shared" si="7"/>
        <v>0.57599999999999996</v>
      </c>
      <c r="H21" s="29">
        <f t="shared" si="8"/>
        <v>1.1519999999999999</v>
      </c>
      <c r="I21" s="6">
        <f t="shared" si="9"/>
        <v>1590.6119039999999</v>
      </c>
    </row>
    <row r="22" spans="1:9" ht="15.5" x14ac:dyDescent="0.35">
      <c r="A22" s="7" t="s">
        <v>32</v>
      </c>
      <c r="B22" s="3">
        <v>8</v>
      </c>
      <c r="C22" s="3">
        <v>2</v>
      </c>
      <c r="D22" s="3">
        <f t="shared" si="5"/>
        <v>16</v>
      </c>
      <c r="E22" s="3">
        <f>Respondents!G10</f>
        <v>12</v>
      </c>
      <c r="F22" s="3">
        <f t="shared" si="6"/>
        <v>192</v>
      </c>
      <c r="G22" s="30">
        <f t="shared" si="7"/>
        <v>9.6000000000000014</v>
      </c>
      <c r="H22" s="30">
        <f t="shared" si="8"/>
        <v>19.200000000000003</v>
      </c>
      <c r="I22" s="6">
        <f t="shared" si="9"/>
        <v>26510.198400000005</v>
      </c>
    </row>
    <row r="23" spans="1:9" ht="28.5" x14ac:dyDescent="0.35">
      <c r="A23" s="7" t="s">
        <v>33</v>
      </c>
      <c r="B23" s="3">
        <v>20</v>
      </c>
      <c r="C23" s="3">
        <v>2</v>
      </c>
      <c r="D23" s="3">
        <f t="shared" si="5"/>
        <v>40</v>
      </c>
      <c r="E23" s="3">
        <f>Respondents!G10</f>
        <v>12</v>
      </c>
      <c r="F23" s="3">
        <f>D23*E23</f>
        <v>480</v>
      </c>
      <c r="G23" s="3">
        <f>F23*0.05</f>
        <v>24</v>
      </c>
      <c r="H23" s="3">
        <f>F23*0.1</f>
        <v>48</v>
      </c>
      <c r="I23" s="6">
        <f t="shared" si="9"/>
        <v>66275.495999999999</v>
      </c>
    </row>
    <row r="24" spans="1:9" ht="28.5" x14ac:dyDescent="0.35">
      <c r="A24" s="7" t="s">
        <v>34</v>
      </c>
      <c r="B24" s="3">
        <v>30</v>
      </c>
      <c r="C24" s="3">
        <v>2</v>
      </c>
      <c r="D24" s="3">
        <f t="shared" si="5"/>
        <v>60</v>
      </c>
      <c r="E24" s="3">
        <v>0</v>
      </c>
      <c r="F24" s="3">
        <f>D24*E24</f>
        <v>0</v>
      </c>
      <c r="G24" s="3">
        <f>F24*0.05</f>
        <v>0</v>
      </c>
      <c r="H24" s="3">
        <f t="shared" si="8"/>
        <v>0</v>
      </c>
      <c r="I24" s="8">
        <f t="shared" si="9"/>
        <v>0</v>
      </c>
    </row>
    <row r="25" spans="1:9" x14ac:dyDescent="0.35">
      <c r="A25" s="9" t="s">
        <v>35</v>
      </c>
      <c r="B25" s="3"/>
      <c r="C25" s="3"/>
      <c r="D25" s="3"/>
      <c r="E25" s="3"/>
      <c r="F25" s="44">
        <f>SUM(F8:H24)</f>
        <v>1398.0320000000002</v>
      </c>
      <c r="G25" s="44"/>
      <c r="H25" s="44"/>
      <c r="I25" s="10">
        <f>SUM(I7:I24)</f>
        <v>167853.73953600001</v>
      </c>
    </row>
    <row r="26" spans="1:9" x14ac:dyDescent="0.35">
      <c r="A26" s="2" t="s">
        <v>36</v>
      </c>
      <c r="B26" s="3"/>
      <c r="C26" s="3"/>
      <c r="D26" s="3"/>
      <c r="E26" s="3"/>
      <c r="F26" s="3"/>
      <c r="G26" s="3"/>
      <c r="H26" s="3"/>
      <c r="I26" s="4"/>
    </row>
    <row r="27" spans="1:9" x14ac:dyDescent="0.35">
      <c r="A27" s="5" t="s">
        <v>37</v>
      </c>
      <c r="B27" s="3" t="s">
        <v>38</v>
      </c>
      <c r="C27" s="3"/>
      <c r="D27" s="3"/>
      <c r="E27" s="3"/>
      <c r="F27" s="3"/>
      <c r="G27" s="3"/>
      <c r="H27" s="3"/>
      <c r="I27" s="4"/>
    </row>
    <row r="28" spans="1:9" x14ac:dyDescent="0.35">
      <c r="A28" s="5" t="s">
        <v>39</v>
      </c>
      <c r="B28" s="3" t="s">
        <v>23</v>
      </c>
      <c r="C28" s="3"/>
      <c r="D28" s="3"/>
      <c r="E28" s="3"/>
      <c r="F28" s="3"/>
      <c r="G28" s="3"/>
      <c r="H28" s="3"/>
      <c r="I28" s="4"/>
    </row>
    <row r="29" spans="1:9" x14ac:dyDescent="0.35">
      <c r="A29" s="5" t="s">
        <v>40</v>
      </c>
      <c r="B29" s="3" t="s">
        <v>23</v>
      </c>
      <c r="C29" s="3"/>
      <c r="D29" s="3"/>
      <c r="E29" s="3"/>
      <c r="F29" s="3"/>
      <c r="G29" s="3"/>
      <c r="H29" s="3"/>
      <c r="I29" s="4"/>
    </row>
    <row r="30" spans="1:9" ht="15.5" x14ac:dyDescent="0.35">
      <c r="A30" s="5" t="s">
        <v>41</v>
      </c>
      <c r="B30" s="3">
        <v>40</v>
      </c>
      <c r="C30" s="3">
        <v>1</v>
      </c>
      <c r="D30" s="3">
        <f>B30*C30</f>
        <v>40</v>
      </c>
      <c r="E30" s="3">
        <f>E10</f>
        <v>0</v>
      </c>
      <c r="F30" s="3">
        <f t="shared" ref="F30" si="10">D30*E30</f>
        <v>0</v>
      </c>
      <c r="G30" s="3">
        <f t="shared" ref="G30" si="11">F30*0.05</f>
        <v>0</v>
      </c>
      <c r="H30" s="3">
        <f t="shared" ref="H30" si="12">F30*0.1</f>
        <v>0</v>
      </c>
      <c r="I30" s="6">
        <f>F30*L$7+G30*L$6+H30*L$8</f>
        <v>0</v>
      </c>
    </row>
    <row r="31" spans="1:9" ht="26" x14ac:dyDescent="0.35">
      <c r="A31" s="5" t="s">
        <v>42</v>
      </c>
      <c r="B31" s="3"/>
      <c r="C31" s="3"/>
      <c r="D31" s="3"/>
      <c r="E31" s="3"/>
      <c r="F31" s="3"/>
      <c r="G31" s="3"/>
      <c r="H31" s="3"/>
      <c r="I31" s="4"/>
    </row>
    <row r="32" spans="1:9" ht="15.5" x14ac:dyDescent="0.35">
      <c r="A32" s="7" t="s">
        <v>43</v>
      </c>
      <c r="B32" s="3">
        <v>0.5</v>
      </c>
      <c r="C32" s="3">
        <v>365</v>
      </c>
      <c r="D32" s="3">
        <f t="shared" ref="D32:D33" si="13">B32*C32</f>
        <v>182.5</v>
      </c>
      <c r="E32" s="3">
        <f>E23</f>
        <v>12</v>
      </c>
      <c r="F32" s="11">
        <f t="shared" ref="F32:F33" si="14">D32*E32</f>
        <v>2190</v>
      </c>
      <c r="G32" s="30">
        <f t="shared" ref="G32:G33" si="15">F32*0.05</f>
        <v>109.5</v>
      </c>
      <c r="H32" s="30">
        <f t="shared" ref="H32:H33" si="16">F32*0.1</f>
        <v>219</v>
      </c>
      <c r="I32" s="6">
        <f t="shared" ref="I32" si="17">F32*L$7+G32*L$6+H32*L$8</f>
        <v>302381.95050000004</v>
      </c>
    </row>
    <row r="33" spans="1:12" x14ac:dyDescent="0.35">
      <c r="A33" s="7" t="s">
        <v>44</v>
      </c>
      <c r="B33" s="3">
        <v>2</v>
      </c>
      <c r="C33" s="3">
        <v>12</v>
      </c>
      <c r="D33" s="3">
        <f t="shared" si="13"/>
        <v>24</v>
      </c>
      <c r="E33" s="3">
        <f>E23</f>
        <v>12</v>
      </c>
      <c r="F33" s="3">
        <f t="shared" si="14"/>
        <v>288</v>
      </c>
      <c r="G33" s="30">
        <f t="shared" si="15"/>
        <v>14.4</v>
      </c>
      <c r="H33" s="30">
        <f t="shared" si="16"/>
        <v>28.8</v>
      </c>
      <c r="I33" s="6">
        <f>F33*L$7+G33*L$6+H33*L$8</f>
        <v>39765.297600000005</v>
      </c>
    </row>
    <row r="34" spans="1:12" ht="27" x14ac:dyDescent="0.35">
      <c r="A34" s="9" t="s">
        <v>45</v>
      </c>
      <c r="B34" s="3"/>
      <c r="C34" s="3"/>
      <c r="D34" s="3"/>
      <c r="E34" s="3"/>
      <c r="F34" s="44">
        <f>SUM(F26:H33)</f>
        <v>2849.7000000000003</v>
      </c>
      <c r="G34" s="44"/>
      <c r="H34" s="44"/>
      <c r="I34" s="10">
        <f>SUM(I26:I33)</f>
        <v>342147.24810000003</v>
      </c>
    </row>
    <row r="35" spans="1:12" ht="28" x14ac:dyDescent="0.35">
      <c r="A35" s="12" t="s">
        <v>46</v>
      </c>
      <c r="B35" s="3"/>
      <c r="C35" s="3"/>
      <c r="D35" s="3"/>
      <c r="E35" s="3"/>
      <c r="F35" s="44">
        <f>ROUND(F25+F34,-1)</f>
        <v>4250</v>
      </c>
      <c r="G35" s="44"/>
      <c r="H35" s="44"/>
      <c r="I35" s="10">
        <f>ROUND(I25+I34,-3)</f>
        <v>510000</v>
      </c>
      <c r="K35" s="35">
        <f>F35/Responses!F14</f>
        <v>78.703703703703709</v>
      </c>
      <c r="L35" t="s">
        <v>136</v>
      </c>
    </row>
    <row r="36" spans="1:12" ht="28" x14ac:dyDescent="0.35">
      <c r="A36" s="12" t="s">
        <v>137</v>
      </c>
      <c r="B36" s="12"/>
      <c r="C36" s="12"/>
      <c r="D36" s="12"/>
      <c r="E36" s="12"/>
      <c r="F36" s="1"/>
      <c r="G36" s="1"/>
      <c r="H36" s="1"/>
      <c r="I36" s="10">
        <f>ROUND('Capital O&amp;M'!E16+'Capital O&amp;M'!H16,-3)</f>
        <v>487000</v>
      </c>
      <c r="K36" s="39"/>
    </row>
    <row r="37" spans="1:12" ht="15" x14ac:dyDescent="0.35">
      <c r="A37" s="12" t="s">
        <v>47</v>
      </c>
      <c r="B37" s="12"/>
      <c r="C37" s="12"/>
      <c r="D37" s="12"/>
      <c r="E37" s="12"/>
      <c r="F37" s="1"/>
      <c r="G37" s="1"/>
      <c r="H37" s="1"/>
      <c r="I37" s="10">
        <f>ROUND(I35+I36,-4)</f>
        <v>1000000</v>
      </c>
    </row>
    <row r="39" spans="1:12" x14ac:dyDescent="0.35">
      <c r="A39" s="13" t="s">
        <v>52</v>
      </c>
    </row>
    <row r="40" spans="1:12" ht="15.5" x14ac:dyDescent="0.35">
      <c r="A40" s="43" t="s">
        <v>153</v>
      </c>
      <c r="B40" s="43"/>
      <c r="C40" s="43"/>
      <c r="D40" s="43"/>
      <c r="E40" s="43"/>
      <c r="F40" s="43"/>
      <c r="G40" s="43"/>
      <c r="H40" s="43"/>
      <c r="I40" s="43"/>
    </row>
    <row r="41" spans="1:12" ht="58.9" customHeight="1" x14ac:dyDescent="0.35">
      <c r="A41" s="43" t="s">
        <v>152</v>
      </c>
      <c r="B41" s="43"/>
      <c r="C41" s="43"/>
      <c r="D41" s="43"/>
      <c r="E41" s="43"/>
      <c r="F41" s="43"/>
      <c r="G41" s="43"/>
      <c r="H41" s="43"/>
      <c r="I41" s="43"/>
    </row>
    <row r="42" spans="1:12" ht="15.5" x14ac:dyDescent="0.35">
      <c r="A42" s="43" t="s">
        <v>53</v>
      </c>
      <c r="B42" s="43"/>
      <c r="C42" s="43"/>
      <c r="D42" s="43"/>
      <c r="E42" s="43"/>
      <c r="F42" s="43"/>
      <c r="G42" s="43"/>
      <c r="H42" s="43"/>
      <c r="I42" s="43"/>
    </row>
    <row r="43" spans="1:12" ht="31.5" customHeight="1" x14ac:dyDescent="0.35">
      <c r="A43" s="43" t="s">
        <v>54</v>
      </c>
      <c r="B43" s="43"/>
      <c r="C43" s="43"/>
      <c r="D43" s="43"/>
      <c r="E43" s="43"/>
      <c r="F43" s="43"/>
      <c r="G43" s="43"/>
      <c r="H43" s="43"/>
      <c r="I43" s="43"/>
    </row>
    <row r="44" spans="1:12" ht="15.5" x14ac:dyDescent="0.35">
      <c r="A44" s="43" t="s">
        <v>141</v>
      </c>
      <c r="B44" s="43"/>
      <c r="C44" s="43"/>
      <c r="D44" s="43"/>
      <c r="E44" s="43"/>
      <c r="F44" s="43"/>
      <c r="G44" s="43"/>
      <c r="H44" s="43"/>
      <c r="I44" s="43"/>
      <c r="J44" s="36"/>
    </row>
    <row r="45" spans="1:12" ht="15.5" x14ac:dyDescent="0.35">
      <c r="A45" s="43" t="s">
        <v>55</v>
      </c>
      <c r="B45" s="43"/>
      <c r="C45" s="43"/>
      <c r="D45" s="43"/>
      <c r="E45" s="43"/>
      <c r="F45" s="43"/>
      <c r="G45" s="43"/>
      <c r="H45" s="43"/>
      <c r="I45" s="43"/>
    </row>
    <row r="46" spans="1:12" ht="15.5" x14ac:dyDescent="0.35">
      <c r="A46" s="43" t="s">
        <v>56</v>
      </c>
      <c r="B46" s="43"/>
      <c r="C46" s="43"/>
      <c r="D46" s="43"/>
      <c r="E46" s="43"/>
      <c r="F46" s="43"/>
      <c r="G46" s="43"/>
      <c r="H46" s="43"/>
      <c r="I46" s="43"/>
      <c r="J46" s="36"/>
    </row>
    <row r="47" spans="1:12" ht="15.5" x14ac:dyDescent="0.35">
      <c r="A47" s="43" t="s">
        <v>57</v>
      </c>
      <c r="B47" s="43"/>
      <c r="C47" s="43"/>
      <c r="D47" s="43"/>
      <c r="E47" s="43"/>
      <c r="F47" s="43"/>
      <c r="G47" s="43"/>
      <c r="H47" s="43"/>
      <c r="I47" s="43"/>
    </row>
    <row r="48" spans="1:12" ht="15.5" x14ac:dyDescent="0.35">
      <c r="A48" s="43" t="s">
        <v>134</v>
      </c>
      <c r="B48" s="43"/>
      <c r="C48" s="43"/>
      <c r="D48" s="43"/>
      <c r="E48" s="43"/>
      <c r="F48" s="43"/>
      <c r="G48" s="43"/>
      <c r="H48" s="43"/>
      <c r="I48" s="43"/>
    </row>
    <row r="49" spans="1:9" ht="31.5" customHeight="1" x14ac:dyDescent="0.35">
      <c r="A49" s="43" t="s">
        <v>143</v>
      </c>
      <c r="B49" s="43"/>
      <c r="C49" s="43"/>
      <c r="D49" s="43"/>
      <c r="E49" s="43"/>
      <c r="F49" s="43"/>
      <c r="G49" s="43"/>
      <c r="H49" s="43"/>
      <c r="I49" s="43"/>
    </row>
    <row r="50" spans="1:9" ht="15.5" x14ac:dyDescent="0.35">
      <c r="A50" s="43" t="s">
        <v>58</v>
      </c>
      <c r="B50" s="43"/>
      <c r="C50" s="43"/>
      <c r="D50" s="43"/>
      <c r="E50" s="43"/>
      <c r="F50" s="43"/>
      <c r="G50" s="43"/>
      <c r="H50" s="43"/>
      <c r="I50" s="43"/>
    </row>
    <row r="51" spans="1:9" ht="31.5" customHeight="1" x14ac:dyDescent="0.35">
      <c r="A51" s="46" t="s">
        <v>144</v>
      </c>
      <c r="B51" s="46"/>
      <c r="C51" s="46"/>
      <c r="D51" s="46"/>
      <c r="E51" s="46"/>
      <c r="F51" s="46"/>
      <c r="G51" s="46"/>
      <c r="H51" s="46"/>
      <c r="I51" s="46"/>
    </row>
    <row r="52" spans="1:9" ht="33.75" customHeight="1" x14ac:dyDescent="0.35">
      <c r="A52" s="43" t="s">
        <v>59</v>
      </c>
      <c r="B52" s="43"/>
      <c r="C52" s="43"/>
      <c r="D52" s="43"/>
      <c r="E52" s="43"/>
      <c r="F52" s="43"/>
      <c r="G52" s="43"/>
      <c r="H52" s="43"/>
      <c r="I52" s="43"/>
    </row>
    <row r="53" spans="1:9" ht="15.5" x14ac:dyDescent="0.35">
      <c r="A53" s="43" t="s">
        <v>60</v>
      </c>
      <c r="B53" s="43"/>
      <c r="C53" s="43"/>
      <c r="D53" s="43"/>
      <c r="E53" s="43"/>
      <c r="F53" s="43"/>
      <c r="G53" s="43"/>
      <c r="H53" s="43"/>
      <c r="I53" s="43"/>
    </row>
  </sheetData>
  <mergeCells count="20">
    <mergeCell ref="A1:I1"/>
    <mergeCell ref="A48:I48"/>
    <mergeCell ref="A49:I49"/>
    <mergeCell ref="A50:I50"/>
    <mergeCell ref="A51:I51"/>
    <mergeCell ref="F34:H34"/>
    <mergeCell ref="F35:H35"/>
    <mergeCell ref="A3:A4"/>
    <mergeCell ref="A53:I53"/>
    <mergeCell ref="A42:I42"/>
    <mergeCell ref="A43:I43"/>
    <mergeCell ref="A44:I44"/>
    <mergeCell ref="A45:I45"/>
    <mergeCell ref="A46:I46"/>
    <mergeCell ref="A47:I47"/>
    <mergeCell ref="K5:L5"/>
    <mergeCell ref="A40:I40"/>
    <mergeCell ref="A41:I41"/>
    <mergeCell ref="F25:H25"/>
    <mergeCell ref="A52:I52"/>
  </mergeCells>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8CFD6-38ED-49C0-BC9C-1BF4C0E0734A}">
  <dimension ref="A1:L28"/>
  <sheetViews>
    <sheetView zoomScaleNormal="100" workbookViewId="0">
      <selection activeCell="A2" sqref="A2"/>
    </sheetView>
  </sheetViews>
  <sheetFormatPr defaultColWidth="9.1796875" defaultRowHeight="14.5" x14ac:dyDescent="0.35"/>
  <cols>
    <col min="1" max="1" width="29.453125" customWidth="1"/>
    <col min="2" max="9" width="12.54296875" customWidth="1"/>
    <col min="11" max="11" width="12.81640625" customWidth="1"/>
  </cols>
  <sheetData>
    <row r="1" spans="1:12" ht="35.25" customHeight="1" x14ac:dyDescent="0.35">
      <c r="A1" s="45" t="s">
        <v>133</v>
      </c>
      <c r="B1" s="45"/>
      <c r="C1" s="45"/>
      <c r="D1" s="45"/>
      <c r="E1" s="45"/>
      <c r="F1" s="45"/>
      <c r="G1" s="45"/>
      <c r="H1" s="45"/>
      <c r="I1" s="45"/>
    </row>
    <row r="3" spans="1:12" x14ac:dyDescent="0.35">
      <c r="A3" s="52" t="s">
        <v>61</v>
      </c>
      <c r="B3" s="1" t="s">
        <v>1</v>
      </c>
      <c r="C3" s="1" t="s">
        <v>2</v>
      </c>
      <c r="D3" s="1" t="s">
        <v>3</v>
      </c>
      <c r="E3" s="1" t="s">
        <v>4</v>
      </c>
      <c r="F3" s="1" t="s">
        <v>5</v>
      </c>
      <c r="G3" s="1" t="s">
        <v>6</v>
      </c>
      <c r="H3" s="1" t="s">
        <v>7</v>
      </c>
      <c r="I3" s="1" t="s">
        <v>8</v>
      </c>
    </row>
    <row r="4" spans="1:12" ht="72" customHeight="1" x14ac:dyDescent="0.35">
      <c r="A4" s="52"/>
      <c r="B4" s="1" t="s">
        <v>62</v>
      </c>
      <c r="C4" s="1" t="s">
        <v>63</v>
      </c>
      <c r="D4" s="1" t="s">
        <v>78</v>
      </c>
      <c r="E4" s="1" t="s">
        <v>64</v>
      </c>
      <c r="F4" s="1" t="s">
        <v>79</v>
      </c>
      <c r="G4" s="1" t="s">
        <v>80</v>
      </c>
      <c r="H4" s="1" t="s">
        <v>81</v>
      </c>
      <c r="I4" s="1" t="s">
        <v>65</v>
      </c>
    </row>
    <row r="5" spans="1:12" ht="21.75" customHeight="1" x14ac:dyDescent="0.35">
      <c r="A5" s="2" t="s">
        <v>66</v>
      </c>
      <c r="B5" s="3">
        <v>24</v>
      </c>
      <c r="C5" s="3">
        <v>1</v>
      </c>
      <c r="D5" s="3">
        <f>B5*C5</f>
        <v>24</v>
      </c>
      <c r="E5" s="3">
        <f>'Table 1'!E10</f>
        <v>0</v>
      </c>
      <c r="F5" s="3">
        <f>D5*E5</f>
        <v>0</v>
      </c>
      <c r="G5" s="3">
        <f>F5*0.05</f>
        <v>0</v>
      </c>
      <c r="H5" s="3">
        <f>F5*0.1</f>
        <v>0</v>
      </c>
      <c r="I5" s="6">
        <f>F5*L$7+G5*L$6+H5*L$8</f>
        <v>0</v>
      </c>
      <c r="K5" s="42" t="s">
        <v>128</v>
      </c>
      <c r="L5" s="42"/>
    </row>
    <row r="6" spans="1:12" ht="28.5" x14ac:dyDescent="0.35">
      <c r="A6" s="2" t="s">
        <v>67</v>
      </c>
      <c r="B6" s="3">
        <v>24</v>
      </c>
      <c r="C6" s="3">
        <v>1</v>
      </c>
      <c r="D6" s="3">
        <f>B6*C6</f>
        <v>24</v>
      </c>
      <c r="E6" s="3">
        <f>'Table 1'!E11</f>
        <v>2</v>
      </c>
      <c r="F6" s="3">
        <f>D6*E6</f>
        <v>48</v>
      </c>
      <c r="G6" s="3">
        <f>F6*0.05</f>
        <v>2.4000000000000004</v>
      </c>
      <c r="H6" s="3">
        <f>F6*0.1</f>
        <v>4.8000000000000007</v>
      </c>
      <c r="I6" s="6">
        <f>F6*L$7+G6*L$6+H6*L$8</f>
        <v>2819.136</v>
      </c>
      <c r="K6" s="31" t="s">
        <v>129</v>
      </c>
      <c r="L6" s="37">
        <v>70.56</v>
      </c>
    </row>
    <row r="7" spans="1:12" ht="28.5" x14ac:dyDescent="0.35">
      <c r="A7" s="2" t="s">
        <v>140</v>
      </c>
      <c r="B7" s="3">
        <v>24</v>
      </c>
      <c r="C7" s="3">
        <v>0.2</v>
      </c>
      <c r="D7" s="3">
        <f t="shared" ref="D7" si="0">B7*C7</f>
        <v>4.8000000000000007</v>
      </c>
      <c r="E7" s="3">
        <f>'Table 1'!E12</f>
        <v>0.4</v>
      </c>
      <c r="F7" s="3">
        <f t="shared" ref="F7" si="1">D7*E7</f>
        <v>1.9200000000000004</v>
      </c>
      <c r="G7" s="3">
        <f t="shared" ref="G7:G16" si="2">F7*0.05</f>
        <v>9.600000000000003E-2</v>
      </c>
      <c r="H7" s="3">
        <f t="shared" ref="H7:H16" si="3">F7*0.1</f>
        <v>0.19200000000000006</v>
      </c>
      <c r="I7" s="6">
        <f t="shared" ref="I7" si="4">F7*L$7+G7*L$6+H7*L$8</f>
        <v>112.76544000000001</v>
      </c>
      <c r="K7" s="31" t="s">
        <v>130</v>
      </c>
      <c r="L7" s="37">
        <v>52.37</v>
      </c>
    </row>
    <row r="8" spans="1:12" x14ac:dyDescent="0.35">
      <c r="A8" s="2" t="s">
        <v>68</v>
      </c>
      <c r="B8" s="3"/>
      <c r="C8" s="3"/>
      <c r="D8" s="3"/>
      <c r="E8" s="3"/>
      <c r="F8" s="3"/>
      <c r="G8" s="3"/>
      <c r="H8" s="3"/>
      <c r="I8" s="4"/>
      <c r="K8" s="31" t="s">
        <v>131</v>
      </c>
      <c r="L8" s="37">
        <v>28.34</v>
      </c>
    </row>
    <row r="9" spans="1:12" ht="30" customHeight="1" x14ac:dyDescent="0.35">
      <c r="A9" s="14" t="s">
        <v>69</v>
      </c>
      <c r="B9" s="3">
        <v>2</v>
      </c>
      <c r="C9" s="3">
        <v>1</v>
      </c>
      <c r="D9" s="3">
        <f t="shared" ref="D9:D17" si="5">B9*C9</f>
        <v>2</v>
      </c>
      <c r="E9" s="3">
        <f>'Table 1'!E15</f>
        <v>0</v>
      </c>
      <c r="F9" s="3">
        <f t="shared" ref="F9:F16" si="6">D9*E9</f>
        <v>0</v>
      </c>
      <c r="G9" s="3">
        <f t="shared" si="2"/>
        <v>0</v>
      </c>
      <c r="H9" s="3">
        <f t="shared" si="3"/>
        <v>0</v>
      </c>
      <c r="I9" s="6">
        <f t="shared" ref="I9:I16" si="7">F9*L$7+G9*L$6+H9*L$8</f>
        <v>0</v>
      </c>
    </row>
    <row r="10" spans="1:12" ht="28.5" x14ac:dyDescent="0.35">
      <c r="A10" s="14" t="s">
        <v>70</v>
      </c>
      <c r="B10" s="3">
        <v>0.5</v>
      </c>
      <c r="C10" s="3">
        <v>1.2</v>
      </c>
      <c r="D10" s="3">
        <f t="shared" si="5"/>
        <v>0.6</v>
      </c>
      <c r="E10" s="3">
        <f>'Table 1'!E16</f>
        <v>2.4</v>
      </c>
      <c r="F10" s="3">
        <f t="shared" si="6"/>
        <v>1.44</v>
      </c>
      <c r="G10" s="3">
        <f t="shared" si="2"/>
        <v>7.1999999999999995E-2</v>
      </c>
      <c r="H10" s="3">
        <f t="shared" si="3"/>
        <v>0.14399999999999999</v>
      </c>
      <c r="I10" s="6">
        <f t="shared" si="7"/>
        <v>84.574079999999995</v>
      </c>
    </row>
    <row r="11" spans="1:12" ht="26" x14ac:dyDescent="0.35">
      <c r="A11" s="14" t="s">
        <v>71</v>
      </c>
      <c r="B11" s="3">
        <v>0.5</v>
      </c>
      <c r="C11" s="3">
        <v>1</v>
      </c>
      <c r="D11" s="3">
        <f t="shared" si="5"/>
        <v>0.5</v>
      </c>
      <c r="E11" s="3">
        <f>'Table 1'!E17</f>
        <v>0</v>
      </c>
      <c r="F11" s="3">
        <f t="shared" si="6"/>
        <v>0</v>
      </c>
      <c r="G11" s="3">
        <f t="shared" si="2"/>
        <v>0</v>
      </c>
      <c r="H11" s="3">
        <f t="shared" si="3"/>
        <v>0</v>
      </c>
      <c r="I11" s="6">
        <f t="shared" si="7"/>
        <v>0</v>
      </c>
    </row>
    <row r="12" spans="1:12" ht="26" x14ac:dyDescent="0.35">
      <c r="A12" s="14" t="s">
        <v>72</v>
      </c>
      <c r="B12" s="3">
        <v>0.5</v>
      </c>
      <c r="C12" s="3">
        <v>1</v>
      </c>
      <c r="D12" s="3">
        <f t="shared" si="5"/>
        <v>0.5</v>
      </c>
      <c r="E12" s="3">
        <f>'Table 1'!E18</f>
        <v>0</v>
      </c>
      <c r="F12" s="3">
        <f t="shared" si="6"/>
        <v>0</v>
      </c>
      <c r="G12" s="3">
        <f t="shared" si="2"/>
        <v>0</v>
      </c>
      <c r="H12" s="3">
        <f t="shared" si="3"/>
        <v>0</v>
      </c>
      <c r="I12" s="6">
        <f t="shared" si="7"/>
        <v>0</v>
      </c>
    </row>
    <row r="13" spans="1:12" ht="26" x14ac:dyDescent="0.35">
      <c r="A13" s="14" t="s">
        <v>73</v>
      </c>
      <c r="B13" s="3">
        <v>0.5</v>
      </c>
      <c r="C13" s="3">
        <v>1</v>
      </c>
      <c r="D13" s="3">
        <f t="shared" si="5"/>
        <v>0.5</v>
      </c>
      <c r="E13" s="3">
        <f>'Table 1'!E19</f>
        <v>0</v>
      </c>
      <c r="F13" s="3">
        <f t="shared" si="6"/>
        <v>0</v>
      </c>
      <c r="G13" s="3">
        <f t="shared" si="2"/>
        <v>0</v>
      </c>
      <c r="H13" s="3">
        <f t="shared" si="3"/>
        <v>0</v>
      </c>
      <c r="I13" s="6">
        <f t="shared" si="7"/>
        <v>0</v>
      </c>
    </row>
    <row r="14" spans="1:12" ht="26" x14ac:dyDescent="0.35">
      <c r="A14" s="14" t="s">
        <v>74</v>
      </c>
      <c r="B14" s="3">
        <v>0.5</v>
      </c>
      <c r="C14" s="3">
        <v>1</v>
      </c>
      <c r="D14" s="3">
        <f t="shared" si="5"/>
        <v>0.5</v>
      </c>
      <c r="E14" s="3">
        <f>'Table 1'!E20</f>
        <v>0</v>
      </c>
      <c r="F14" s="3">
        <f t="shared" si="6"/>
        <v>0</v>
      </c>
      <c r="G14" s="3">
        <f t="shared" si="2"/>
        <v>0</v>
      </c>
      <c r="H14" s="3">
        <f t="shared" si="3"/>
        <v>0</v>
      </c>
      <c r="I14" s="6">
        <f t="shared" si="7"/>
        <v>0</v>
      </c>
    </row>
    <row r="15" spans="1:12" ht="28.5" x14ac:dyDescent="0.35">
      <c r="A15" s="14" t="s">
        <v>75</v>
      </c>
      <c r="B15" s="3">
        <v>8</v>
      </c>
      <c r="C15" s="3">
        <v>1.2</v>
      </c>
      <c r="D15" s="3">
        <f t="shared" si="5"/>
        <v>9.6</v>
      </c>
      <c r="E15" s="3">
        <f>'Table 1'!E21</f>
        <v>2.4</v>
      </c>
      <c r="F15" s="30">
        <f t="shared" si="6"/>
        <v>23.04</v>
      </c>
      <c r="G15" s="29">
        <f t="shared" si="2"/>
        <v>1.1519999999999999</v>
      </c>
      <c r="H15" s="29">
        <f t="shared" si="3"/>
        <v>2.3039999999999998</v>
      </c>
      <c r="I15" s="6">
        <f>F15*L$7+G15*L$6+H15*L$8</f>
        <v>1353.1852799999999</v>
      </c>
    </row>
    <row r="16" spans="1:12" ht="15.5" x14ac:dyDescent="0.35">
      <c r="A16" s="14" t="s">
        <v>76</v>
      </c>
      <c r="B16" s="3">
        <v>4</v>
      </c>
      <c r="C16" s="3">
        <v>2</v>
      </c>
      <c r="D16" s="3">
        <f t="shared" si="5"/>
        <v>8</v>
      </c>
      <c r="E16" s="3">
        <f>'Table 1'!E22</f>
        <v>12</v>
      </c>
      <c r="F16" s="3">
        <f t="shared" si="6"/>
        <v>96</v>
      </c>
      <c r="G16" s="3">
        <f t="shared" si="2"/>
        <v>4.8000000000000007</v>
      </c>
      <c r="H16" s="30">
        <f t="shared" si="3"/>
        <v>9.6000000000000014</v>
      </c>
      <c r="I16" s="6">
        <f t="shared" si="7"/>
        <v>5638.2719999999999</v>
      </c>
    </row>
    <row r="17" spans="1:10" ht="41.5" x14ac:dyDescent="0.35">
      <c r="A17" s="14" t="s">
        <v>77</v>
      </c>
      <c r="B17" s="3">
        <v>8</v>
      </c>
      <c r="C17" s="3">
        <v>2</v>
      </c>
      <c r="D17" s="3">
        <f t="shared" si="5"/>
        <v>16</v>
      </c>
      <c r="E17" s="3">
        <f>'Table 1'!E23</f>
        <v>12</v>
      </c>
      <c r="F17" s="3">
        <f>D17*E17</f>
        <v>192</v>
      </c>
      <c r="G17" s="30">
        <f>F17*0.05</f>
        <v>9.6000000000000014</v>
      </c>
      <c r="H17" s="30">
        <f>F17*0.1</f>
        <v>19.200000000000003</v>
      </c>
      <c r="I17" s="6">
        <f>F17*L$7+G17*L$6+H17*L$8</f>
        <v>11276.544</v>
      </c>
    </row>
    <row r="18" spans="1:10" ht="15" x14ac:dyDescent="0.35">
      <c r="A18" s="12" t="s">
        <v>138</v>
      </c>
      <c r="B18" s="3"/>
      <c r="C18" s="3"/>
      <c r="D18" s="3"/>
      <c r="E18" s="3"/>
      <c r="F18" s="51">
        <f>SUM(F5:H17)</f>
        <v>416.76000000000005</v>
      </c>
      <c r="G18" s="51"/>
      <c r="H18" s="51"/>
      <c r="I18" s="10">
        <f>ROUND(SUM(I5:I17),-2)</f>
        <v>21300</v>
      </c>
    </row>
    <row r="20" spans="1:10" x14ac:dyDescent="0.35">
      <c r="A20" s="15" t="s">
        <v>52</v>
      </c>
    </row>
    <row r="21" spans="1:10" ht="15.5" x14ac:dyDescent="0.35">
      <c r="A21" s="43" t="s">
        <v>153</v>
      </c>
      <c r="B21" s="43"/>
      <c r="C21" s="43"/>
      <c r="D21" s="43"/>
      <c r="E21" s="43"/>
      <c r="F21" s="43"/>
      <c r="G21" s="43"/>
      <c r="H21" s="43"/>
      <c r="I21" s="43"/>
    </row>
    <row r="22" spans="1:10" ht="60.65" customHeight="1" x14ac:dyDescent="0.35">
      <c r="A22" s="43" t="s">
        <v>154</v>
      </c>
      <c r="B22" s="43"/>
      <c r="C22" s="43"/>
      <c r="D22" s="43"/>
      <c r="E22" s="43"/>
      <c r="F22" s="43"/>
      <c r="G22" s="43"/>
      <c r="H22" s="43"/>
      <c r="I22" s="43"/>
    </row>
    <row r="23" spans="1:10" x14ac:dyDescent="0.35">
      <c r="A23" s="50" t="s">
        <v>82</v>
      </c>
      <c r="B23" s="50"/>
      <c r="C23" s="50"/>
      <c r="D23" s="50"/>
      <c r="E23" s="50"/>
      <c r="F23" s="50"/>
      <c r="G23" s="50"/>
      <c r="H23" s="50"/>
      <c r="I23" s="50"/>
    </row>
    <row r="24" spans="1:10" ht="15.5" x14ac:dyDescent="0.35">
      <c r="A24" s="49" t="s">
        <v>142</v>
      </c>
      <c r="B24" s="49"/>
      <c r="C24" s="49"/>
      <c r="D24" s="49"/>
      <c r="E24" s="49"/>
      <c r="F24" s="49"/>
      <c r="G24" s="49"/>
      <c r="H24" s="49"/>
      <c r="I24" s="49"/>
      <c r="J24" s="36"/>
    </row>
    <row r="25" spans="1:10" ht="15.5" x14ac:dyDescent="0.35">
      <c r="A25" s="49" t="s">
        <v>83</v>
      </c>
      <c r="B25" s="49"/>
      <c r="C25" s="49"/>
      <c r="D25" s="49"/>
      <c r="E25" s="49"/>
      <c r="F25" s="49"/>
      <c r="G25" s="49"/>
      <c r="H25" s="49"/>
      <c r="I25" s="49"/>
    </row>
    <row r="26" spans="1:10" ht="15.5" x14ac:dyDescent="0.35">
      <c r="A26" s="49" t="s">
        <v>84</v>
      </c>
      <c r="B26" s="49"/>
      <c r="C26" s="49"/>
      <c r="D26" s="49"/>
      <c r="E26" s="49"/>
      <c r="F26" s="49"/>
      <c r="G26" s="49"/>
      <c r="H26" s="49"/>
      <c r="I26" s="49"/>
    </row>
    <row r="27" spans="1:10" ht="15.5" x14ac:dyDescent="0.35">
      <c r="A27" s="49" t="s">
        <v>135</v>
      </c>
      <c r="B27" s="49"/>
      <c r="C27" s="49"/>
      <c r="D27" s="49"/>
      <c r="E27" s="49"/>
      <c r="F27" s="49"/>
      <c r="G27" s="49"/>
      <c r="H27" s="49"/>
      <c r="I27" s="49"/>
    </row>
    <row r="28" spans="1:10" ht="15.5" x14ac:dyDescent="0.35">
      <c r="A28" s="49" t="s">
        <v>139</v>
      </c>
      <c r="B28" s="49"/>
      <c r="C28" s="49"/>
      <c r="D28" s="49"/>
      <c r="E28" s="49"/>
      <c r="F28" s="49"/>
      <c r="G28" s="49"/>
      <c r="H28" s="49"/>
      <c r="I28" s="49"/>
    </row>
  </sheetData>
  <mergeCells count="12">
    <mergeCell ref="A26:I26"/>
    <mergeCell ref="A27:I27"/>
    <mergeCell ref="A28:I28"/>
    <mergeCell ref="A1:I1"/>
    <mergeCell ref="K5:L5"/>
    <mergeCell ref="A21:I21"/>
    <mergeCell ref="A22:I22"/>
    <mergeCell ref="A23:I23"/>
    <mergeCell ref="A24:I24"/>
    <mergeCell ref="A25:I25"/>
    <mergeCell ref="F18:H18"/>
    <mergeCell ref="A3:A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F12EF-4959-4E6C-86AE-7CBE849372E6}">
  <dimension ref="A2:H48"/>
  <sheetViews>
    <sheetView workbookViewId="0"/>
  </sheetViews>
  <sheetFormatPr defaultColWidth="9.1796875" defaultRowHeight="14.5" x14ac:dyDescent="0.35"/>
  <cols>
    <col min="1" max="1" width="10.7265625" customWidth="1"/>
    <col min="2" max="5" width="13.81640625" customWidth="1"/>
    <col min="6" max="6" width="12.7265625" customWidth="1"/>
    <col min="7" max="7" width="13.1796875" customWidth="1"/>
  </cols>
  <sheetData>
    <row r="2" spans="2:8" ht="15" x14ac:dyDescent="0.35">
      <c r="B2" s="53" t="s">
        <v>102</v>
      </c>
      <c r="C2" s="53"/>
      <c r="D2" s="53"/>
      <c r="E2" s="53"/>
      <c r="F2" s="53"/>
      <c r="G2" s="53"/>
      <c r="H2" s="53"/>
    </row>
    <row r="3" spans="2:8" x14ac:dyDescent="0.35">
      <c r="B3" s="3" t="s">
        <v>1</v>
      </c>
      <c r="C3" s="3" t="s">
        <v>2</v>
      </c>
      <c r="D3" s="3" t="s">
        <v>3</v>
      </c>
      <c r="E3" s="3" t="s">
        <v>4</v>
      </c>
      <c r="F3" s="3" t="s">
        <v>5</v>
      </c>
      <c r="G3" s="3" t="s">
        <v>6</v>
      </c>
      <c r="H3" s="3" t="s">
        <v>7</v>
      </c>
    </row>
    <row r="4" spans="2:8" ht="39" x14ac:dyDescent="0.35">
      <c r="B4" s="3" t="s">
        <v>103</v>
      </c>
      <c r="C4" s="3" t="s">
        <v>104</v>
      </c>
      <c r="D4" s="3" t="s">
        <v>105</v>
      </c>
      <c r="E4" s="3" t="s">
        <v>122</v>
      </c>
      <c r="F4" s="3" t="s">
        <v>106</v>
      </c>
      <c r="G4" s="3" t="s">
        <v>107</v>
      </c>
      <c r="H4" s="3" t="s">
        <v>123</v>
      </c>
    </row>
    <row r="5" spans="2:8" x14ac:dyDescent="0.35">
      <c r="B5" s="19" t="s">
        <v>108</v>
      </c>
      <c r="C5" s="23">
        <v>40000</v>
      </c>
      <c r="D5" s="24">
        <f>Respondents!C10</f>
        <v>0</v>
      </c>
      <c r="E5" s="23">
        <f>C5*D5</f>
        <v>0</v>
      </c>
      <c r="F5" s="23">
        <v>8600</v>
      </c>
      <c r="G5" s="24">
        <f>Respondents!G10</f>
        <v>12</v>
      </c>
      <c r="H5" s="23">
        <f>F5*G5</f>
        <v>103200</v>
      </c>
    </row>
    <row r="6" spans="2:8" x14ac:dyDescent="0.35">
      <c r="B6" s="19" t="s">
        <v>109</v>
      </c>
      <c r="C6" s="23">
        <v>108000</v>
      </c>
      <c r="D6" s="24">
        <f>D5</f>
        <v>0</v>
      </c>
      <c r="E6" s="23">
        <f t="shared" ref="E6:E13" si="0">C6*D6</f>
        <v>0</v>
      </c>
      <c r="F6" s="23">
        <v>23000</v>
      </c>
      <c r="G6" s="24">
        <f>G5</f>
        <v>12</v>
      </c>
      <c r="H6" s="23">
        <f t="shared" ref="H6:H9" si="1">F6*G6</f>
        <v>276000</v>
      </c>
    </row>
    <row r="7" spans="2:8" ht="23" x14ac:dyDescent="0.35">
      <c r="B7" s="19" t="s">
        <v>110</v>
      </c>
      <c r="C7" s="23">
        <v>31000</v>
      </c>
      <c r="D7" s="24">
        <f t="shared" ref="D7:D13" si="2">D6</f>
        <v>0</v>
      </c>
      <c r="E7" s="23">
        <f t="shared" si="0"/>
        <v>0</v>
      </c>
      <c r="F7" s="23">
        <v>4200</v>
      </c>
      <c r="G7" s="24">
        <f t="shared" ref="G7:G9" si="3">G6</f>
        <v>12</v>
      </c>
      <c r="H7" s="23">
        <f t="shared" si="1"/>
        <v>50400</v>
      </c>
    </row>
    <row r="8" spans="2:8" ht="25.5" x14ac:dyDescent="0.35">
      <c r="B8" s="19" t="s">
        <v>111</v>
      </c>
      <c r="C8" s="23">
        <v>350</v>
      </c>
      <c r="D8" s="24">
        <f t="shared" si="2"/>
        <v>0</v>
      </c>
      <c r="E8" s="23">
        <f t="shared" si="0"/>
        <v>0</v>
      </c>
      <c r="F8" s="23">
        <v>70</v>
      </c>
      <c r="G8" s="24">
        <f t="shared" si="3"/>
        <v>12</v>
      </c>
      <c r="H8" s="23">
        <f t="shared" si="1"/>
        <v>840</v>
      </c>
    </row>
    <row r="9" spans="2:8" ht="25.5" x14ac:dyDescent="0.35">
      <c r="B9" s="19" t="s">
        <v>112</v>
      </c>
      <c r="C9" s="23">
        <v>15500</v>
      </c>
      <c r="D9" s="24">
        <f t="shared" si="2"/>
        <v>0</v>
      </c>
      <c r="E9" s="23">
        <f t="shared" si="0"/>
        <v>0</v>
      </c>
      <c r="F9" s="23">
        <v>3100</v>
      </c>
      <c r="G9" s="24">
        <f t="shared" si="3"/>
        <v>12</v>
      </c>
      <c r="H9" s="23">
        <f t="shared" si="1"/>
        <v>37200</v>
      </c>
    </row>
    <row r="10" spans="2:8" ht="15.5" x14ac:dyDescent="0.35">
      <c r="B10" s="18" t="s">
        <v>113</v>
      </c>
      <c r="C10" s="3"/>
      <c r="D10" s="24"/>
      <c r="E10" s="23"/>
      <c r="F10" s="3"/>
      <c r="G10" s="3"/>
      <c r="H10" s="25"/>
    </row>
    <row r="11" spans="2:8" ht="23" x14ac:dyDescent="0.35">
      <c r="B11" s="18" t="s">
        <v>114</v>
      </c>
      <c r="C11" s="26">
        <v>1000</v>
      </c>
      <c r="D11" s="24">
        <f>D9</f>
        <v>0</v>
      </c>
      <c r="E11" s="23">
        <f t="shared" si="0"/>
        <v>0</v>
      </c>
      <c r="F11" s="3"/>
      <c r="G11" s="3"/>
      <c r="H11" s="25"/>
    </row>
    <row r="12" spans="2:8" ht="46" x14ac:dyDescent="0.35">
      <c r="B12" s="18" t="s">
        <v>126</v>
      </c>
      <c r="C12" s="26">
        <v>6800</v>
      </c>
      <c r="D12" s="24">
        <f t="shared" si="2"/>
        <v>0</v>
      </c>
      <c r="E12" s="23">
        <f t="shared" si="0"/>
        <v>0</v>
      </c>
      <c r="F12" s="3"/>
      <c r="G12" s="3"/>
      <c r="H12" s="25"/>
    </row>
    <row r="13" spans="2:8" ht="34.5" x14ac:dyDescent="0.35">
      <c r="B13" s="18" t="s">
        <v>115</v>
      </c>
      <c r="C13" s="26">
        <v>3000</v>
      </c>
      <c r="D13" s="24">
        <f t="shared" si="2"/>
        <v>0</v>
      </c>
      <c r="E13" s="23">
        <f t="shared" si="0"/>
        <v>0</v>
      </c>
      <c r="F13" s="3"/>
      <c r="G13" s="3"/>
      <c r="H13" s="25"/>
    </row>
    <row r="14" spans="2:8" ht="48.5" x14ac:dyDescent="0.35">
      <c r="B14" s="18" t="s">
        <v>127</v>
      </c>
      <c r="C14" s="3" t="s">
        <v>14</v>
      </c>
      <c r="D14" s="3"/>
      <c r="E14" s="3"/>
      <c r="F14" s="26">
        <v>6800</v>
      </c>
      <c r="G14" s="17">
        <v>2</v>
      </c>
      <c r="H14" s="23">
        <f>F14*G14</f>
        <v>13600</v>
      </c>
    </row>
    <row r="15" spans="2:8" ht="48.5" x14ac:dyDescent="0.35">
      <c r="B15" s="18" t="s">
        <v>116</v>
      </c>
      <c r="C15" s="3" t="s">
        <v>14</v>
      </c>
      <c r="D15" s="3"/>
      <c r="E15" s="3"/>
      <c r="F15" s="26">
        <v>3000</v>
      </c>
      <c r="G15" s="17">
        <v>2</v>
      </c>
      <c r="H15" s="23">
        <f>F15*G15</f>
        <v>6000</v>
      </c>
    </row>
    <row r="16" spans="2:8" x14ac:dyDescent="0.35">
      <c r="B16" s="27" t="s">
        <v>117</v>
      </c>
      <c r="C16" s="3"/>
      <c r="D16" s="3"/>
      <c r="E16" s="28">
        <f>ROUND(SUM(E5:E15),-3)</f>
        <v>0</v>
      </c>
      <c r="F16" s="3"/>
      <c r="G16" s="3"/>
      <c r="H16" s="28">
        <f>ROUND(SUM(H5:H15),-3)</f>
        <v>487000</v>
      </c>
    </row>
    <row r="17" spans="1:8" x14ac:dyDescent="0.35">
      <c r="B17" s="32"/>
      <c r="C17" s="33"/>
      <c r="D17" s="33"/>
      <c r="E17" s="34"/>
      <c r="F17" s="33"/>
      <c r="G17" s="33"/>
      <c r="H17" s="34"/>
    </row>
    <row r="18" spans="1:8" ht="15.5" x14ac:dyDescent="0.35">
      <c r="B18" s="49" t="s">
        <v>118</v>
      </c>
      <c r="C18" s="49"/>
      <c r="D18" s="49"/>
      <c r="E18" s="49"/>
      <c r="F18" s="49"/>
      <c r="G18" s="49"/>
      <c r="H18" s="49"/>
    </row>
    <row r="19" spans="1:8" ht="34.15" customHeight="1" x14ac:dyDescent="0.35">
      <c r="B19" s="49" t="s">
        <v>145</v>
      </c>
      <c r="C19" s="49"/>
      <c r="D19" s="49"/>
      <c r="E19" s="49"/>
      <c r="F19" s="49"/>
      <c r="G19" s="49"/>
      <c r="H19" s="49"/>
    </row>
    <row r="20" spans="1:8" ht="15.5" x14ac:dyDescent="0.35">
      <c r="B20" s="43" t="s">
        <v>119</v>
      </c>
      <c r="C20" s="43"/>
      <c r="D20" s="43"/>
      <c r="E20" s="43"/>
      <c r="F20" s="43"/>
      <c r="G20" s="43"/>
      <c r="H20" s="43"/>
    </row>
    <row r="29" spans="1:8" ht="15.5" x14ac:dyDescent="0.35">
      <c r="A29" s="16"/>
    </row>
    <row r="46" spans="8:8" ht="15.75" customHeight="1" x14ac:dyDescent="0.35"/>
    <row r="47" spans="8:8" ht="21" customHeight="1" x14ac:dyDescent="0.35">
      <c r="H47" s="36"/>
    </row>
    <row r="48" spans="8:8" ht="15.75" customHeight="1" x14ac:dyDescent="0.35"/>
  </sheetData>
  <mergeCells count="4">
    <mergeCell ref="B20:H20"/>
    <mergeCell ref="B2:H2"/>
    <mergeCell ref="B18:H18"/>
    <mergeCell ref="B19:H1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19E08-7271-42B1-9CE7-44D9B4EEB21A}">
  <dimension ref="B3:G11"/>
  <sheetViews>
    <sheetView workbookViewId="0"/>
  </sheetViews>
  <sheetFormatPr defaultRowHeight="14.5" x14ac:dyDescent="0.35"/>
  <cols>
    <col min="2" max="6" width="12" customWidth="1"/>
    <col min="7" max="7" width="10.7265625" bestFit="1" customWidth="1"/>
  </cols>
  <sheetData>
    <row r="3" spans="2:7" ht="15" x14ac:dyDescent="0.35">
      <c r="B3" s="53" t="s">
        <v>87</v>
      </c>
      <c r="C3" s="53"/>
      <c r="D3" s="53"/>
      <c r="E3" s="53"/>
      <c r="F3" s="53"/>
      <c r="G3" s="53"/>
    </row>
    <row r="4" spans="2:7" ht="46" x14ac:dyDescent="0.35">
      <c r="B4" s="22"/>
      <c r="C4" s="55" t="s">
        <v>95</v>
      </c>
      <c r="D4" s="55"/>
      <c r="E4" s="17" t="s">
        <v>96</v>
      </c>
      <c r="F4" s="55"/>
      <c r="G4" s="55"/>
    </row>
    <row r="5" spans="2:7" x14ac:dyDescent="0.35">
      <c r="B5" s="54" t="s">
        <v>97</v>
      </c>
      <c r="C5" s="3" t="s">
        <v>1</v>
      </c>
      <c r="D5" s="3" t="s">
        <v>2</v>
      </c>
      <c r="E5" s="3" t="s">
        <v>3</v>
      </c>
      <c r="F5" s="3" t="s">
        <v>4</v>
      </c>
      <c r="G5" s="3" t="s">
        <v>5</v>
      </c>
    </row>
    <row r="6" spans="2:7" ht="91" x14ac:dyDescent="0.35">
      <c r="B6" s="54"/>
      <c r="C6" s="3" t="s">
        <v>124</v>
      </c>
      <c r="D6" s="3" t="s">
        <v>98</v>
      </c>
      <c r="E6" s="3" t="s">
        <v>99</v>
      </c>
      <c r="F6" s="3" t="s">
        <v>100</v>
      </c>
      <c r="G6" s="3" t="s">
        <v>121</v>
      </c>
    </row>
    <row r="7" spans="2:7" x14ac:dyDescent="0.35">
      <c r="B7" s="17">
        <v>1</v>
      </c>
      <c r="C7" s="17">
        <v>0</v>
      </c>
      <c r="D7" s="17">
        <v>12</v>
      </c>
      <c r="E7" s="17">
        <v>0</v>
      </c>
      <c r="F7" s="17">
        <v>0</v>
      </c>
      <c r="G7" s="17">
        <f>C7+D7+E7-F7</f>
        <v>12</v>
      </c>
    </row>
    <row r="8" spans="2:7" x14ac:dyDescent="0.35">
      <c r="B8" s="17">
        <v>2</v>
      </c>
      <c r="C8" s="17">
        <v>0</v>
      </c>
      <c r="D8" s="17">
        <f>D7+C7</f>
        <v>12</v>
      </c>
      <c r="E8" s="17">
        <v>0</v>
      </c>
      <c r="F8" s="17">
        <v>0</v>
      </c>
      <c r="G8" s="17">
        <f>C8+D8+E8-F8</f>
        <v>12</v>
      </c>
    </row>
    <row r="9" spans="2:7" x14ac:dyDescent="0.35">
      <c r="B9" s="17">
        <v>3</v>
      </c>
      <c r="C9" s="17">
        <v>0</v>
      </c>
      <c r="D9" s="17">
        <f>D8+C8</f>
        <v>12</v>
      </c>
      <c r="E9" s="17">
        <v>0</v>
      </c>
      <c r="F9" s="17">
        <v>0</v>
      </c>
      <c r="G9" s="17">
        <f>C9+D9+E9-F9</f>
        <v>12</v>
      </c>
    </row>
    <row r="10" spans="2:7" x14ac:dyDescent="0.35">
      <c r="B10" s="17" t="s">
        <v>101</v>
      </c>
      <c r="C10" s="17">
        <f>AVERAGE(C7:C9)</f>
        <v>0</v>
      </c>
      <c r="D10" s="17">
        <f>AVERAGE(D7:D9)</f>
        <v>12</v>
      </c>
      <c r="E10" s="17">
        <v>0</v>
      </c>
      <c r="F10" s="17">
        <f>AVERAGE(F7:F9)</f>
        <v>0</v>
      </c>
      <c r="G10" s="17">
        <f>AVERAGE(G7:G9)</f>
        <v>12</v>
      </c>
    </row>
    <row r="11" spans="2:7" ht="38.5" customHeight="1" x14ac:dyDescent="0.35">
      <c r="B11" s="56" t="s">
        <v>125</v>
      </c>
      <c r="C11" s="56"/>
      <c r="D11" s="56"/>
      <c r="E11" s="56"/>
      <c r="F11" s="56"/>
      <c r="G11" s="56"/>
    </row>
  </sheetData>
  <mergeCells count="5">
    <mergeCell ref="B5:B6"/>
    <mergeCell ref="F4:G4"/>
    <mergeCell ref="B11:G11"/>
    <mergeCell ref="B3:G3"/>
    <mergeCell ref="C4:D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F410F-D45D-43E8-8BAB-602543B3DD8D}">
  <dimension ref="B2:F15"/>
  <sheetViews>
    <sheetView workbookViewId="0"/>
  </sheetViews>
  <sheetFormatPr defaultRowHeight="14.5" x14ac:dyDescent="0.35"/>
  <cols>
    <col min="2" max="6" width="14.453125" customWidth="1"/>
  </cols>
  <sheetData>
    <row r="2" spans="2:6" x14ac:dyDescent="0.35">
      <c r="B2" s="58" t="s">
        <v>85</v>
      </c>
      <c r="C2" s="58"/>
      <c r="D2" s="58"/>
      <c r="E2" s="58"/>
      <c r="F2" s="58"/>
    </row>
    <row r="3" spans="2:6" x14ac:dyDescent="0.35">
      <c r="B3" s="17" t="s">
        <v>1</v>
      </c>
      <c r="C3" s="17" t="s">
        <v>2</v>
      </c>
      <c r="D3" s="17" t="s">
        <v>3</v>
      </c>
      <c r="E3" s="17" t="s">
        <v>4</v>
      </c>
      <c r="F3" s="17" t="s">
        <v>5</v>
      </c>
    </row>
    <row r="4" spans="2:6" ht="57.5" x14ac:dyDescent="0.35">
      <c r="B4" s="18" t="s">
        <v>86</v>
      </c>
      <c r="C4" s="17" t="s">
        <v>87</v>
      </c>
      <c r="D4" s="17" t="s">
        <v>88</v>
      </c>
      <c r="E4" s="17" t="s">
        <v>89</v>
      </c>
      <c r="F4" s="17" t="s">
        <v>120</v>
      </c>
    </row>
    <row r="5" spans="2:6" ht="34.5" x14ac:dyDescent="0.35">
      <c r="B5" s="19" t="s">
        <v>25</v>
      </c>
      <c r="C5" s="17">
        <f>Respondents!C10</f>
        <v>0</v>
      </c>
      <c r="D5" s="17">
        <v>1</v>
      </c>
      <c r="E5" s="17">
        <v>0</v>
      </c>
      <c r="F5" s="17">
        <f t="shared" ref="F5:F13" si="0">C5*D5</f>
        <v>0</v>
      </c>
    </row>
    <row r="6" spans="2:6" ht="25.5" x14ac:dyDescent="0.35">
      <c r="B6" s="19" t="s">
        <v>90</v>
      </c>
      <c r="C6" s="17">
        <f>'Table 1'!E16</f>
        <v>2.4</v>
      </c>
      <c r="D6" s="17">
        <v>1.2</v>
      </c>
      <c r="E6" s="17">
        <v>0</v>
      </c>
      <c r="F6" s="17">
        <f t="shared" si="0"/>
        <v>2.88</v>
      </c>
    </row>
    <row r="7" spans="2:6" ht="23" x14ac:dyDescent="0.35">
      <c r="B7" s="19" t="s">
        <v>27</v>
      </c>
      <c r="C7" s="17">
        <f>C5</f>
        <v>0</v>
      </c>
      <c r="D7" s="17">
        <v>1</v>
      </c>
      <c r="E7" s="17">
        <v>0</v>
      </c>
      <c r="F7" s="17">
        <f t="shared" si="0"/>
        <v>0</v>
      </c>
    </row>
    <row r="8" spans="2:6" ht="23" x14ac:dyDescent="0.35">
      <c r="B8" s="19" t="s">
        <v>28</v>
      </c>
      <c r="C8" s="17">
        <f>C7</f>
        <v>0</v>
      </c>
      <c r="D8" s="17">
        <v>1</v>
      </c>
      <c r="E8" s="17">
        <v>0</v>
      </c>
      <c r="F8" s="17">
        <f t="shared" si="0"/>
        <v>0</v>
      </c>
    </row>
    <row r="9" spans="2:6" ht="34.5" x14ac:dyDescent="0.35">
      <c r="B9" s="19" t="s">
        <v>29</v>
      </c>
      <c r="C9" s="17">
        <f>C8</f>
        <v>0</v>
      </c>
      <c r="D9" s="17">
        <v>1</v>
      </c>
      <c r="E9" s="17">
        <v>0</v>
      </c>
      <c r="F9" s="17">
        <f t="shared" si="0"/>
        <v>0</v>
      </c>
    </row>
    <row r="10" spans="2:6" ht="23" x14ac:dyDescent="0.35">
      <c r="B10" s="19" t="s">
        <v>30</v>
      </c>
      <c r="C10" s="17">
        <f>C9</f>
        <v>0</v>
      </c>
      <c r="D10" s="17">
        <v>1</v>
      </c>
      <c r="E10" s="17">
        <v>0</v>
      </c>
      <c r="F10" s="17">
        <f t="shared" si="0"/>
        <v>0</v>
      </c>
    </row>
    <row r="11" spans="2:6" ht="60" x14ac:dyDescent="0.35">
      <c r="B11" s="19" t="s">
        <v>91</v>
      </c>
      <c r="C11" s="17">
        <f>C6</f>
        <v>2.4</v>
      </c>
      <c r="D11" s="17">
        <v>1.2</v>
      </c>
      <c r="E11" s="17">
        <v>0</v>
      </c>
      <c r="F11" s="17">
        <f t="shared" si="0"/>
        <v>2.88</v>
      </c>
    </row>
    <row r="12" spans="2:6" x14ac:dyDescent="0.35">
      <c r="B12" s="19" t="s">
        <v>92</v>
      </c>
      <c r="C12" s="17">
        <f>'Table 1'!E22</f>
        <v>12</v>
      </c>
      <c r="D12" s="17">
        <v>2</v>
      </c>
      <c r="E12" s="17">
        <v>0</v>
      </c>
      <c r="F12" s="17">
        <f t="shared" si="0"/>
        <v>24</v>
      </c>
    </row>
    <row r="13" spans="2:6" ht="34.5" x14ac:dyDescent="0.35">
      <c r="B13" s="19" t="s">
        <v>93</v>
      </c>
      <c r="C13" s="17">
        <f>'Table 1'!E23</f>
        <v>12</v>
      </c>
      <c r="D13" s="17">
        <v>2</v>
      </c>
      <c r="E13" s="17">
        <v>0</v>
      </c>
      <c r="F13" s="17">
        <f t="shared" si="0"/>
        <v>24</v>
      </c>
    </row>
    <row r="14" spans="2:6" x14ac:dyDescent="0.35">
      <c r="B14" s="19"/>
      <c r="C14" s="17"/>
      <c r="D14" s="17"/>
      <c r="E14" s="20" t="s">
        <v>94</v>
      </c>
      <c r="F14" s="21">
        <f>ROUND(SUM(F5:F13),0)</f>
        <v>54</v>
      </c>
    </row>
    <row r="15" spans="2:6" ht="63" customHeight="1" x14ac:dyDescent="0.35">
      <c r="B15" s="57" t="s">
        <v>155</v>
      </c>
      <c r="C15" s="57"/>
      <c r="D15" s="57"/>
      <c r="E15" s="57"/>
      <c r="F15" s="57"/>
    </row>
  </sheetData>
  <mergeCells count="2">
    <mergeCell ref="B15:F15"/>
    <mergeCell ref="B2:F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Records_x0020_Date xmlns="0a649cfe-4b5c-4768-8616-91f3c5fa8351"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2020-07-10T14:14:52+00:00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Records_x0020_Status xmlns="0a649cfe-4b5c-4768-8616-91f3c5fa8351">Pending</Records_x0020_Status>
    <EPA_x0020_Contributor xmlns="4ffa91fb-a0ff-4ac5-b2db-65c790d184a4">
      <UserInfo>
        <DisplayName/>
        <AccountId xsi:nil="true"/>
        <AccountType/>
      </UserInfo>
    </EPA_x0020_Contributor>
    <TaxCatchAll xmlns="4ffa91fb-a0ff-4ac5-b2db-65c790d184a4"/>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29f62856-1543-49d4-a736-4569d363f533" ContentTypeId="0x0101"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07804992087E664C80213BBECC87D7C5" ma:contentTypeVersion="36" ma:contentTypeDescription="Create a new document." ma:contentTypeScope="" ma:versionID="e2639bbbb30a5e8a5e9fedbedbfe4134">
  <xsd:schema xmlns:xsd="http://www.w3.org/2001/XMLSchema" xmlns:xs="http://www.w3.org/2001/XMLSchema" xmlns:p="http://schemas.microsoft.com/office/2006/metadata/properties" xmlns:ns1="http://schemas.microsoft.com/sharepoint/v3" xmlns:ns3="4ffa91fb-a0ff-4ac5-b2db-65c790d184a4" xmlns:ns4="http://schemas.microsoft.com/sharepoint.v3" xmlns:ns5="http://schemas.microsoft.com/sharepoint/v3/fields" xmlns:ns6="80377dfa-2fcc-4c15-9433-ebfcd06defd6" xmlns:ns7="0a649cfe-4b5c-4768-8616-91f3c5fa8351" targetNamespace="http://schemas.microsoft.com/office/2006/metadata/properties" ma:root="true" ma:fieldsID="88fa74547581242d5b740bb33b8839be" ns1:_="" ns3:_="" ns4:_="" ns5:_="" ns6:_="" ns7:_="">
    <xsd:import namespace="http://schemas.microsoft.com/sharepoint/v3"/>
    <xsd:import namespace="4ffa91fb-a0ff-4ac5-b2db-65c790d184a4"/>
    <xsd:import namespace="http://schemas.microsoft.com/sharepoint.v3"/>
    <xsd:import namespace="http://schemas.microsoft.com/sharepoint/v3/fields"/>
    <xsd:import namespace="80377dfa-2fcc-4c15-9433-ebfcd06defd6"/>
    <xsd:import namespace="0a649cfe-4b5c-4768-8616-91f3c5fa8351"/>
    <xsd:element name="properties">
      <xsd:complexType>
        <xsd:sequence>
          <xsd:element name="documentManagement">
            <xsd:complexType>
              <xsd:all>
                <xsd:element ref="ns3:Document_x0020_Creation_x0020_Date" minOccurs="0"/>
                <xsd:element ref="ns3:Creator" minOccurs="0"/>
                <xsd:element ref="ns3:EPA_x0020_Office" minOccurs="0"/>
                <xsd:element ref="ns3:Record" minOccurs="0"/>
                <xsd:element ref="ns4:CategoryDescription" minOccurs="0"/>
                <xsd:element ref="ns3:Identifier" minOccurs="0"/>
                <xsd:element ref="ns3:EPA_x0020_Contributor" minOccurs="0"/>
                <xsd:element ref="ns3:External_x0020_Contributor" minOccurs="0"/>
                <xsd:element ref="ns5:_Coverage" minOccurs="0"/>
                <xsd:element ref="ns3:EPA_x0020_Related_x0020_Documents" minOccurs="0"/>
                <xsd:element ref="ns5:_Source" minOccurs="0"/>
                <xsd:element ref="ns3:Rights" minOccurs="0"/>
                <xsd:element ref="ns1:Language" minOccurs="0"/>
                <xsd:element ref="ns3:j747ac98061d40f0aa7bd47e1db5675d" minOccurs="0"/>
                <xsd:element ref="ns3:TaxKeywordTaxHTField" minOccurs="0"/>
                <xsd:element ref="ns3:TaxCatchAllLabel" minOccurs="0"/>
                <xsd:element ref="ns3:TaxCatchAll" minOccurs="0"/>
                <xsd:element ref="ns6:MediaServiceMetadata" minOccurs="0"/>
                <xsd:element ref="ns6:MediaServiceFastMetadata" minOccurs="0"/>
                <xsd:element ref="ns7:SharedWithUsers" minOccurs="0"/>
                <xsd:element ref="ns7:SharedWithDetails" minOccurs="0"/>
                <xsd:element ref="ns7:SharingHintHash" minOccurs="0"/>
                <xsd:element ref="ns7:Records_x0020_Status" minOccurs="0"/>
                <xsd:element ref="ns7:Records_x0020_Date" minOccurs="0"/>
                <xsd:element ref="ns6:MediaServiceAutoKeyPoints" minOccurs="0"/>
                <xsd:element ref="ns6:MediaServiceKeyPoints" minOccurs="0"/>
                <xsd:element ref="ns6:MediaServiceAutoTags" minOccurs="0"/>
                <xsd:element ref="ns6:MediaServiceGenerationTime" minOccurs="0"/>
                <xsd:element ref="ns6:MediaServiceEventHashCode" minOccurs="0"/>
                <xsd:element ref="ns6:MediaServiceOCR" minOccurs="0"/>
                <xsd:element ref="ns6: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43a3f819-d1f1-4d52-8826-84fa7c6c0225}" ma:internalName="TaxCatchAllLabel" ma:readOnly="true" ma:showField="CatchAllDataLabel" ma:web="0a649cfe-4b5c-4768-8616-91f3c5fa8351">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43a3f819-d1f1-4d52-8826-84fa7c6c0225}" ma:internalName="TaxCatchAll" ma:showField="CatchAllData" ma:web="0a649cfe-4b5c-4768-8616-91f3c5fa835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377dfa-2fcc-4c15-9433-ebfcd06defd6"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KeyPoints" ma:index="35" nillable="true" ma:displayName="MediaServiceAutoKeyPoints" ma:hidden="true" ma:internalName="MediaServiceAutoKeyPoints" ma:readOnly="true">
      <xsd:simpleType>
        <xsd:restriction base="dms:Note"/>
      </xsd:simpleType>
    </xsd:element>
    <xsd:element name="MediaServiceKeyPoints" ma:index="36" nillable="true" ma:displayName="KeyPoints" ma:internalName="MediaServiceKeyPoints" ma:readOnly="true">
      <xsd:simpleType>
        <xsd:restriction base="dms:Note">
          <xsd:maxLength value="255"/>
        </xsd:restriction>
      </xsd:simpleType>
    </xsd:element>
    <xsd:element name="MediaServiceAutoTags" ma:index="37" nillable="true" ma:displayName="Tags" ma:internalName="MediaServiceAutoTags" ma:readOnly="true">
      <xsd:simpleType>
        <xsd:restriction base="dms:Text"/>
      </xsd:simpleType>
    </xsd:element>
    <xsd:element name="MediaServiceGenerationTime" ma:index="38" nillable="true" ma:displayName="MediaServiceGenerationTime" ma:hidden="true" ma:internalName="MediaServiceGenerationTime" ma:readOnly="true">
      <xsd:simpleType>
        <xsd:restriction base="dms:Text"/>
      </xsd:simpleType>
    </xsd:element>
    <xsd:element name="MediaServiceEventHashCode" ma:index="39" nillable="true" ma:displayName="MediaServiceEventHashCode" ma:hidden="true" ma:internalName="MediaServiceEventHashCode" ma:readOnly="true">
      <xsd:simpleType>
        <xsd:restriction base="dms:Text"/>
      </xsd:simpleType>
    </xsd:element>
    <xsd:element name="MediaServiceOCR" ma:index="40" nillable="true" ma:displayName="Extracted Text" ma:internalName="MediaServiceOCR"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a649cfe-4b5c-4768-8616-91f3c5fa8351"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element name="SharingHintHash" ma:index="32" nillable="true" ma:displayName="Sharing Hint Hash" ma:hidden="true" ma:internalName="SharingHintHash" ma:readOnly="true">
      <xsd:simpleType>
        <xsd:restriction base="dms:Text"/>
      </xsd:simpleType>
    </xsd:element>
    <xsd:element name="Records_x0020_Status" ma:index="33" nillable="true" ma:displayName="Records Status" ma:default="Pending" ma:internalName="Records_x0020_Status">
      <xsd:simpleType>
        <xsd:restriction base="dms:Text"/>
      </xsd:simpleType>
    </xsd:element>
    <xsd:element name="Records_x0020_Date" ma:index="34" nillable="true" ma:displayName="Records Date" ma:hidden="true" ma:internalName="Records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829271-4123-4D23-81EC-E9A84A9F667D}">
  <ds:schemaRefs>
    <ds:schemaRef ds:uri="http://schemas.microsoft.com/office/2006/metadata/properties"/>
    <ds:schemaRef ds:uri="http://schemas.microsoft.com/sharepoint/v3/field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purl.org/dc/dcmitype/"/>
    <ds:schemaRef ds:uri="0a649cfe-4b5c-4768-8616-91f3c5fa8351"/>
    <ds:schemaRef ds:uri="4ffa91fb-a0ff-4ac5-b2db-65c790d184a4"/>
    <ds:schemaRef ds:uri="http://purl.org/dc/elements/1.1/"/>
    <ds:schemaRef ds:uri="80377dfa-2fcc-4c15-9433-ebfcd06defd6"/>
    <ds:schemaRef ds:uri="http://schemas.microsoft.com/sharepoint.v3"/>
    <ds:schemaRef ds:uri="http://schemas.microsoft.com/sharepoint/v3"/>
    <ds:schemaRef ds:uri="http://www.w3.org/XML/1998/namespace"/>
  </ds:schemaRefs>
</ds:datastoreItem>
</file>

<file path=customXml/itemProps2.xml><?xml version="1.0" encoding="utf-8"?>
<ds:datastoreItem xmlns:ds="http://schemas.openxmlformats.org/officeDocument/2006/customXml" ds:itemID="{0EE397DC-D072-40A1-BE7B-1DF999866119}">
  <ds:schemaRefs>
    <ds:schemaRef ds:uri="http://schemas.microsoft.com/sharepoint/v3/contenttype/forms"/>
  </ds:schemaRefs>
</ds:datastoreItem>
</file>

<file path=customXml/itemProps3.xml><?xml version="1.0" encoding="utf-8"?>
<ds:datastoreItem xmlns:ds="http://schemas.openxmlformats.org/officeDocument/2006/customXml" ds:itemID="{A0A4117F-6968-40AB-9D46-D780899F737F}">
  <ds:schemaRefs>
    <ds:schemaRef ds:uri="Microsoft.SharePoint.Taxonomy.ContentTypeSync"/>
  </ds:schemaRefs>
</ds:datastoreItem>
</file>

<file path=customXml/itemProps4.xml><?xml version="1.0" encoding="utf-8"?>
<ds:datastoreItem xmlns:ds="http://schemas.openxmlformats.org/officeDocument/2006/customXml" ds:itemID="{E7970C55-5D47-493B-A009-03EB252D4E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80377dfa-2fcc-4c15-9433-ebfcd06defd6"/>
    <ds:schemaRef ds:uri="0a649cfe-4b5c-4768-8616-91f3c5fa83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Table 1</vt:lpstr>
      <vt:lpstr>Table 2</vt:lpstr>
      <vt:lpstr>Capital O&amp;M</vt:lpstr>
      <vt:lpstr>Respondents</vt:lpstr>
      <vt:lpstr>Responses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Gobstoppers</dc:creator>
  <cp:lastModifiedBy>Wrigley, William</cp:lastModifiedBy>
  <dcterms:created xsi:type="dcterms:W3CDTF">2020-05-08T14:12:05Z</dcterms:created>
  <dcterms:modified xsi:type="dcterms:W3CDTF">2023-06-15T18:34:12Z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0x01010007804992087E664C80213BBECC87D7C5</vt:lpwstr>
  </property>
</Properties>
</file>