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ttps://usepa-my.sharepoint.com/personal/salahuddin_diane_epa_gov/Documents/Documents/"/>
    </mc:Choice>
  </mc:AlternateContent>
  <xr:revisionPtr revIDLastSave="0" documentId="8_{781D07A9-3110-4AD5-841A-DB25222088D8}" xr6:coauthVersionLast="47" xr6:coauthVersionMax="47" xr10:uidLastSave="{00000000-0000-0000-0000-000000000000}"/>
  <bookViews>
    <workbookView xWindow="-110" yWindow="-110" windowWidth="19420" windowHeight="10300" tabRatio="906" activeTab="4" xr2:uid="{00000000-000D-0000-FFFF-FFFF00000000}"/>
  </bookViews>
  <sheets>
    <sheet name="Total Annual Responses" sheetId="14" r:id="rId1"/>
    <sheet name="No. Respondents" sheetId="15" r:id="rId2"/>
    <sheet name="Respondent Burden 1995t09" sheetId="3" r:id="rId3"/>
    <sheet name="Agency Burden 1995t09" sheetId="4" r:id="rId4"/>
    <sheet name="O&amp;M 1995t09" sheetId="10" r:id="rId5"/>
  </sheets>
  <externalReferences>
    <externalReference r:id="rId6"/>
  </externalReferences>
  <definedNames>
    <definedName name="AVGPER">[1]PICKLISTS!$M$4:$M$5</definedName>
    <definedName name="CONTROL">[1]PICKLISTS!$H$4:$H$11</definedName>
    <definedName name="FUEL">[1]PICKLISTS!$E$4:$E$10</definedName>
    <definedName name="IIS_Category_RTR_ModFile_20170303_Final">#REF!</definedName>
    <definedName name="kilntype">[1]PICKLISTS!$D$4:$D$12</definedName>
    <definedName name="secfuel">[1]PICKLISTS!$F$4:$F$12</definedName>
    <definedName name="YESNO">[1]PICKLISTS!$J$4:$J$5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4" l="1"/>
  <c r="F8" i="14"/>
  <c r="F7" i="14"/>
  <c r="F6" i="14"/>
  <c r="F47" i="3" l="1"/>
  <c r="C27" i="14" s="1"/>
  <c r="F27" i="14" s="1"/>
  <c r="F25" i="3"/>
  <c r="C25" i="14" s="1"/>
  <c r="F25" i="14" s="1"/>
  <c r="F24" i="3"/>
  <c r="C24" i="14" s="1"/>
  <c r="F24" i="14" s="1"/>
  <c r="F23" i="3"/>
  <c r="C23" i="14" s="1"/>
  <c r="F23" i="14" s="1"/>
  <c r="F22" i="3"/>
  <c r="C22" i="14" s="1"/>
  <c r="F22" i="14" s="1"/>
  <c r="F21" i="3"/>
  <c r="C21" i="14" s="1"/>
  <c r="F21" i="14" s="1"/>
  <c r="F20" i="3"/>
  <c r="C20" i="14" s="1"/>
  <c r="F20" i="14" s="1"/>
  <c r="F19" i="3"/>
  <c r="C19" i="14" s="1"/>
  <c r="F19" i="14" s="1"/>
  <c r="F18" i="3"/>
  <c r="C18" i="14" s="1"/>
  <c r="F18" i="14" s="1"/>
  <c r="F17" i="3"/>
  <c r="C17" i="14" s="1"/>
  <c r="F17" i="14" s="1"/>
  <c r="F16" i="3"/>
  <c r="C16" i="14" s="1"/>
  <c r="F16" i="14" s="1"/>
  <c r="F15" i="3"/>
  <c r="C15" i="14" s="1"/>
  <c r="F15" i="14" s="1"/>
  <c r="F14" i="3"/>
  <c r="C14" i="14" s="1"/>
  <c r="F14" i="14" s="1"/>
  <c r="E55" i="3"/>
  <c r="F17" i="4" l="1"/>
  <c r="F18" i="4"/>
  <c r="F16" i="4"/>
  <c r="C17" i="4"/>
  <c r="E17" i="4" s="1"/>
  <c r="C18" i="4"/>
  <c r="E18" i="4" s="1"/>
  <c r="C16" i="4"/>
  <c r="E16" i="4" s="1"/>
  <c r="C15" i="4"/>
  <c r="E15" i="4" s="1"/>
  <c r="C59" i="3"/>
  <c r="C60" i="3"/>
  <c r="C58" i="3"/>
  <c r="C57" i="3"/>
  <c r="C56" i="3"/>
  <c r="E19" i="3"/>
  <c r="E17" i="3"/>
  <c r="E14" i="3"/>
  <c r="E13" i="3"/>
  <c r="E11" i="3"/>
  <c r="G14" i="3" l="1"/>
  <c r="I14" i="3" s="1"/>
  <c r="G19" i="3"/>
  <c r="I19" i="3" s="1"/>
  <c r="G17" i="3"/>
  <c r="H17" i="3" s="1"/>
  <c r="H19" i="3" l="1"/>
  <c r="I17" i="3"/>
  <c r="H14" i="3"/>
  <c r="H9" i="10" l="1"/>
  <c r="H8" i="10"/>
  <c r="H10" i="10" l="1"/>
  <c r="J67" i="3" s="1"/>
  <c r="F60" i="3" l="1"/>
  <c r="E60" i="3"/>
  <c r="E59" i="3"/>
  <c r="F59" i="3"/>
  <c r="F58" i="3"/>
  <c r="E58" i="3"/>
  <c r="E57" i="3"/>
  <c r="E56" i="3"/>
  <c r="G60" i="3" l="1"/>
  <c r="H60" i="3" s="1"/>
  <c r="G58" i="3"/>
  <c r="H58" i="3" s="1"/>
  <c r="G59" i="3"/>
  <c r="H59" i="3" s="1"/>
  <c r="I60" i="3" l="1"/>
  <c r="I58" i="3"/>
  <c r="I59" i="3"/>
  <c r="M11" i="3" l="1"/>
  <c r="N11" i="3"/>
  <c r="E25" i="3"/>
  <c r="E24" i="3"/>
  <c r="E23" i="3"/>
  <c r="E22" i="3"/>
  <c r="E21" i="3"/>
  <c r="E20" i="3"/>
  <c r="E18" i="3"/>
  <c r="E16" i="3"/>
  <c r="E15" i="3"/>
  <c r="F10" i="3" l="1"/>
  <c r="F55" i="3"/>
  <c r="G55" i="3" s="1"/>
  <c r="F46" i="3"/>
  <c r="C26" i="14" s="1"/>
  <c r="F26" i="14" s="1"/>
  <c r="F13" i="3"/>
  <c r="C13" i="14" s="1"/>
  <c r="F13" i="14" s="1"/>
  <c r="F30" i="3"/>
  <c r="F12" i="3"/>
  <c r="C12" i="14" s="1"/>
  <c r="F12" i="14" s="1"/>
  <c r="F29" i="3"/>
  <c r="F11" i="3"/>
  <c r="C11" i="14" s="1"/>
  <c r="F11" i="14" s="1"/>
  <c r="F28" i="3"/>
  <c r="F8" i="3"/>
  <c r="F57" i="3"/>
  <c r="G57" i="3" s="1"/>
  <c r="F56" i="3"/>
  <c r="C28" i="3"/>
  <c r="G56" i="3"/>
  <c r="G18" i="3"/>
  <c r="I18" i="3" s="1"/>
  <c r="G22" i="3"/>
  <c r="H22" i="3" s="1"/>
  <c r="G20" i="3"/>
  <c r="I20" i="3" s="1"/>
  <c r="G15" i="3"/>
  <c r="H15" i="3" s="1"/>
  <c r="G24" i="3"/>
  <c r="H24" i="3" s="1"/>
  <c r="G16" i="3"/>
  <c r="H16" i="3" s="1"/>
  <c r="G23" i="3"/>
  <c r="I23" i="3" s="1"/>
  <c r="G21" i="3"/>
  <c r="H21" i="3" s="1"/>
  <c r="G25" i="3"/>
  <c r="H25" i="3" s="1"/>
  <c r="E12" i="3"/>
  <c r="G11" i="3" l="1"/>
  <c r="H11" i="3" s="1"/>
  <c r="C10" i="14"/>
  <c r="F10" i="14" s="1"/>
  <c r="F28" i="14" s="1"/>
  <c r="L64" i="3"/>
  <c r="G13" i="3"/>
  <c r="I13" i="3" s="1"/>
  <c r="I55" i="3"/>
  <c r="H55" i="3"/>
  <c r="H57" i="3"/>
  <c r="I57" i="3"/>
  <c r="H56" i="3"/>
  <c r="I56" i="3"/>
  <c r="I16" i="3"/>
  <c r="I25" i="3"/>
  <c r="H20" i="3"/>
  <c r="I24" i="3"/>
  <c r="H18" i="3"/>
  <c r="I22" i="3"/>
  <c r="I15" i="3"/>
  <c r="H23" i="3"/>
  <c r="G12" i="3"/>
  <c r="H12" i="3" s="1"/>
  <c r="I21" i="3"/>
  <c r="I11" i="3" l="1"/>
  <c r="H13" i="3"/>
  <c r="I12" i="3"/>
  <c r="F21" i="4" l="1"/>
  <c r="N9" i="4"/>
  <c r="M9" i="4"/>
  <c r="F15" i="4" l="1"/>
  <c r="G15" i="4" s="1"/>
  <c r="F19" i="4"/>
  <c r="G17" i="4"/>
  <c r="G16" i="4"/>
  <c r="F14" i="4"/>
  <c r="G18" i="4"/>
  <c r="H15" i="4" l="1"/>
  <c r="I15" i="4"/>
  <c r="I16" i="4"/>
  <c r="H16" i="4"/>
  <c r="H18" i="4"/>
  <c r="I18" i="4"/>
  <c r="H17" i="4"/>
  <c r="I17" i="4"/>
  <c r="J55" i="3" l="1"/>
  <c r="J15" i="4"/>
  <c r="J18" i="4"/>
  <c r="J17" i="4"/>
  <c r="J16" i="4"/>
  <c r="J19" i="3"/>
  <c r="J17" i="3"/>
  <c r="J14" i="3"/>
  <c r="J13" i="3"/>
  <c r="J11" i="3"/>
  <c r="J58" i="3"/>
  <c r="J59" i="3"/>
  <c r="J60" i="3"/>
  <c r="J57" i="3"/>
  <c r="J56" i="3"/>
  <c r="J21" i="3"/>
  <c r="J15" i="3"/>
  <c r="J18" i="3"/>
  <c r="J20" i="3"/>
  <c r="J23" i="3"/>
  <c r="J22" i="3"/>
  <c r="J16" i="3"/>
  <c r="J24" i="3"/>
  <c r="J25" i="3"/>
  <c r="J12" i="3"/>
  <c r="E21" i="4"/>
  <c r="G21" i="4" s="1"/>
  <c r="E20" i="4"/>
  <c r="G20" i="4" s="1"/>
  <c r="E19" i="4"/>
  <c r="G19" i="4" s="1"/>
  <c r="E14" i="4"/>
  <c r="G14" i="4" s="1"/>
  <c r="E13" i="4"/>
  <c r="G13" i="4" s="1"/>
  <c r="E12" i="4"/>
  <c r="G12" i="4" s="1"/>
  <c r="E6" i="4"/>
  <c r="G6" i="4" s="1"/>
  <c r="E5" i="4"/>
  <c r="G5" i="4" s="1"/>
  <c r="H5" i="4" s="1"/>
  <c r="E4" i="4"/>
  <c r="G4" i="4" s="1"/>
  <c r="E62" i="3"/>
  <c r="G62" i="3" s="1"/>
  <c r="E61" i="3"/>
  <c r="G61" i="3" s="1"/>
  <c r="E53" i="3"/>
  <c r="G53" i="3" s="1"/>
  <c r="E52" i="3"/>
  <c r="G52" i="3" s="1"/>
  <c r="E51" i="3"/>
  <c r="G51" i="3" s="1"/>
  <c r="E47" i="3"/>
  <c r="G47" i="3" s="1"/>
  <c r="E46" i="3"/>
  <c r="E43" i="3"/>
  <c r="G43" i="3" s="1"/>
  <c r="E42" i="3"/>
  <c r="G42" i="3" s="1"/>
  <c r="E41" i="3"/>
  <c r="G41" i="3" s="1"/>
  <c r="E40" i="3"/>
  <c r="G40" i="3" s="1"/>
  <c r="H40" i="3" s="1"/>
  <c r="E38" i="3"/>
  <c r="G38" i="3" s="1"/>
  <c r="E37" i="3"/>
  <c r="G37" i="3" s="1"/>
  <c r="E36" i="3"/>
  <c r="G36" i="3" s="1"/>
  <c r="E35" i="3"/>
  <c r="G35" i="3" s="1"/>
  <c r="E34" i="3"/>
  <c r="G34" i="3" s="1"/>
  <c r="E30" i="3"/>
  <c r="E29" i="3"/>
  <c r="E28" i="3"/>
  <c r="G28" i="3" s="1"/>
  <c r="E27" i="3"/>
  <c r="G27" i="3" s="1"/>
  <c r="E26" i="3"/>
  <c r="G26" i="3" s="1"/>
  <c r="E10" i="3"/>
  <c r="G10" i="3" s="1"/>
  <c r="E8" i="3"/>
  <c r="E6" i="3"/>
  <c r="G6" i="3" s="1"/>
  <c r="G30" i="3" l="1"/>
  <c r="H30" i="3" s="1"/>
  <c r="I5" i="4"/>
  <c r="J5" i="4" s="1"/>
  <c r="G29" i="3"/>
  <c r="I29" i="3" s="1"/>
  <c r="G46" i="3"/>
  <c r="H46" i="3" s="1"/>
  <c r="H27" i="3"/>
  <c r="I27" i="3"/>
  <c r="H53" i="3"/>
  <c r="I53" i="3"/>
  <c r="H35" i="3"/>
  <c r="I35" i="3"/>
  <c r="H62" i="3"/>
  <c r="I62" i="3"/>
  <c r="I40" i="3"/>
  <c r="J40" i="3" s="1"/>
  <c r="G8" i="3"/>
  <c r="I8" i="3" s="1"/>
  <c r="I10" i="3"/>
  <c r="H10" i="3"/>
  <c r="I26" i="3"/>
  <c r="H26" i="3"/>
  <c r="I43" i="3"/>
  <c r="H43" i="3"/>
  <c r="I52" i="3"/>
  <c r="H52" i="3"/>
  <c r="I4" i="4"/>
  <c r="H4" i="4"/>
  <c r="I34" i="3"/>
  <c r="H34" i="3"/>
  <c r="H36" i="3"/>
  <c r="I36" i="3"/>
  <c r="I61" i="3"/>
  <c r="H61" i="3"/>
  <c r="I13" i="4"/>
  <c r="H13" i="4"/>
  <c r="I28" i="3"/>
  <c r="H28" i="3"/>
  <c r="I6" i="4"/>
  <c r="H6" i="4"/>
  <c r="H14" i="4"/>
  <c r="I14" i="4"/>
  <c r="J14" i="4" s="1"/>
  <c r="I21" i="4"/>
  <c r="H21" i="4"/>
  <c r="I6" i="3"/>
  <c r="H6" i="3"/>
  <c r="I38" i="3"/>
  <c r="H38" i="3"/>
  <c r="H41" i="3"/>
  <c r="I41" i="3"/>
  <c r="I19" i="4"/>
  <c r="H19" i="4"/>
  <c r="H37" i="3"/>
  <c r="H42" i="3"/>
  <c r="H47" i="3"/>
  <c r="H51" i="3"/>
  <c r="H12" i="4"/>
  <c r="H20" i="4"/>
  <c r="I42" i="3"/>
  <c r="I47" i="3"/>
  <c r="I51" i="3"/>
  <c r="I12" i="4"/>
  <c r="I20" i="4"/>
  <c r="I37" i="3"/>
  <c r="J21" i="4" l="1"/>
  <c r="J13" i="4"/>
  <c r="J12" i="4"/>
  <c r="I30" i="3"/>
  <c r="J30" i="3" s="1"/>
  <c r="H29" i="3"/>
  <c r="J29" i="3" s="1"/>
  <c r="J20" i="4"/>
  <c r="J19" i="4"/>
  <c r="J6" i="4"/>
  <c r="J4" i="4"/>
  <c r="I46" i="3"/>
  <c r="J46" i="3" s="1"/>
  <c r="J35" i="3"/>
  <c r="J27" i="3"/>
  <c r="J34" i="3"/>
  <c r="J36" i="3"/>
  <c r="H8" i="3"/>
  <c r="J8" i="3" s="1"/>
  <c r="J37" i="3"/>
  <c r="J52" i="3"/>
  <c r="J26" i="3"/>
  <c r="J53" i="3"/>
  <c r="J51" i="3"/>
  <c r="J38" i="3"/>
  <c r="J6" i="3"/>
  <c r="J47" i="3"/>
  <c r="J62" i="3"/>
  <c r="J42" i="3"/>
  <c r="J41" i="3"/>
  <c r="J61" i="3"/>
  <c r="J43" i="3"/>
  <c r="J10" i="3"/>
  <c r="J28" i="3"/>
  <c r="G22" i="4"/>
  <c r="J65" i="3" l="1"/>
  <c r="J22" i="4"/>
  <c r="J66" i="3"/>
  <c r="J68" i="3" s="1"/>
  <c r="G66" i="3"/>
  <c r="L65" i="3" s="1"/>
  <c r="G65" i="3"/>
  <c r="G48" i="3"/>
  <c r="J48" i="3"/>
</calcChain>
</file>

<file path=xl/sharedStrings.xml><?xml version="1.0" encoding="utf-8"?>
<sst xmlns="http://schemas.openxmlformats.org/spreadsheetml/2006/main" count="332" uniqueCount="215">
  <si>
    <t>Burden item</t>
  </si>
  <si>
    <t>N/A</t>
  </si>
  <si>
    <t>Labor Rates</t>
  </si>
  <si>
    <t>(A) Person hours per occurrence</t>
  </si>
  <si>
    <t>(C) Person hours per respondent per year (AxB)</t>
  </si>
  <si>
    <t>(B) No. of occurrences per respondent per year</t>
  </si>
  <si>
    <t>(E) Technical person- hours per year (CxD)</t>
  </si>
  <si>
    <t>(F) Management person hours per year (Ex0.05)</t>
  </si>
  <si>
    <t>(G) Clerical person hours per year (Ex0.1)</t>
  </si>
  <si>
    <t>Report Review</t>
  </si>
  <si>
    <t>1. Applications</t>
  </si>
  <si>
    <t>2. Survey and Studies</t>
  </si>
  <si>
    <t>4. Reporting Requirements</t>
  </si>
  <si>
    <t>Operation and maintenance plans for  by-product coke oven batteries and capture systems and control devices applied to pushing emissions</t>
  </si>
  <si>
    <t>Work practice plan for batteries with horizontal flues (one plant)</t>
  </si>
  <si>
    <t>C. Create information</t>
  </si>
  <si>
    <t>See 4B</t>
  </si>
  <si>
    <t>D. Gather existing information</t>
  </si>
  <si>
    <t>E. Write report</t>
  </si>
  <si>
    <t xml:space="preserve">   Notification of applicability</t>
  </si>
  <si>
    <t xml:space="preserve">   Notification of constr./reconstr.</t>
  </si>
  <si>
    <t xml:space="preserve">   Notification of actual startup</t>
  </si>
  <si>
    <t xml:space="preserve">   Notification of special compliance</t>
  </si>
  <si>
    <t xml:space="preserve">   Requirements</t>
  </si>
  <si>
    <t xml:space="preserve">   Compliance extension request</t>
  </si>
  <si>
    <t xml:space="preserve">   Site-specific test plan</t>
  </si>
  <si>
    <t xml:space="preserve">   Notification of compliance status</t>
  </si>
  <si>
    <t xml:space="preserve">   NESHAP waiver application</t>
  </si>
  <si>
    <t>5.  Recordkeeping Requirements</t>
  </si>
  <si>
    <t>See 4A</t>
  </si>
  <si>
    <t>B.  Plan activities</t>
  </si>
  <si>
    <t>C.  Implement activities</t>
  </si>
  <si>
    <t>D.  Develop record system</t>
  </si>
  <si>
    <t>F.  Time to train personnel</t>
  </si>
  <si>
    <t>I.  Time for audits</t>
  </si>
  <si>
    <t>3. Acquisition, Installation, and Utilization of Technology and Systems</t>
  </si>
  <si>
    <t>Initial performance test</t>
  </si>
  <si>
    <t>Repeat performance test-Retesting preparation</t>
  </si>
  <si>
    <t>Repeat performance- Retesting</t>
  </si>
  <si>
    <t xml:space="preserve">   Notification of construction/reconstruction</t>
  </si>
  <si>
    <t xml:space="preserve">   Notification of anticipated startup</t>
  </si>
  <si>
    <t xml:space="preserve">   Notification of special compliance requirements </t>
  </si>
  <si>
    <t xml:space="preserve">   Notification of initial performance test</t>
  </si>
  <si>
    <t>(C) Hours per plant per year (AxB)</t>
  </si>
  <si>
    <t>(B) No. of occurrences per plant per year</t>
  </si>
  <si>
    <t>Subtotal for Recordkeeping Requirements</t>
  </si>
  <si>
    <t>Subtotal  for Reporting  Requirements</t>
  </si>
  <si>
    <t>hr/resp</t>
  </si>
  <si>
    <t>G.  Time to adjust existing ways to comply with previously applicable requirements</t>
  </si>
  <si>
    <t>Number of Respondents:</t>
  </si>
  <si>
    <t>By-product Batteries</t>
  </si>
  <si>
    <t>A. Familiarize with rule requirement</t>
  </si>
  <si>
    <t>A.  Familiarize with rule requirement</t>
  </si>
  <si>
    <t>Notes:</t>
  </si>
  <si>
    <t>Review of NESHAP waiver application</t>
  </si>
  <si>
    <t>Clerical</t>
  </si>
  <si>
    <t>Technical</t>
  </si>
  <si>
    <t>Management</t>
  </si>
  <si>
    <t>Assumptions:</t>
  </si>
  <si>
    <t>responses/yr</t>
  </si>
  <si>
    <t>Facilities</t>
  </si>
  <si>
    <t>Batteries</t>
  </si>
  <si>
    <t>Total</t>
  </si>
  <si>
    <t/>
  </si>
  <si>
    <t>Capital/Startup vs. Operation and Maintenance (O&amp;M) Costs</t>
  </si>
  <si>
    <t>(A)</t>
  </si>
  <si>
    <t>Continuous Monitoring Device</t>
  </si>
  <si>
    <t>(B)</t>
  </si>
  <si>
    <t>Capital/Startup Cost for One Respondent</t>
  </si>
  <si>
    <t>(C)</t>
  </si>
  <si>
    <t xml:space="preserve">Number of New Respondents </t>
  </si>
  <si>
    <t>(D)</t>
  </si>
  <si>
    <t>Total Capital/Startup Cost, (B X C)</t>
  </si>
  <si>
    <t>(E)</t>
  </si>
  <si>
    <t>Annual O&amp;M Costs for One Respondent</t>
  </si>
  <si>
    <t>(F)</t>
  </si>
  <si>
    <t>Number of Respondents with O&amp;M</t>
  </si>
  <si>
    <t>(G)</t>
  </si>
  <si>
    <t>Total O&amp;M,</t>
  </si>
  <si>
    <t>(E X F)</t>
  </si>
  <si>
    <t>Leak detectors</t>
  </si>
  <si>
    <t>Continuous Opacity Monitors</t>
  </si>
  <si>
    <r>
      <t xml:space="preserve">d </t>
    </r>
    <r>
      <rPr>
        <sz val="10"/>
        <rFont val="Times New Roman"/>
        <family val="1"/>
      </rPr>
      <t>Monitoring and recordkeeping of operations for respondents include: monthly inspection of capture and control systems; daily Method 9 observations; weekly sampling for dissolved solids for quenching operations; work practices for batteries with horizontal flues (one plant); and Method 5 testing for particulate matter.</t>
    </r>
  </si>
  <si>
    <t>Review of repeat Method 5, 320, and CARB 429 performance test - Pushing (through CEDRI using ERT)</t>
  </si>
  <si>
    <t>Review of repeat Method 29, 5, 26/26A, and CARB 429 performance tests - HNR HRSG Main Stack (through CEDRI using ERT)</t>
  </si>
  <si>
    <t>Review of repeat Method 29, 5, 26/26A, CARB 429 and 316 performance tests - HNR HRSG Bypass/Waste Heat Stack (through CEDRI using ERT)</t>
  </si>
  <si>
    <t>H.  Time to transmit or disclose information</t>
  </si>
  <si>
    <t>See E</t>
  </si>
  <si>
    <r>
      <t>c</t>
    </r>
    <r>
      <rPr>
        <sz val="10"/>
        <rFont val="Times New Roman"/>
        <family val="1"/>
      </rPr>
      <t xml:space="preserve"> We have assumed existing respondents already comply with initial rule requirements and are in full compliance with periodic requirements including quarterly and semiannual reports.  New respondents would have to comply with the initial rule requirements including notifications and performance tests for add-on control devices. </t>
    </r>
  </si>
  <si>
    <t>Review of repeat Method 29, 5, and 320 performance tests - ByP Battery Combustion Stack (through CEDRI using ERT)</t>
  </si>
  <si>
    <t>Heat and/or nonrecovery Batteries</t>
  </si>
  <si>
    <t>Information Collection Activity</t>
  </si>
  <si>
    <t>Number of Respondents</t>
  </si>
  <si>
    <t>Number of Responses</t>
  </si>
  <si>
    <t>Number of Existing Respondents That Keep Records But Do Not Submit Reports</t>
  </si>
  <si>
    <t>Total Annual Responses</t>
  </si>
  <si>
    <t>E=(BxC)+D</t>
  </si>
  <si>
    <t>Notification of compliance status</t>
  </si>
  <si>
    <t>Notification/application of construction</t>
  </si>
  <si>
    <t xml:space="preserve">Notification of actual startup </t>
  </si>
  <si>
    <t>Notification of performance test and test plan</t>
  </si>
  <si>
    <r>
      <t>Report of performance test results</t>
    </r>
    <r>
      <rPr>
        <vertAlign val="superscript"/>
        <sz val="10"/>
        <color theme="1"/>
        <rFont val="Times New Roman"/>
        <family val="1"/>
      </rPr>
      <t>1</t>
    </r>
    <r>
      <rPr>
        <sz val="10"/>
        <color theme="1"/>
        <rFont val="Times New Roman"/>
        <family val="1"/>
      </rPr>
      <t xml:space="preserve"> </t>
    </r>
  </si>
  <si>
    <r>
      <t>Report of performance test results</t>
    </r>
    <r>
      <rPr>
        <vertAlign val="superscript"/>
        <sz val="10"/>
        <color theme="1"/>
        <rFont val="Times New Roman"/>
        <family val="1"/>
      </rPr>
      <t>2</t>
    </r>
  </si>
  <si>
    <r>
      <t>Report of performance test results</t>
    </r>
    <r>
      <rPr>
        <vertAlign val="superscript"/>
        <sz val="10"/>
        <color theme="1"/>
        <rFont val="Times New Roman"/>
        <family val="1"/>
      </rPr>
      <t>3</t>
    </r>
  </si>
  <si>
    <r>
      <t>Report of performance test results</t>
    </r>
    <r>
      <rPr>
        <vertAlign val="superscript"/>
        <sz val="10"/>
        <color theme="1"/>
        <rFont val="Times New Roman"/>
        <family val="1"/>
      </rPr>
      <t>4</t>
    </r>
  </si>
  <si>
    <r>
      <t>Report of performance test results</t>
    </r>
    <r>
      <rPr>
        <vertAlign val="superscript"/>
        <sz val="10"/>
        <color theme="1"/>
        <rFont val="Times New Roman"/>
        <family val="1"/>
      </rPr>
      <t>5</t>
    </r>
  </si>
  <si>
    <r>
      <t>Report of performance test results</t>
    </r>
    <r>
      <rPr>
        <vertAlign val="superscript"/>
        <sz val="10"/>
        <color theme="1"/>
        <rFont val="Times New Roman"/>
        <family val="1"/>
      </rPr>
      <t>6</t>
    </r>
  </si>
  <si>
    <r>
      <t>Report of performance test results</t>
    </r>
    <r>
      <rPr>
        <vertAlign val="superscript"/>
        <sz val="10"/>
        <color theme="1"/>
        <rFont val="Times New Roman"/>
        <family val="1"/>
      </rPr>
      <t>7</t>
    </r>
  </si>
  <si>
    <r>
      <t>Report of performance test results</t>
    </r>
    <r>
      <rPr>
        <vertAlign val="superscript"/>
        <sz val="10"/>
        <color theme="1"/>
        <rFont val="Times New Roman"/>
        <family val="1"/>
      </rPr>
      <t>8</t>
    </r>
  </si>
  <si>
    <r>
      <t>Report of performance test results</t>
    </r>
    <r>
      <rPr>
        <vertAlign val="superscript"/>
        <sz val="10"/>
        <color theme="1"/>
        <rFont val="Times New Roman"/>
        <family val="1"/>
      </rPr>
      <t>9</t>
    </r>
  </si>
  <si>
    <r>
      <t>Report of performance test results</t>
    </r>
    <r>
      <rPr>
        <vertAlign val="superscript"/>
        <sz val="10"/>
        <color theme="1"/>
        <rFont val="Times New Roman"/>
        <family val="1"/>
      </rPr>
      <t>10</t>
    </r>
  </si>
  <si>
    <r>
      <t>Report of performance test results</t>
    </r>
    <r>
      <rPr>
        <vertAlign val="superscript"/>
        <sz val="10"/>
        <color theme="1"/>
        <rFont val="Times New Roman"/>
        <family val="1"/>
      </rPr>
      <t>11</t>
    </r>
  </si>
  <si>
    <r>
      <t>Report of performance test results</t>
    </r>
    <r>
      <rPr>
        <vertAlign val="superscript"/>
        <sz val="10"/>
        <color theme="1"/>
        <rFont val="Times New Roman"/>
        <family val="1"/>
      </rPr>
      <t>12</t>
    </r>
  </si>
  <si>
    <r>
      <t>Report of performance test results</t>
    </r>
    <r>
      <rPr>
        <vertAlign val="superscript"/>
        <sz val="10"/>
        <color theme="1"/>
        <rFont val="Times New Roman"/>
        <family val="1"/>
      </rPr>
      <t>13</t>
    </r>
  </si>
  <si>
    <r>
      <t>Report of performance test results</t>
    </r>
    <r>
      <rPr>
        <vertAlign val="superscript"/>
        <sz val="10"/>
        <color theme="1"/>
        <rFont val="Times New Roman"/>
        <family val="1"/>
      </rPr>
      <t>14</t>
    </r>
  </si>
  <si>
    <r>
      <t>Report of performance test results</t>
    </r>
    <r>
      <rPr>
        <vertAlign val="superscript"/>
        <sz val="10"/>
        <color theme="1"/>
        <rFont val="Times New Roman"/>
        <family val="1"/>
      </rPr>
      <t>15</t>
    </r>
  </si>
  <si>
    <r>
      <t>Report of performance test results</t>
    </r>
    <r>
      <rPr>
        <vertAlign val="superscript"/>
        <sz val="10"/>
        <color theme="1"/>
        <rFont val="Times New Roman"/>
        <family val="1"/>
      </rPr>
      <t>16</t>
    </r>
  </si>
  <si>
    <t xml:space="preserve">Report of semiannual compliance reports   </t>
  </si>
  <si>
    <r>
      <t>Report of quarterly compliance reports</t>
    </r>
    <r>
      <rPr>
        <vertAlign val="superscript"/>
        <sz val="10"/>
        <color theme="1"/>
        <rFont val="Times New Roman"/>
        <family val="1"/>
      </rPr>
      <t>17</t>
    </r>
  </si>
  <si>
    <r>
      <t xml:space="preserve">Total </t>
    </r>
    <r>
      <rPr>
        <vertAlign val="superscript"/>
        <sz val="10"/>
        <color rgb="FF000000"/>
        <rFont val="Times New Roman"/>
        <family val="1"/>
      </rPr>
      <t>18</t>
    </r>
  </si>
  <si>
    <r>
      <t>1</t>
    </r>
    <r>
      <rPr>
        <sz val="9"/>
        <color rgb="FF000000"/>
        <rFont val="Times New Roman"/>
        <family val="1"/>
      </rPr>
      <t xml:space="preserve"> There is an average of 5.6 respondents per year (14*0.4) submitting Method 5 (PM) performance test reports for pushing.</t>
    </r>
  </si>
  <si>
    <r>
      <t>2</t>
    </r>
    <r>
      <rPr>
        <sz val="9"/>
        <color rgb="FF000000"/>
        <rFont val="Times New Roman"/>
        <family val="1"/>
      </rPr>
      <t xml:space="preserve"> There is an average of 2.8 respondents per year (14*0.2) submitting Method 29 (Hg) performance tests for pushing.</t>
    </r>
  </si>
  <si>
    <r>
      <t>3</t>
    </r>
    <r>
      <rPr>
        <sz val="9"/>
        <color rgb="FF000000"/>
        <rFont val="Times New Roman"/>
        <family val="1"/>
      </rPr>
      <t xml:space="preserve"> There is an average of 2.8 respondents per year (14*0.2) submitting Method 320 (AG and HCN) performance tests for pushing.</t>
    </r>
  </si>
  <si>
    <r>
      <t>4</t>
    </r>
    <r>
      <rPr>
        <sz val="9"/>
        <color rgb="FF000000"/>
        <rFont val="Times New Roman"/>
        <family val="1"/>
      </rPr>
      <t xml:space="preserve"> There is an average of 2.8 respondents per year (14*0.2) submitting CARB 429 (PAH) performance tests for pushing.</t>
    </r>
  </si>
  <si>
    <r>
      <t>5</t>
    </r>
    <r>
      <rPr>
        <sz val="9"/>
        <color rgb="FF000000"/>
        <rFont val="Times New Roman"/>
        <family val="1"/>
      </rPr>
      <t xml:space="preserve"> There is an average of 1.8 respondents per year (9*0.2) submitting Method 29 (Hg) performance tests for ByP battery combustion stacks.</t>
    </r>
  </si>
  <si>
    <r>
      <t>6</t>
    </r>
    <r>
      <rPr>
        <sz val="9"/>
        <color rgb="FF000000"/>
        <rFont val="Times New Roman"/>
        <family val="1"/>
      </rPr>
      <t xml:space="preserve"> There is an average of 1.8 respondents per year (9*0.2) submitting Method 5 (PM) performance tests for ByP battery combustion stacks.</t>
    </r>
  </si>
  <si>
    <r>
      <t>7</t>
    </r>
    <r>
      <rPr>
        <sz val="9"/>
        <color rgb="FF000000"/>
        <rFont val="Times New Roman"/>
        <family val="1"/>
      </rPr>
      <t xml:space="preserve"> There is an average of 1.8 respondents per year (9*0.2) submitting Method 320 (AG and HCN) performance tests for ByP battery combustion stacks.</t>
    </r>
  </si>
  <si>
    <r>
      <t>8</t>
    </r>
    <r>
      <rPr>
        <sz val="9"/>
        <color rgb="FF000000"/>
        <rFont val="Times New Roman"/>
        <family val="1"/>
      </rPr>
      <t xml:space="preserve"> There is an average of 0.8 respondents per year (4*0.2) submitting Method 29 (Hg) performance tests for HNR HRSG main stacks.</t>
    </r>
  </si>
  <si>
    <r>
      <t>9</t>
    </r>
    <r>
      <rPr>
        <sz val="9"/>
        <color rgb="FF000000"/>
        <rFont val="Times New Roman"/>
        <family val="1"/>
      </rPr>
      <t xml:space="preserve"> There is an average of 0.8 respondents per year (4*0.2) submitting Method 5 (PM) performance tests for HNR HRSG main stacks.</t>
    </r>
  </si>
  <si>
    <r>
      <t>10</t>
    </r>
    <r>
      <rPr>
        <sz val="9"/>
        <color rgb="FF000000"/>
        <rFont val="Times New Roman"/>
        <family val="1"/>
      </rPr>
      <t xml:space="preserve"> There is an average of 0.8 respondents per year (4*0.2) submitting Method26/26A (AG) performance tests for HNR HRSG main stacks.</t>
    </r>
  </si>
  <si>
    <r>
      <t>11</t>
    </r>
    <r>
      <rPr>
        <sz val="9"/>
        <color rgb="FF000000"/>
        <rFont val="Times New Roman"/>
        <family val="1"/>
      </rPr>
      <t xml:space="preserve"> There is an average of 0.8 respondents per year (4*0.2) submitting CARB 429 (PAH) performance tests for HNR HRSG main stacks.</t>
    </r>
  </si>
  <si>
    <r>
      <t>12</t>
    </r>
    <r>
      <rPr>
        <sz val="9"/>
        <color rgb="FF000000"/>
        <rFont val="Times New Roman"/>
        <family val="1"/>
      </rPr>
      <t xml:space="preserve"> There is an average of 1.0 respondents per year (5*0.2) submitting Method 29 (Hg) performance tests for HNR HRSG bypass/waste heat stacks.</t>
    </r>
  </si>
  <si>
    <r>
      <t>13</t>
    </r>
    <r>
      <rPr>
        <sz val="9"/>
        <color rgb="FF000000"/>
        <rFont val="Times New Roman"/>
        <family val="1"/>
      </rPr>
      <t xml:space="preserve"> There is an average of 1.0 respondents per year (5*0.2) submitting Method 5 (PM) performance tests for HNR HRSG bypass/waste heat stacks.</t>
    </r>
  </si>
  <si>
    <r>
      <t>14</t>
    </r>
    <r>
      <rPr>
        <sz val="9"/>
        <color rgb="FF000000"/>
        <rFont val="Times New Roman"/>
        <family val="1"/>
      </rPr>
      <t xml:space="preserve"> There is an average of 1.0 respondents per year (5*0.2) submitting Method 26/26A (AG) performance tests for HNR HRSG bypass/waste heat stacks.</t>
    </r>
  </si>
  <si>
    <r>
      <t>15</t>
    </r>
    <r>
      <rPr>
        <sz val="9"/>
        <color rgb="FF000000"/>
        <rFont val="Times New Roman"/>
        <family val="1"/>
      </rPr>
      <t xml:space="preserve"> There is an average of 1.0 respondents per year (5*0.2) submitting CARB 429 (PAH) performance tests for HNR HRSG bypass/waste heat stacks.</t>
    </r>
  </si>
  <si>
    <r>
      <t>16</t>
    </r>
    <r>
      <rPr>
        <sz val="9"/>
        <color rgb="FF000000"/>
        <rFont val="Times New Roman"/>
        <family val="1"/>
      </rPr>
      <t xml:space="preserve"> There is an average of 1.0 respondents per year (5*0.2) submitting Method 316 (formaldehyde) performance tests for HNR HRSG bypass/waste heat stacks.</t>
    </r>
  </si>
  <si>
    <r>
      <t>17</t>
    </r>
    <r>
      <rPr>
        <sz val="9"/>
        <color rgb="FF000000"/>
        <rFont val="Times New Roman"/>
        <family val="1"/>
      </rPr>
      <t xml:space="preserve"> 40 CFR 63.7341(b) requires quarterly reporting for the COMS systems monitoring opacity of emissions from stacks on the coke ovens at the eleven by-product recovery plants. </t>
    </r>
  </si>
  <si>
    <r>
      <t>18</t>
    </r>
    <r>
      <rPr>
        <sz val="9"/>
        <color rgb="FF000000"/>
        <rFont val="Times New Roman"/>
        <family val="1"/>
      </rPr>
      <t xml:space="preserve"> Figures may not add exactly due to rounding.</t>
    </r>
  </si>
  <si>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</si>
  <si>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</si>
  <si>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</si>
  <si>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</si>
  <si>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</si>
  <si>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</si>
  <si>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</si>
  <si>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(E=A+B+C-D)</t>
  </si>
  <si>
    <t>Average</t>
  </si>
  <si>
    <t>Table 1: Annual Respondent Burden and Cost – NESHAP for Coke Oven Pushing, Quenching, and Battery Stacks (40 CFR Part 63, Subpart CCCCC) (Proposed Amendments)</t>
  </si>
  <si>
    <r>
      <t xml:space="preserve">(D) Respondents per year  </t>
    </r>
    <r>
      <rPr>
        <b/>
        <vertAlign val="superscript"/>
        <sz val="10"/>
        <rFont val="Times New Roman"/>
        <family val="1"/>
      </rPr>
      <t>a</t>
    </r>
  </si>
  <si>
    <r>
      <t xml:space="preserve">(H) Total Cost Per year </t>
    </r>
    <r>
      <rPr>
        <b/>
        <vertAlign val="superscript"/>
        <sz val="10"/>
        <rFont val="Times New Roman"/>
        <family val="1"/>
      </rPr>
      <t>b</t>
    </r>
  </si>
  <si>
    <r>
      <t xml:space="preserve">B. Required activities  </t>
    </r>
    <r>
      <rPr>
        <vertAlign val="superscript"/>
        <sz val="10"/>
        <rFont val="Times New Roman"/>
        <family val="1"/>
      </rPr>
      <t>c, d</t>
    </r>
  </si>
  <si>
    <r>
      <t xml:space="preserve">   Method 5 performance test [PM] - Pushing  </t>
    </r>
    <r>
      <rPr>
        <vertAlign val="superscript"/>
        <sz val="10"/>
        <rFont val="Times New Roman"/>
        <family val="1"/>
      </rPr>
      <t>e, c</t>
    </r>
  </si>
  <si>
    <r>
      <t xml:space="preserve">Method 29 performance test [Hg]- Pushing </t>
    </r>
    <r>
      <rPr>
        <vertAlign val="superscript"/>
        <sz val="10"/>
        <rFont val="Times New Roman"/>
        <family val="1"/>
      </rPr>
      <t>f</t>
    </r>
  </si>
  <si>
    <r>
      <t xml:space="preserve">Method 320 performance test [AG+HCN] - Pushing </t>
    </r>
    <r>
      <rPr>
        <vertAlign val="superscript"/>
        <sz val="10"/>
        <rFont val="Times New Roman"/>
        <family val="1"/>
      </rPr>
      <t>f</t>
    </r>
  </si>
  <si>
    <r>
      <t xml:space="preserve">CARB 429 performance test [PAH] - Pushing </t>
    </r>
    <r>
      <rPr>
        <vertAlign val="superscript"/>
        <sz val="10"/>
        <rFont val="Times New Roman"/>
        <family val="1"/>
      </rPr>
      <t>f</t>
    </r>
  </si>
  <si>
    <r>
      <t xml:space="preserve">Method  29 performance test [Hg] - ByP Battery </t>
    </r>
    <r>
      <rPr>
        <vertAlign val="superscript"/>
        <sz val="10"/>
        <rFont val="Times New Roman"/>
        <family val="1"/>
      </rPr>
      <t>g</t>
    </r>
    <r>
      <rPr>
        <sz val="10"/>
        <rFont val="Times New Roman"/>
        <family val="1"/>
      </rPr>
      <t xml:space="preserve"> Combustion Stack</t>
    </r>
  </si>
  <si>
    <r>
      <t xml:space="preserve">Method 5 performance test [PM] - ByP Battery </t>
    </r>
    <r>
      <rPr>
        <vertAlign val="superscript"/>
        <sz val="10"/>
        <rFont val="Times New Roman"/>
        <family val="1"/>
      </rPr>
      <t>g</t>
    </r>
    <r>
      <rPr>
        <sz val="10"/>
        <rFont val="Times New Roman"/>
        <family val="1"/>
      </rPr>
      <t xml:space="preserve"> Combustion Stack</t>
    </r>
  </si>
  <si>
    <r>
      <t xml:space="preserve">Method 320 performance test [AG+HCN] - ByP Battery Combustion Stack </t>
    </r>
    <r>
      <rPr>
        <vertAlign val="superscript"/>
        <sz val="10"/>
        <rFont val="Times New Roman"/>
        <family val="1"/>
      </rPr>
      <t>g</t>
    </r>
  </si>
  <si>
    <r>
      <t xml:space="preserve">Method 29 performance test [Hg] - HNR HRSG Main Stack </t>
    </r>
    <r>
      <rPr>
        <vertAlign val="superscript"/>
        <sz val="10"/>
        <rFont val="Times New Roman"/>
        <family val="1"/>
      </rPr>
      <t>h</t>
    </r>
  </si>
  <si>
    <r>
      <t xml:space="preserve">Method 5 performance test [PM] - HNR HRSG Main Stack </t>
    </r>
    <r>
      <rPr>
        <vertAlign val="superscript"/>
        <sz val="10"/>
        <rFont val="Times New Roman"/>
        <family val="1"/>
      </rPr>
      <t>h</t>
    </r>
  </si>
  <si>
    <r>
      <t xml:space="preserve">Method 26/26A performance test [AG] - HNR HRSG Main Stack </t>
    </r>
    <r>
      <rPr>
        <vertAlign val="superscript"/>
        <sz val="10"/>
        <rFont val="Times New Roman"/>
        <family val="1"/>
      </rPr>
      <t>h</t>
    </r>
  </si>
  <si>
    <r>
      <t xml:space="preserve">CARB 429 performance test [PAH] - HNR HRSG Main Stack </t>
    </r>
    <r>
      <rPr>
        <vertAlign val="superscript"/>
        <sz val="10"/>
        <rFont val="Times New Roman"/>
        <family val="1"/>
      </rPr>
      <t>h</t>
    </r>
  </si>
  <si>
    <r>
      <t xml:space="preserve">Method 29 performance test - HNR HRSG Bypass/Waste Heat Stack </t>
    </r>
    <r>
      <rPr>
        <vertAlign val="superscript"/>
        <sz val="10"/>
        <rFont val="Times New Roman"/>
        <family val="1"/>
      </rPr>
      <t>i</t>
    </r>
  </si>
  <si>
    <r>
      <t xml:space="preserve">Method 5 performance test - HNR HRSG Bypass/Waste Heat Stack </t>
    </r>
    <r>
      <rPr>
        <vertAlign val="superscript"/>
        <sz val="10"/>
        <rFont val="Times New Roman"/>
        <family val="1"/>
      </rPr>
      <t>i</t>
    </r>
  </si>
  <si>
    <r>
      <t xml:space="preserve">Method 26/26A performance test - HNR HRSG Bypass/Waste Heat Stack </t>
    </r>
    <r>
      <rPr>
        <vertAlign val="superscript"/>
        <sz val="10"/>
        <rFont val="Times New Roman"/>
        <family val="1"/>
      </rPr>
      <t>i</t>
    </r>
  </si>
  <si>
    <r>
      <t xml:space="preserve">CARB 429 performance test - HNR HRSG Bypass/Waste Heat Stack </t>
    </r>
    <r>
      <rPr>
        <vertAlign val="superscript"/>
        <sz val="10"/>
        <rFont val="Times New Roman"/>
        <family val="1"/>
      </rPr>
      <t>i</t>
    </r>
  </si>
  <si>
    <r>
      <t xml:space="preserve">EPA Method 316 performance test - HNR HRSG Bypass/Waste Heat Stack </t>
    </r>
    <r>
      <rPr>
        <vertAlign val="superscript"/>
        <sz val="10"/>
        <rFont val="Times New Roman"/>
        <family val="1"/>
      </rPr>
      <t>i</t>
    </r>
  </si>
  <si>
    <r>
      <t xml:space="preserve">Method 9 daily observations for fugitive pushing emissions  </t>
    </r>
    <r>
      <rPr>
        <vertAlign val="superscript"/>
        <sz val="10"/>
        <rFont val="Times New Roman"/>
        <family val="1"/>
      </rPr>
      <t>j</t>
    </r>
    <r>
      <rPr>
        <sz val="10"/>
        <rFont val="Times New Roman"/>
        <family val="1"/>
      </rPr>
      <t xml:space="preserve">  </t>
    </r>
  </si>
  <si>
    <r>
      <t xml:space="preserve">Weekly sampling for total dissolved solids (TSD)  </t>
    </r>
    <r>
      <rPr>
        <vertAlign val="superscript"/>
        <sz val="10"/>
        <rFont val="Times New Roman"/>
        <family val="1"/>
      </rPr>
      <t>k</t>
    </r>
  </si>
  <si>
    <r>
      <t xml:space="preserve">Monthly inspections and maintenance of affected sources, control devices, and continuous parameter monitoring systems </t>
    </r>
    <r>
      <rPr>
        <vertAlign val="superscript"/>
        <sz val="10"/>
        <rFont val="Times New Roman"/>
        <family val="1"/>
      </rPr>
      <t>e</t>
    </r>
  </si>
  <si>
    <r>
      <t xml:space="preserve">   Notification of performance test</t>
    </r>
    <r>
      <rPr>
        <vertAlign val="superscript"/>
        <sz val="10"/>
        <rFont val="Times New Roman"/>
        <family val="1"/>
      </rPr>
      <t>c</t>
    </r>
  </si>
  <si>
    <r>
      <t xml:space="preserve">   Report of performance test  </t>
    </r>
    <r>
      <rPr>
        <vertAlign val="superscript"/>
        <sz val="10"/>
        <rFont val="Times New Roman"/>
        <family val="1"/>
      </rPr>
      <t>l</t>
    </r>
  </si>
  <si>
    <r>
      <t xml:space="preserve">  Semiannual compliance reports  </t>
    </r>
    <r>
      <rPr>
        <vertAlign val="superscript"/>
        <sz val="10"/>
        <rFont val="Times New Roman"/>
        <family val="1"/>
      </rPr>
      <t>l</t>
    </r>
  </si>
  <si>
    <r>
      <t xml:space="preserve">  Quarterly COMS compliance reports for battery stacks </t>
    </r>
    <r>
      <rPr>
        <vertAlign val="superscript"/>
        <sz val="10"/>
        <rFont val="Times New Roman"/>
        <family val="1"/>
      </rPr>
      <t>m</t>
    </r>
  </si>
  <si>
    <t>E.  Time to enter information (through CEDRI using ERT)</t>
  </si>
  <si>
    <r>
      <t>Report of other non-performance test submittals</t>
    </r>
    <r>
      <rPr>
        <vertAlign val="superscript"/>
        <sz val="10"/>
        <rFont val="Times New Roman"/>
        <family val="1"/>
      </rPr>
      <t>n</t>
    </r>
  </si>
  <si>
    <r>
      <t xml:space="preserve">   Report of Method 5 performance test - Pushing</t>
    </r>
    <r>
      <rPr>
        <vertAlign val="superscript"/>
        <sz val="10"/>
        <rFont val="Times New Roman"/>
        <family val="1"/>
      </rPr>
      <t>n</t>
    </r>
  </si>
  <si>
    <r>
      <t xml:space="preserve">   Report of Method 29, 320, and CARB 429 performance test - Pushing</t>
    </r>
    <r>
      <rPr>
        <vertAlign val="superscript"/>
        <sz val="10"/>
        <rFont val="Times New Roman"/>
        <family val="1"/>
      </rPr>
      <t>n</t>
    </r>
  </si>
  <si>
    <r>
      <t xml:space="preserve">   Report of Method 29, 5, and 320 performance tests - ByP Battery Combustion</t>
    </r>
    <r>
      <rPr>
        <vertAlign val="superscript"/>
        <sz val="10"/>
        <rFont val="Times New Roman"/>
        <family val="1"/>
      </rPr>
      <t>n</t>
    </r>
  </si>
  <si>
    <r>
      <t xml:space="preserve">   Report of Method 29, 5, 26/26A, and CARB 429 performance tests - HNR HRSG Main Stack</t>
    </r>
    <r>
      <rPr>
        <vertAlign val="superscript"/>
        <sz val="10"/>
        <rFont val="Times New Roman"/>
        <family val="1"/>
      </rPr>
      <t>n</t>
    </r>
  </si>
  <si>
    <r>
      <t xml:space="preserve">   Report of Method 29, 5, 26/26A, CARB 429 and 316 performance tests - HNR HRSG Bypass/Waste Heat Stack</t>
    </r>
    <r>
      <rPr>
        <vertAlign val="superscript"/>
        <sz val="10"/>
        <rFont val="Times New Roman"/>
        <family val="1"/>
      </rPr>
      <t>n</t>
    </r>
  </si>
  <si>
    <r>
      <t xml:space="preserve">TOTAL LABOR BURDEN AND COST (rounded) </t>
    </r>
    <r>
      <rPr>
        <b/>
        <vertAlign val="superscript"/>
        <sz val="10"/>
        <rFont val="Times New Roman"/>
        <family val="1"/>
      </rPr>
      <t>o</t>
    </r>
  </si>
  <si>
    <r>
      <t xml:space="preserve">Capital and O&amp;M Cost (rounded) </t>
    </r>
    <r>
      <rPr>
        <b/>
        <vertAlign val="superscript"/>
        <sz val="10"/>
        <rFont val="Times New Roman"/>
        <family val="1"/>
      </rPr>
      <t>o</t>
    </r>
  </si>
  <si>
    <r>
      <t xml:space="preserve">GRAND TOTAL (rounded) </t>
    </r>
    <r>
      <rPr>
        <b/>
        <vertAlign val="superscript"/>
        <sz val="10"/>
        <rFont val="Times New Roman"/>
        <family val="1"/>
      </rPr>
      <t>o</t>
    </r>
  </si>
  <si>
    <r>
      <t xml:space="preserve">a </t>
    </r>
    <r>
      <rPr>
        <sz val="10"/>
        <rFont val="Times New Roman"/>
        <family val="1"/>
      </rPr>
      <t xml:space="preserve">There is an average of 14 respondents (i.e., 9 coke plants operating 27 by-product (ByP) batteries and 5 coke plants operating 20 heat and/or nonrecovery (HNR) batteries).  We have assumed that there will be no new sources subject to this regulation.  </t>
    </r>
  </si>
  <si>
    <r>
      <t>b</t>
    </r>
    <r>
      <rPr>
        <sz val="10"/>
        <rFont val="Times New Roman"/>
        <family val="1"/>
      </rPr>
      <t xml:space="preserve"> This ICR uses the following labor rates: $163.17 per hour for Executive, Administrative, and Managerial labor; $130.28 per hour for Technical labor, and $65.71 per hour for Clerical labor.  These rates are from the United States Department of Labor, Bureau of Labor Statistics, September 2022, “Table 2. Civilian Workers, by Occupational and Industry group.”  The rates are from column 1, “Total Compensation.”  The rates have been increased by 110% to account for the benefit packages available to those employed by private industry.</t>
    </r>
  </si>
  <si>
    <r>
      <t xml:space="preserve">e </t>
    </r>
    <r>
      <rPr>
        <sz val="10"/>
        <rFont val="Times New Roman"/>
        <family val="1"/>
      </rPr>
      <t xml:space="preserve">The rule requires that every 2.5 years (or 0.4 times per year over the 3 years of the ICR), each control device applied to pushing emissions must be sampled by Method 5 for particulate matter.  We have determined that there is an average of 2.0 emission points per respondent (28 pushing units / 14 facilities) that need to be tested.  There is an average of 5.6 respondents per year (14*0.4) submitting Method 5 performance test reports.  </t>
    </r>
  </si>
  <si>
    <r>
      <rPr>
        <vertAlign val="superscript"/>
        <sz val="10"/>
        <rFont val="Times New Roman"/>
        <family val="1"/>
      </rPr>
      <t>f</t>
    </r>
    <r>
      <rPr>
        <sz val="10"/>
        <rFont val="Times New Roman"/>
        <family val="1"/>
      </rPr>
      <t xml:space="preserve"> We are proposing Hg, AG, HCN, and PAH testing once every five years (or 0.2 times per year over the 3 years of the ICR), each control device applied to pushing emissions must be sampled by Method 29 for Hg; Method 320 for AG and HCN; and CARB 429 for PAH.  We have determined that there is an average of 2.0 emission points per respondent (28 pushing units / 14 facilities) that need to be tested.  There is an average of 2.8 respondents per year (14*0.2) submitting Method 29, 320, and CARB 429 performance test reports.  </t>
    </r>
  </si>
  <si>
    <r>
      <rPr>
        <vertAlign val="superscript"/>
        <sz val="10"/>
        <rFont val="Times New Roman"/>
        <family val="1"/>
      </rPr>
      <t>g</t>
    </r>
    <r>
      <rPr>
        <sz val="10"/>
        <rFont val="Times New Roman"/>
        <family val="1"/>
      </rPr>
      <t xml:space="preserve"> We are proposing Hg, PM, AG and AG testing once every five years (or 0.2 times per year over the 3 years of the ICR), each ByP battery combustion stack must be sampled by Method 29 for Hg, Method 5 for PM, and Method 320 for AG and HCN.  We have determined that there is an average of 2.8 emission points per respondent (25 ByP battery combustion stacks / 9 ByP facilities) that need to be tested.  There is an average of 1.8 respondents per year (9*0.2) submitting Method 29, 5, and 320 performance test reports.  </t>
    </r>
  </si>
  <si>
    <r>
      <rPr>
        <vertAlign val="superscript"/>
        <sz val="10"/>
        <rFont val="Times New Roman"/>
        <family val="1"/>
      </rPr>
      <t>h</t>
    </r>
    <r>
      <rPr>
        <sz val="10"/>
        <rFont val="Times New Roman"/>
        <family val="1"/>
      </rPr>
      <t xml:space="preserve"> We are proposing Hg, PM, AG, and PAH testing once every five years (or 0.2 times per year over the 3 years of the ICR), each HNR heat recovery steam generator (HRSG) main stack must be sampled by Method 26 for Hg, Method 5 for PM, Method 26/26A for AG, and CARB 429 for PAH.  We have determined that there is an average of 1.3 emission points per respondent (5 HNR HRSG main stacks / 4 heat recovery facilities) that need to be tested.  There is an average of 0.8 respondents per year (4*0.2) submitting Method 29, 5, 26/26A, and CARB 429 performance test reports.  </t>
    </r>
  </si>
  <si>
    <r>
      <rPr>
        <vertAlign val="superscript"/>
        <sz val="10"/>
        <rFont val="Times New Roman"/>
        <family val="1"/>
      </rPr>
      <t>i</t>
    </r>
    <r>
      <rPr>
        <sz val="10"/>
        <rFont val="Times New Roman"/>
        <family val="1"/>
      </rPr>
      <t xml:space="preserve"> We are proposing Hg, PM, AG, PAH, and Formaldehyde testing once every five years (or 0.2 times per year over the 3 years of the ICR), each HNR HRSG bypass/waste heat stack must be sampled by Method 29 for Hg, Method 5 for PM, Method 26/26A for AG, CARB 429 for PAH, and Method 316 for Formaldehyde.  We have determined that there is an average of 10.6 emission points per respondent (53 HNR HRSG bypass/waste heat stacks / 5 HNR facilities) that need to be tested.  There is an average of 1 respondents per year (5*0.2) submitting Method 29, 5, 26/26A, CARB 429 and 316 performance test reports.  </t>
    </r>
  </si>
  <si>
    <r>
      <t>j</t>
    </r>
    <r>
      <rPr>
        <sz val="10"/>
        <rFont val="Times New Roman"/>
        <family val="1"/>
      </rPr>
      <t xml:space="preserve"> Assumes one hour of observations per day per battery.  </t>
    </r>
  </si>
  <si>
    <r>
      <t>k</t>
    </r>
    <r>
      <rPr>
        <sz val="10"/>
        <rFont val="Times New Roman"/>
        <family val="1"/>
      </rPr>
      <t xml:space="preserve"> The measuring of the total dissolved solids (TDS) in the make-up water used for quenching is a requirement. In past analysis, we determined there is an average of 2.0 quenching towers per facility.</t>
    </r>
  </si>
  <si>
    <r>
      <t xml:space="preserve">l </t>
    </r>
    <r>
      <rPr>
        <sz val="10"/>
        <rFont val="Times New Roman"/>
        <family val="1"/>
      </rPr>
      <t>The rules requires the submittal of quarterly compliance reports for all battery stacks.  If no deviation occurred and no continuous monitoring systems were out of control, only a summary report is required.  For other affected sources, semiannual reports are required for any deviation from an emission limitation (including an operating limit), work practice standard, or O&amp;M requirement.</t>
    </r>
  </si>
  <si>
    <r>
      <t>m</t>
    </r>
    <r>
      <rPr>
        <sz val="10"/>
        <rFont val="Times New Roman"/>
        <family val="1"/>
      </rPr>
      <t xml:space="preserve"> 40 CFR 63.7341(b) requires quarterly reporting for the COMS monitoring opacity of emissions from the stacks on by-product recovery coke ovens, which are present at nine plants.</t>
    </r>
  </si>
  <si>
    <r>
      <rPr>
        <vertAlign val="superscript"/>
        <sz val="10"/>
        <rFont val="Times New Roman"/>
        <family val="1"/>
      </rPr>
      <t>n</t>
    </r>
    <r>
      <rPr>
        <sz val="10"/>
        <rFont val="Times New Roman"/>
        <family val="1"/>
      </rPr>
      <t xml:space="preserve"> Submittal of other non-performance reports through the EPA's CEDRI in ERT format is estimated to require 4 hours; submittal of performance test data through the EPA's CEDRI in ERT format is estimated to require 8 hours per test method report, includes keeping records of failures to meet the standards and the actions taken to minimize emissions.</t>
    </r>
  </si>
  <si>
    <r>
      <t xml:space="preserve">o </t>
    </r>
    <r>
      <rPr>
        <sz val="10"/>
        <rFont val="Times New Roman"/>
        <family val="1"/>
      </rPr>
      <t>Totals have been rounded to 3 significant values.  Figures may not add exactly due to rounding.</t>
    </r>
  </si>
  <si>
    <t>Table 2: Average Annual EPA Burden and Cost – NESHAP for Coke Oven Pushing, Quenching, and Battery Stacks (40 CFR Part 63, Subpart CCCCC) (Proposed Amendments)</t>
  </si>
  <si>
    <r>
      <t xml:space="preserve">(D) Plants per year  </t>
    </r>
    <r>
      <rPr>
        <b/>
        <vertAlign val="superscript"/>
        <sz val="10"/>
        <rFont val="Times New Roman"/>
        <family val="1"/>
      </rPr>
      <t>a</t>
    </r>
  </si>
  <si>
    <r>
      <t xml:space="preserve">   Notification of compliance status </t>
    </r>
    <r>
      <rPr>
        <vertAlign val="superscript"/>
        <sz val="10"/>
        <rFont val="Times New Roman"/>
        <family val="1"/>
      </rPr>
      <t>d</t>
    </r>
  </si>
  <si>
    <t>Review of repeat Method 5 performance test report - Pushing (through CEDRI using ERT)</t>
  </si>
  <si>
    <r>
      <t>Review of semi-annual compliance  report</t>
    </r>
    <r>
      <rPr>
        <vertAlign val="superscript"/>
        <sz val="10"/>
        <rFont val="Times New Roman"/>
        <family val="1"/>
      </rPr>
      <t xml:space="preserve"> i</t>
    </r>
  </si>
  <si>
    <r>
      <t xml:space="preserve">Review of quarterly  compliance  report for battery stacks  </t>
    </r>
    <r>
      <rPr>
        <vertAlign val="superscript"/>
        <sz val="12"/>
        <rFont val="Times New Roman"/>
        <family val="1"/>
      </rPr>
      <t>j</t>
    </r>
  </si>
  <si>
    <r>
      <t xml:space="preserve">TOTAL ANNUAL COST </t>
    </r>
    <r>
      <rPr>
        <b/>
        <vertAlign val="superscript"/>
        <sz val="10"/>
        <rFont val="Times New Roman"/>
        <family val="1"/>
      </rPr>
      <t>k</t>
    </r>
  </si>
  <si>
    <r>
      <t xml:space="preserve">a </t>
    </r>
    <r>
      <rPr>
        <sz val="10"/>
        <rFont val="Times New Roman"/>
        <family val="1"/>
      </rPr>
      <t xml:space="preserve">  There are an average of 14 respondents (i.e., 9 coke plants operating 27 by-product (ByP) batteries and 5 coke plants operating 20 heat and/or nonrecovery (HNR) batteries).  We have assumed that there will be no new sources subject to this regulation.  </t>
    </r>
  </si>
  <si>
    <r>
      <t xml:space="preserve">b </t>
    </r>
    <r>
      <rPr>
        <sz val="10"/>
        <rFont val="Times New Roman"/>
        <family val="1"/>
      </rPr>
      <t xml:space="preserve">  This cost is based on the following labor rates which incorporates a 1.6 benefits multiplication factor to account for government overhead expenses:  Managerial rate of $70.56 (GS-13, Step 5, $44.10 + 60%), Technical rate of $52.37 (GS-12, Step 1, $32.73 + 60%), and Clerical rate of $28.34 (GS-6, Step 3, $17.71 + 60%).  These rates are from the Office of Personnel Management (OPM) “2022 General Schedule” which excludes locality rates of pay.  </t>
    </r>
  </si>
  <si>
    <r>
      <t xml:space="preserve">c </t>
    </r>
    <r>
      <rPr>
        <sz val="10"/>
        <rFont val="Times New Roman"/>
        <family val="1"/>
      </rPr>
      <t xml:space="preserve">  We have assumed that existing sources have complied with the initial rule requirements.  New respondents are required to conduct performance test for add-on control equipment, and submit initial notifications.  </t>
    </r>
  </si>
  <si>
    <r>
      <t xml:space="preserve">d </t>
    </r>
    <r>
      <rPr>
        <sz val="10"/>
        <rFont val="Times New Roman"/>
        <family val="1"/>
      </rPr>
      <t xml:space="preserve">  Every 2.5 years (or about 0.4 times per year, if averaged over the three-year period of ICR), respondents must sample each pushing emission point using Method 5 for particulate matter and submit a report of results. We have determined that there is an average of 2.0 emission points per respondent (28 pushing units / 14 facilities) that need to be tested. There is an average of 5.6 respondents per year (14*0.4) submitting Method 5 performance test reports.  </t>
    </r>
  </si>
  <si>
    <r>
      <rPr>
        <vertAlign val="superscript"/>
        <sz val="10"/>
        <rFont val="Times New Roman"/>
        <family val="1"/>
      </rPr>
      <t>e</t>
    </r>
    <r>
      <rPr>
        <sz val="10"/>
        <rFont val="Times New Roman"/>
        <family val="1"/>
      </rPr>
      <t xml:space="preserve"> We are proposing Hg, AG, HCN, and PAH testing once every five years (or 0.2 times per year over the 3 years of the ICR), each control device applied to pushing emissions must be sampled by Method 29 for Hg; Method 320 for AG and HCN; and CARB 429 for PAH.  We have determined that there is an average of 2.0 emission points per respondent (28 pushing units / 14 facilities) that need to be tested.  There is an average of 2.8 respondents per year (14*0.2) submitting Method 29, 320, and CARB 429 performance test reports.  </t>
    </r>
  </si>
  <si>
    <r>
      <rPr>
        <vertAlign val="superscript"/>
        <sz val="10"/>
        <rFont val="Times New Roman"/>
        <family val="1"/>
      </rPr>
      <t>f</t>
    </r>
    <r>
      <rPr>
        <sz val="10"/>
        <rFont val="Times New Roman"/>
        <family val="1"/>
      </rPr>
      <t xml:space="preserve"> We are proposing Hg, PM, AG and AG testing once every five years (or 0.2 times per year over the 3 years of the ICR), each ByP battery combustion stack must be sampled by Method 29 for Hg, Method 5 for PM, and Method 320 for AG and HCN.  We have determined that there is an average of 2.8 emission points per respondent (25 ByP battery combustion stacks / 9 facilities) that need to be tested.  There is an average of 1.8 respondents per year (9*0.2) submitting Method 29, 5, and 320 performance test reports.  </t>
    </r>
  </si>
  <si>
    <r>
      <rPr>
        <vertAlign val="superscript"/>
        <sz val="10"/>
        <rFont val="Times New Roman"/>
        <family val="1"/>
      </rPr>
      <t>g</t>
    </r>
    <r>
      <rPr>
        <sz val="10"/>
        <rFont val="Times New Roman"/>
        <family val="1"/>
      </rPr>
      <t xml:space="preserve"> We are proposing Hg, PM, AG, and PAH testing once every five years (or 0.2 times per year over the 3 years of the ICR), each HNR heat recovery steam generator (HRSG) main stack must be sampled by Method 26 for Hg, Method 5 for PM, Method 26/26A for AG, and CARB 429 for PAH.  We have determined that there is an average of 1.3 emission points per respondent (5 HNR HRSG main stacks / 4 heat recovery facilities) that need to be tested.  There is an average of 0.8 respondents per year (4*0.2) submitting Method 29, 5, 26/26A, and CARB 429 performance test reports.  </t>
    </r>
  </si>
  <si>
    <r>
      <rPr>
        <vertAlign val="superscript"/>
        <sz val="10"/>
        <rFont val="Times New Roman"/>
        <family val="1"/>
      </rPr>
      <t>h</t>
    </r>
    <r>
      <rPr>
        <sz val="10"/>
        <rFont val="Times New Roman"/>
        <family val="1"/>
      </rPr>
      <t xml:space="preserve"> We are proposing Hg, PM, AG, PAH, and Formaldehyde testing once every five years (or 0.2 times per year over the 3 years of the ICR), each HNR HRSG bypass/waste heat stack must be sampled by Method 29 for Hg, Method 5 for PM, Method 26/26A for AG, CARB 429 for PAH, and Method 316 for Formaldehyde.  We have determined that there is an average of 10.6 emission points per respondent (53 HNR HRSG bypass/waste heat stacks / 5 HNR facilities) that need to be tested.  There is an average of 1 respondents per year (5*0.2) submitting Method 29, 5, 26/26A, CARB 429 and 316 performance test reports.  </t>
    </r>
  </si>
  <si>
    <r>
      <t xml:space="preserve"> i</t>
    </r>
    <r>
      <rPr>
        <sz val="10"/>
        <rFont val="Times New Roman"/>
        <family val="1"/>
      </rPr>
      <t xml:space="preserve">   Sources are required to submit semiannual compliance reports.  </t>
    </r>
  </si>
  <si>
    <r>
      <t xml:space="preserve">j </t>
    </r>
    <r>
      <rPr>
        <sz val="10"/>
        <rFont val="Times New Roman"/>
        <family val="1"/>
      </rPr>
      <t xml:space="preserve">  40 CFR 63.7341(b) requires the submittal of quarterly compliance reports for the COMS monitoring opacity on the battery stacks at the nine coke plants utilizing by-product recovery ovens.  </t>
    </r>
  </si>
  <si>
    <r>
      <t xml:space="preserve">k </t>
    </r>
    <r>
      <rPr>
        <sz val="10"/>
        <rFont val="Times New Roman"/>
        <family val="1"/>
      </rPr>
      <t xml:space="preserve"> Totals have been rounded to 3 significant values.  Figures may not add exactly due to rounding.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</si>
</sst>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3" formatCode="_(* #,##0.00_);_(* \(#,##0.00\);_(* &quot;-&quot;??_);_(@_)"/>
    <numFmt numFmtId="164" formatCode="&quot;$&quot;#,##0.00"/>
    <numFmt numFmtId="165" formatCode="&quot;$&quot;#,##0"/>
    <numFmt numFmtId="166" formatCode="#,##0.0"/>
    <numFmt numFmtId="167" formatCode="0.0"/>
  </numFmts>
  <fonts count="24" x14ac:knownFonts="1">
    <font>
      <sz val="11"/>
      <color theme="1"/>
      <name val="Calibri"/>
      <family val="2"/>
      <scheme val="minor"/>
    </font>
    <font>
      <b/>
      <sz val="10"/>
      <color theme="1"/>
      <name val="Times New Roman"/>
      <family val="1"/>
    </font>
    <font>
      <sz val="10"/>
      <color theme="1"/>
      <name val="Times New Roman"/>
      <family val="1"/>
    </font>
    <font>
      <sz val="12"/>
      <color rgb="FF000000"/>
      <name val="Times New Roman"/>
      <family val="1"/>
    </font>
    <font>
      <b/>
      <sz val="10"/>
      <color rgb="FF000000"/>
      <name val="Times New Roman"/>
      <family val="1"/>
    </font>
    <font>
      <sz val="10"/>
      <color rgb="FF000000"/>
      <name val="Times New Roman"/>
      <family val="1"/>
    </font>
    <font>
      <vertAlign val="superscript"/>
      <sz val="10"/>
      <color rgb="FF000000"/>
      <name val="Times New Roman"/>
      <family val="1"/>
    </font>
    <font>
      <b/>
      <sz val="10"/>
      <name val="Times New Roman"/>
      <family val="1"/>
    </font>
    <font>
      <b/>
      <vertAlign val="superscript"/>
      <sz val="10"/>
      <name val="Times New Roman"/>
      <family val="1"/>
    </font>
    <font>
      <vertAlign val="superscript"/>
      <sz val="10"/>
      <color theme="1"/>
      <name val="Times New Roman"/>
      <family val="1"/>
    </font>
    <font>
      <b/>
      <sz val="12"/>
      <color rgb="FF000000"/>
      <name val="Times New Roman"/>
      <family val="1"/>
    </font>
    <font>
      <vertAlign val="superscript"/>
      <sz val="10"/>
      <name val="Times New Roman"/>
      <family val="1"/>
    </font>
    <font>
      <sz val="10"/>
      <name val="Times New Roman"/>
      <family val="1"/>
    </font>
    <font>
      <vertAlign val="superscript"/>
      <sz val="10"/>
      <name val="Courier New"/>
      <family val="3"/>
    </font>
    <font>
      <sz val="12"/>
      <name val="Times New Roman"/>
      <family val="1"/>
    </font>
    <font>
      <vertAlign val="superscript"/>
      <sz val="12"/>
      <name val="Times New Roman"/>
      <family val="1"/>
    </font>
    <font>
      <sz val="10"/>
      <name val="Arial"/>
      <family val="2"/>
    </font>
    <font>
      <sz val="11"/>
      <name val="Calibri"/>
      <family val="2"/>
      <scheme val="minor"/>
    </font>
    <font>
      <vertAlign val="superscript"/>
      <sz val="9"/>
      <color rgb="FF000000"/>
      <name val="Times New Roman"/>
      <family val="1"/>
    </font>
    <font>
      <sz val="9"/>
      <color rgb="FF000000"/>
      <name val="Times New Roman"/>
      <family val="1"/>
    </font>
    <font>
      <u/>
      <sz val="10"/>
      <color theme="10"/>
      <name val="Courier"/>
    </font>
    <font>
      <b/>
      <i/>
      <sz val="10"/>
      <name val="Times New Roman"/>
      <family val="1"/>
    </font>
    <font>
      <b/>
      <sz val="12"/>
      <name val="Times New Roman"/>
      <family val="1"/>
    </font>
    <font>
      <b/>
      <sz val="11"/>
      <name val="Calibri"/>
      <family val="2"/>
      <scheme val="minor"/>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FFFFFF"/>
      </bottom>
      <diagonal/>
    </border>
    <border>
      <left/>
      <right/>
      <top/>
      <bottom style="medium">
        <color rgb="FFFFFFFF"/>
      </bottom>
      <diagonal/>
    </border>
    <border>
      <left/>
      <right style="medium">
        <color rgb="FF000000"/>
      </right>
      <top/>
      <bottom style="medium">
        <color rgb="FFFFFFFF"/>
      </bottom>
      <diagonal/>
    </border>
    <border>
      <left style="medium">
        <color rgb="FF000000"/>
      </left>
      <right style="medium">
        <color rgb="FFFFFFFF"/>
      </right>
      <top/>
      <bottom style="medium">
        <color rgb="FFFFFFFF"/>
      </bottom>
      <diagonal/>
    </border>
    <border>
      <left style="medium">
        <color rgb="FF000000"/>
      </left>
      <right style="medium">
        <color rgb="FFFFFFFF"/>
      </right>
      <top/>
      <bottom/>
      <diagonal/>
    </border>
    <border>
      <left/>
      <right style="medium">
        <color rgb="FFFFFFFF"/>
      </right>
      <top/>
      <bottom style="medium">
        <color rgb="FFFFFFFF"/>
      </bottom>
      <diagonal/>
    </border>
    <border>
      <left/>
      <right style="medium">
        <color rgb="FFFFFFFF"/>
      </right>
      <top/>
      <bottom/>
      <diagonal/>
    </border>
    <border>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FFFFFF"/>
      </right>
      <top/>
      <bottom style="medium">
        <color rgb="FF000000"/>
      </bottom>
      <diagonal/>
    </border>
    <border>
      <left/>
      <right style="medium">
        <color rgb="FFFFFFFF"/>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right style="medium">
        <color indexed="64"/>
      </right>
      <top/>
      <bottom/>
      <diagonal/>
    </border>
    <border>
      <left style="medium">
        <color rgb="FF000000"/>
      </left>
      <right style="medium">
        <color rgb="FFFFFFFF"/>
      </right>
      <top style="medium">
        <color rgb="FFFFFFFF"/>
      </top>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000000"/>
      </right>
      <top style="medium">
        <color rgb="FFFFFFFF"/>
      </top>
      <bottom/>
      <diagonal/>
    </border>
    <border>
      <left/>
      <right/>
      <top style="medium">
        <color indexed="64"/>
      </top>
      <bottom/>
      <diagonal/>
    </border>
    <border>
      <left style="medium">
        <color indexed="64"/>
      </left>
      <right/>
      <top/>
      <bottom style="medium">
        <color rgb="FFFFFFFF"/>
      </bottom>
      <diagonal/>
    </border>
    <border>
      <left/>
      <right style="medium">
        <color indexed="64"/>
      </right>
      <top/>
      <bottom style="medium">
        <color rgb="FFFFFFFF"/>
      </bottom>
      <diagonal/>
    </border>
    <border>
      <left style="medium">
        <color indexed="64"/>
      </left>
      <right style="medium">
        <color rgb="FFFFFFFF"/>
      </right>
      <top/>
      <bottom/>
      <diagonal/>
    </border>
    <border>
      <left style="medium">
        <color indexed="64"/>
      </left>
      <right style="medium">
        <color rgb="FFFFFFFF"/>
      </right>
      <top/>
      <bottom style="medium">
        <color rgb="FFFFFFFF"/>
      </bottom>
      <diagonal/>
    </border>
    <border>
      <left style="medium">
        <color indexed="64"/>
      </left>
      <right/>
      <top/>
      <bottom/>
      <diagonal/>
    </border>
    <border>
      <left/>
      <right/>
      <top/>
      <bottom style="medium">
        <color indexed="64"/>
      </bottom>
      <diagonal/>
    </border>
  </borders>
  <cellStyleXfs count="6">
    <xf numFmtId="0" fontId="0" fillId="0" borderId="0"/>
    <xf numFmtId="0" fontId="16" fillId="0" borderId="0"/>
    <xf numFmtId="0" fontId="16" fillId="0" borderId="0"/>
    <xf numFmtId="43" fontId="16" fillId="0" borderId="0" applyFont="0" applyFill="0" applyBorder="0" applyAlignment="0" applyProtection="0"/>
    <xf numFmtId="43" fontId="16" fillId="0" borderId="0" applyFont="0" applyFill="0" applyBorder="0" applyAlignment="0" applyProtection="0"/>
    <xf numFmtId="0" fontId="20" fillId="0" borderId="0" applyNumberFormat="0" applyFill="0" applyBorder="0" applyAlignment="0" applyProtection="0"/>
  </cellStyleXfs>
  <cellXfs count="173">
    <xf numFmtId="0" fontId="0" fillId="0" borderId="0" xfId="0"/>
    <xf numFmtId="0" fontId="7" fillId="0" borderId="1" xfId="0" applyFont="1" applyFill="1" applyBorder="1" applyAlignment="1">
      <alignment vertical="center"/>
    </xf>
    <xf numFmtId="0" fontId="12" fillId="0" borderId="0" xfId="0" applyFont="1" applyFill="1"/>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vertical="center" wrapText="1"/>
    </xf>
    <xf numFmtId="0" fontId="5" fillId="0" borderId="23"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vertical="center" wrapText="1"/>
    </xf>
    <xf numFmtId="0" fontId="5" fillId="0" borderId="24"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6" xfId="0" applyFont="1" applyBorder="1" applyAlignment="1">
      <alignment horizontal="center" vertical="center" wrapText="1"/>
    </xf>
    <xf numFmtId="0" fontId="18" fillId="0" borderId="0" xfId="0" applyFont="1" applyAlignment="1">
      <alignment vertical="center"/>
    </xf>
    <xf numFmtId="0" fontId="0" fillId="0" borderId="24" xfId="0" applyBorder="1" applyAlignment="1">
      <alignment vertical="top"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9" fillId="0" borderId="23" xfId="0" applyFont="1" applyBorder="1" applyAlignment="1">
      <alignment vertical="center" wrapText="1"/>
    </xf>
    <xf numFmtId="0" fontId="19" fillId="0" borderId="22" xfId="0" applyFont="1" applyBorder="1" applyAlignment="1">
      <alignment vertical="center" wrapText="1"/>
    </xf>
    <xf numFmtId="0" fontId="19" fillId="0" borderId="21" xfId="0" applyFont="1" applyBorder="1" applyAlignment="1">
      <alignment vertical="center" wrapText="1"/>
    </xf>
    <xf numFmtId="0" fontId="0" fillId="0" borderId="31" xfId="0" applyBorder="1"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5" fillId="0" borderId="35" xfId="0" applyFont="1" applyBorder="1" applyAlignment="1">
      <alignment vertical="center" wrapText="1"/>
    </xf>
    <xf numFmtId="0" fontId="5" fillId="0" borderId="35" xfId="0" applyFont="1" applyBorder="1" applyAlignment="1">
      <alignment horizontal="center" vertical="center" wrapText="1"/>
    </xf>
    <xf numFmtId="0" fontId="0" fillId="0" borderId="34" xfId="0" applyBorder="1" applyAlignment="1">
      <alignment vertical="top" wrapText="1"/>
    </xf>
    <xf numFmtId="0" fontId="5" fillId="0" borderId="33" xfId="0" applyFont="1" applyBorder="1" applyAlignment="1">
      <alignment vertical="center" wrapText="1"/>
    </xf>
    <xf numFmtId="0" fontId="19" fillId="0" borderId="0" xfId="0" applyFont="1" applyAlignment="1">
      <alignment horizontal="center" vertical="center" wrapText="1"/>
    </xf>
    <xf numFmtId="0" fontId="7" fillId="0" borderId="0" xfId="0" applyFont="1" applyFill="1" applyAlignment="1">
      <alignment horizontal="left" vertical="center"/>
    </xf>
    <xf numFmtId="0" fontId="12" fillId="0" borderId="0" xfId="0" applyFont="1" applyFill="1" applyAlignment="1">
      <alignment horizontal="center"/>
    </xf>
    <xf numFmtId="4" fontId="12" fillId="0" borderId="0" xfId="0" applyNumberFormat="1" applyFont="1" applyFill="1" applyAlignment="1">
      <alignment horizontal="center"/>
    </xf>
    <xf numFmtId="2" fontId="12" fillId="0" borderId="0" xfId="0" applyNumberFormat="1" applyFont="1" applyFill="1" applyAlignment="1">
      <alignment horizontal="center"/>
    </xf>
    <xf numFmtId="164" fontId="12" fillId="0" borderId="0" xfId="0" applyNumberFormat="1" applyFont="1" applyFill="1" applyAlignment="1">
      <alignment horizontal="center" vertical="center"/>
    </xf>
    <xf numFmtId="0" fontId="12" fillId="0" borderId="0" xfId="0" applyFont="1" applyFill="1" applyAlignment="1">
      <alignment horizontal="left"/>
    </xf>
    <xf numFmtId="0" fontId="7" fillId="0" borderId="1" xfId="0"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0" xfId="0" applyFont="1" applyFill="1"/>
    <xf numFmtId="0" fontId="12" fillId="0" borderId="1" xfId="0" applyFont="1" applyFill="1" applyBorder="1" applyAlignment="1">
      <alignment vertical="top" wrapText="1"/>
    </xf>
    <xf numFmtId="0" fontId="12" fillId="0" borderId="2" xfId="0" applyFont="1" applyFill="1" applyBorder="1" applyAlignment="1">
      <alignment horizontal="center" wrapText="1"/>
    </xf>
    <xf numFmtId="0" fontId="12" fillId="0" borderId="5" xfId="0" applyFont="1" applyFill="1" applyBorder="1" applyAlignment="1">
      <alignment horizontal="center" wrapText="1"/>
    </xf>
    <xf numFmtId="4" fontId="12" fillId="0" borderId="5" xfId="0" applyNumberFormat="1" applyFont="1" applyFill="1" applyBorder="1" applyAlignment="1">
      <alignment horizontal="center" wrapText="1"/>
    </xf>
    <xf numFmtId="2" fontId="12" fillId="0" borderId="5" xfId="0" applyNumberFormat="1" applyFont="1" applyFill="1" applyBorder="1" applyAlignment="1">
      <alignment horizontal="center" wrapText="1"/>
    </xf>
    <xf numFmtId="164" fontId="12" fillId="0" borderId="6" xfId="0" applyNumberFormat="1" applyFont="1" applyFill="1" applyBorder="1" applyAlignment="1">
      <alignment horizontal="center" vertical="top" wrapText="1"/>
    </xf>
    <xf numFmtId="0" fontId="12" fillId="0" borderId="0" xfId="0" quotePrefix="1" applyFont="1" applyFill="1"/>
    <xf numFmtId="0" fontId="12" fillId="0" borderId="10" xfId="0" applyFont="1" applyFill="1" applyBorder="1"/>
    <xf numFmtId="0" fontId="12" fillId="0" borderId="11" xfId="0" applyFont="1" applyFill="1" applyBorder="1"/>
    <xf numFmtId="0" fontId="12" fillId="0" borderId="1" xfId="0" applyFont="1" applyFill="1" applyBorder="1" applyAlignment="1">
      <alignment horizontal="center" wrapText="1"/>
    </xf>
    <xf numFmtId="0" fontId="12" fillId="0" borderId="1" xfId="0" applyNumberFormat="1" applyFont="1" applyFill="1" applyBorder="1" applyAlignment="1">
      <alignment horizontal="center" wrapText="1"/>
    </xf>
    <xf numFmtId="165" fontId="12" fillId="0" borderId="1" xfId="0" applyNumberFormat="1" applyFont="1" applyFill="1" applyBorder="1" applyAlignment="1">
      <alignment horizontal="right" wrapText="1"/>
    </xf>
    <xf numFmtId="0" fontId="12" fillId="0" borderId="12" xfId="0" applyFont="1" applyFill="1" applyBorder="1"/>
    <xf numFmtId="164" fontId="12" fillId="0" borderId="13" xfId="0" applyNumberFormat="1" applyFont="1" applyFill="1" applyBorder="1"/>
    <xf numFmtId="0" fontId="12" fillId="0" borderId="5" xfId="0" applyNumberFormat="1" applyFont="1" applyFill="1" applyBorder="1" applyAlignment="1">
      <alignment horizontal="center" wrapText="1"/>
    </xf>
    <xf numFmtId="164" fontId="12" fillId="0" borderId="6" xfId="0" applyNumberFormat="1" applyFont="1" applyFill="1" applyBorder="1" applyAlignment="1">
      <alignment horizontal="right" wrapText="1"/>
    </xf>
    <xf numFmtId="164" fontId="12" fillId="0" borderId="1" xfId="0" applyNumberFormat="1" applyFont="1" applyFill="1" applyBorder="1" applyAlignment="1">
      <alignment horizontal="right" wrapText="1"/>
    </xf>
    <xf numFmtId="0" fontId="12" fillId="0" borderId="7" xfId="0" applyFont="1" applyFill="1" applyBorder="1"/>
    <xf numFmtId="164" fontId="12" fillId="0" borderId="9" xfId="0" applyNumberFormat="1" applyFont="1" applyFill="1" applyBorder="1"/>
    <xf numFmtId="167" fontId="12" fillId="0" borderId="1" xfId="0" applyNumberFormat="1" applyFont="1" applyFill="1" applyBorder="1" applyAlignment="1">
      <alignment horizontal="center" wrapText="1"/>
    </xf>
    <xf numFmtId="0" fontId="12" fillId="0" borderId="1" xfId="0" applyFont="1" applyFill="1" applyBorder="1" applyAlignment="1">
      <alignment horizontal="left" vertical="top" wrapText="1" indent="1"/>
    </xf>
    <xf numFmtId="0" fontId="12" fillId="0" borderId="0" xfId="0" applyFont="1" applyFill="1" applyAlignment="1">
      <alignment horizontal="left" vertical="center"/>
    </xf>
    <xf numFmtId="3" fontId="12" fillId="0" borderId="1" xfId="0" applyNumberFormat="1" applyFont="1" applyFill="1" applyBorder="1" applyAlignment="1">
      <alignment horizontal="center" wrapText="1"/>
    </xf>
    <xf numFmtId="166" fontId="12" fillId="0" borderId="1" xfId="0" applyNumberFormat="1" applyFont="1" applyFill="1" applyBorder="1" applyAlignment="1">
      <alignment horizontal="center" wrapText="1"/>
    </xf>
    <xf numFmtId="0" fontId="12" fillId="0" borderId="0" xfId="0" applyFont="1" applyFill="1" applyAlignment="1">
      <alignment vertical="center"/>
    </xf>
    <xf numFmtId="165" fontId="12" fillId="0" borderId="6" xfId="0" applyNumberFormat="1" applyFont="1" applyFill="1" applyBorder="1" applyAlignment="1">
      <alignment horizontal="right" wrapText="1"/>
    </xf>
    <xf numFmtId="0" fontId="12" fillId="0" borderId="3" xfId="0" applyFont="1" applyFill="1" applyBorder="1" applyAlignment="1">
      <alignment horizontal="center" wrapText="1"/>
    </xf>
    <xf numFmtId="0" fontId="12" fillId="0" borderId="3" xfId="0" applyNumberFormat="1" applyFont="1" applyFill="1" applyBorder="1" applyAlignment="1">
      <alignment horizontal="center" wrapText="1"/>
    </xf>
    <xf numFmtId="0" fontId="12" fillId="0" borderId="2" xfId="0" applyFont="1" applyFill="1" applyBorder="1" applyAlignment="1">
      <alignment vertical="top" wrapText="1"/>
    </xf>
    <xf numFmtId="0" fontId="12" fillId="0" borderId="5" xfId="0" applyFont="1" applyFill="1" applyBorder="1" applyAlignment="1">
      <alignment wrapText="1"/>
    </xf>
    <xf numFmtId="0" fontId="12" fillId="0" borderId="4" xfId="0" applyFont="1" applyFill="1" applyBorder="1" applyAlignment="1">
      <alignment horizontal="center" wrapText="1"/>
    </xf>
    <xf numFmtId="0" fontId="12" fillId="0" borderId="4" xfId="0" applyNumberFormat="1" applyFont="1" applyFill="1" applyBorder="1" applyAlignment="1">
      <alignment horizontal="center" wrapText="1"/>
    </xf>
    <xf numFmtId="0" fontId="21" fillId="0" borderId="2" xfId="0" applyFont="1" applyFill="1" applyBorder="1" applyAlignment="1">
      <alignment vertical="center" wrapText="1"/>
    </xf>
    <xf numFmtId="0" fontId="21" fillId="0" borderId="1" xfId="0" applyFont="1" applyFill="1" applyBorder="1" applyAlignment="1">
      <alignment horizontal="center" wrapText="1"/>
    </xf>
    <xf numFmtId="4" fontId="21" fillId="0" borderId="1" xfId="0" applyNumberFormat="1" applyFont="1" applyFill="1" applyBorder="1" applyAlignment="1">
      <alignment horizontal="center" wrapText="1"/>
    </xf>
    <xf numFmtId="165" fontId="21" fillId="0" borderId="1" xfId="0" applyNumberFormat="1" applyFont="1" applyFill="1" applyBorder="1" applyAlignment="1">
      <alignment horizontal="right" wrapText="1"/>
    </xf>
    <xf numFmtId="0" fontId="21" fillId="0" borderId="0" xfId="0" applyFont="1" applyFill="1"/>
    <xf numFmtId="0" fontId="12" fillId="0" borderId="7" xfId="0" applyFont="1" applyFill="1" applyBorder="1" applyAlignment="1">
      <alignment horizontal="center" wrapText="1"/>
    </xf>
    <xf numFmtId="0" fontId="12" fillId="0" borderId="8" xfId="0" applyFont="1" applyFill="1" applyBorder="1" applyAlignment="1">
      <alignment horizontal="center" wrapText="1"/>
    </xf>
    <xf numFmtId="4" fontId="12" fillId="0" borderId="8" xfId="0" applyNumberFormat="1" applyFont="1" applyFill="1" applyBorder="1" applyAlignment="1">
      <alignment horizontal="center" wrapText="1"/>
    </xf>
    <xf numFmtId="2" fontId="12" fillId="0" borderId="8" xfId="0" applyNumberFormat="1" applyFont="1" applyFill="1" applyBorder="1" applyAlignment="1">
      <alignment horizontal="center" wrapText="1"/>
    </xf>
    <xf numFmtId="164" fontId="12" fillId="0" borderId="9" xfId="0" applyNumberFormat="1" applyFont="1" applyFill="1" applyBorder="1" applyAlignment="1">
      <alignment horizontal="right" wrapText="1"/>
    </xf>
    <xf numFmtId="0" fontId="12" fillId="0" borderId="2" xfId="0" applyFont="1" applyFill="1" applyBorder="1" applyAlignment="1">
      <alignment horizontal="left" vertical="top" wrapText="1" indent="1"/>
    </xf>
    <xf numFmtId="0" fontId="12" fillId="0" borderId="0" xfId="0" applyFont="1" applyFill="1" applyAlignment="1"/>
    <xf numFmtId="1" fontId="12" fillId="0" borderId="25" xfId="0" applyNumberFormat="1" applyFont="1" applyFill="1" applyBorder="1"/>
    <xf numFmtId="0" fontId="12" fillId="0" borderId="26" xfId="0" applyFont="1" applyFill="1" applyBorder="1"/>
    <xf numFmtId="0" fontId="21" fillId="0" borderId="1" xfId="0" applyFont="1" applyFill="1" applyBorder="1" applyAlignment="1">
      <alignment horizontal="left" vertical="center"/>
    </xf>
    <xf numFmtId="0" fontId="21" fillId="0" borderId="4" xfId="0" applyFont="1" applyFill="1" applyBorder="1" applyAlignment="1">
      <alignment horizontal="center" wrapText="1"/>
    </xf>
    <xf numFmtId="4" fontId="21" fillId="0" borderId="4" xfId="0" applyNumberFormat="1" applyFont="1" applyFill="1" applyBorder="1" applyAlignment="1">
      <alignment horizontal="center" wrapText="1"/>
    </xf>
    <xf numFmtId="165" fontId="21" fillId="0" borderId="4" xfId="0" applyNumberFormat="1" applyFont="1" applyFill="1" applyBorder="1" applyAlignment="1">
      <alignment horizontal="right" wrapText="1"/>
    </xf>
    <xf numFmtId="1" fontId="12" fillId="0" borderId="27" xfId="0" applyNumberFormat="1" applyFont="1" applyFill="1" applyBorder="1"/>
    <xf numFmtId="0" fontId="12" fillId="0" borderId="28" xfId="0" applyFont="1" applyFill="1" applyBorder="1"/>
    <xf numFmtId="0" fontId="7" fillId="0" borderId="1" xfId="0" applyFont="1" applyFill="1" applyBorder="1" applyAlignment="1">
      <alignment horizontal="center" wrapText="1"/>
    </xf>
    <xf numFmtId="4" fontId="7" fillId="0" borderId="1" xfId="0" applyNumberFormat="1" applyFont="1" applyFill="1" applyBorder="1" applyAlignment="1">
      <alignment horizontal="center" wrapText="1"/>
    </xf>
    <xf numFmtId="165" fontId="7" fillId="0" borderId="1" xfId="0" applyNumberFormat="1" applyFont="1" applyFill="1" applyBorder="1" applyAlignment="1">
      <alignment horizontal="right" wrapText="1"/>
    </xf>
    <xf numFmtId="3" fontId="7" fillId="0" borderId="1" xfId="0" applyNumberFormat="1" applyFont="1" applyFill="1" applyBorder="1" applyAlignment="1">
      <alignment wrapText="1"/>
    </xf>
    <xf numFmtId="0" fontId="7" fillId="0" borderId="1" xfId="0" applyFont="1" applyFill="1" applyBorder="1" applyAlignment="1">
      <alignment horizontal="center"/>
    </xf>
    <xf numFmtId="4" fontId="7" fillId="0" borderId="1" xfId="0" applyNumberFormat="1" applyFont="1" applyFill="1" applyBorder="1" applyAlignment="1">
      <alignment horizontal="center"/>
    </xf>
    <xf numFmtId="2" fontId="7" fillId="0" borderId="1" xfId="0" applyNumberFormat="1" applyFont="1" applyFill="1" applyBorder="1" applyAlignment="1">
      <alignment horizontal="center"/>
    </xf>
    <xf numFmtId="165" fontId="7" fillId="0" borderId="1" xfId="0" applyNumberFormat="1" applyFont="1" applyFill="1" applyBorder="1" applyAlignment="1">
      <alignment horizontal="right" vertical="center"/>
    </xf>
    <xf numFmtId="0" fontId="7" fillId="0" borderId="0" xfId="0" applyFont="1" applyFill="1" applyAlignment="1">
      <alignment vertical="center"/>
    </xf>
    <xf numFmtId="0" fontId="22" fillId="0" borderId="0" xfId="0" applyFont="1" applyFill="1" applyAlignment="1">
      <alignment vertical="center"/>
    </xf>
    <xf numFmtId="0" fontId="17" fillId="0" borderId="0" xfId="0" applyFont="1" applyFill="1" applyAlignment="1">
      <alignment horizontal="center" vertical="center"/>
    </xf>
    <xf numFmtId="4" fontId="17" fillId="0" borderId="0" xfId="0" applyNumberFormat="1" applyFont="1" applyFill="1" applyAlignment="1">
      <alignment horizontal="center" vertical="center"/>
    </xf>
    <xf numFmtId="0" fontId="17" fillId="0" borderId="0" xfId="0" applyFont="1" applyFill="1"/>
    <xf numFmtId="0" fontId="23" fillId="0" borderId="0" xfId="0" applyFont="1" applyFill="1"/>
    <xf numFmtId="6" fontId="12" fillId="0" borderId="1" xfId="0" applyNumberFormat="1" applyFont="1" applyFill="1" applyBorder="1" applyAlignment="1">
      <alignment horizontal="right" wrapText="1"/>
    </xf>
    <xf numFmtId="0" fontId="17" fillId="0" borderId="10" xfId="0" applyFont="1" applyFill="1" applyBorder="1"/>
    <xf numFmtId="0" fontId="17" fillId="0" borderId="11" xfId="0" applyFont="1" applyFill="1" applyBorder="1"/>
    <xf numFmtId="0" fontId="17" fillId="0" borderId="12" xfId="0" applyFont="1" applyFill="1" applyBorder="1"/>
    <xf numFmtId="8" fontId="17" fillId="0" borderId="13" xfId="0" applyNumberFormat="1" applyFont="1" applyFill="1" applyBorder="1"/>
    <xf numFmtId="0" fontId="12" fillId="0" borderId="1" xfId="0" applyFont="1" applyFill="1" applyBorder="1" applyAlignment="1">
      <alignment wrapText="1"/>
    </xf>
    <xf numFmtId="0" fontId="17" fillId="0" borderId="7" xfId="0" applyFont="1" applyFill="1" applyBorder="1"/>
    <xf numFmtId="8" fontId="17" fillId="0" borderId="9" xfId="0" applyNumberFormat="1" applyFont="1" applyFill="1" applyBorder="1"/>
    <xf numFmtId="0" fontId="17" fillId="0" borderId="1" xfId="0" applyFont="1" applyFill="1" applyBorder="1" applyAlignment="1">
      <alignment wrapText="1"/>
    </xf>
    <xf numFmtId="0" fontId="14" fillId="0" borderId="0" xfId="0" applyFont="1" applyFill="1" applyAlignment="1">
      <alignment vertical="center"/>
    </xf>
    <xf numFmtId="8" fontId="12" fillId="0" borderId="1" xfId="0" applyNumberFormat="1" applyFont="1" applyFill="1" applyBorder="1" applyAlignment="1">
      <alignment horizontal="right" wrapText="1"/>
    </xf>
    <xf numFmtId="0" fontId="17" fillId="0" borderId="0" xfId="0" applyFont="1" applyFill="1" applyAlignment="1">
      <alignment horizontal="left" vertical="center"/>
    </xf>
    <xf numFmtId="0" fontId="7" fillId="0" borderId="1" xfId="0" applyFont="1" applyFill="1" applyBorder="1" applyAlignment="1">
      <alignment vertical="top" wrapText="1"/>
    </xf>
    <xf numFmtId="0" fontId="7" fillId="0" borderId="1" xfId="0" applyFont="1" applyFill="1" applyBorder="1" applyAlignment="1">
      <alignment wrapText="1"/>
    </xf>
    <xf numFmtId="6" fontId="7" fillId="0" borderId="1" xfId="0" applyNumberFormat="1" applyFont="1" applyFill="1" applyBorder="1" applyAlignment="1">
      <alignment horizontal="right" wrapText="1"/>
    </xf>
    <xf numFmtId="0" fontId="15" fillId="0" borderId="0" xfId="0" applyFont="1" applyFill="1" applyAlignment="1">
      <alignment horizontal="left"/>
    </xf>
    <xf numFmtId="0" fontId="17" fillId="0" borderId="0" xfId="0" applyFont="1"/>
    <xf numFmtId="0" fontId="22" fillId="0" borderId="44" xfId="0" applyFont="1" applyBorder="1" applyAlignment="1">
      <alignment vertical="center" wrapText="1"/>
    </xf>
    <xf numFmtId="0" fontId="12" fillId="0" borderId="23" xfId="0" applyFont="1" applyBorder="1" applyAlignment="1">
      <alignment vertical="center" wrapText="1"/>
    </xf>
    <xf numFmtId="0" fontId="12" fillId="0" borderId="35" xfId="0" applyFont="1" applyBorder="1" applyAlignment="1">
      <alignment vertical="center" wrapText="1"/>
    </xf>
    <xf numFmtId="0" fontId="12" fillId="0" borderId="4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44" xfId="0" applyFont="1" applyBorder="1" applyAlignment="1">
      <alignment vertical="center" wrapText="1"/>
    </xf>
    <xf numFmtId="0" fontId="17" fillId="0" borderId="45" xfId="0" applyFont="1" applyBorder="1" applyAlignment="1">
      <alignment vertical="top" wrapText="1"/>
    </xf>
    <xf numFmtId="0" fontId="17" fillId="0" borderId="22" xfId="0" applyFont="1" applyBorder="1" applyAlignment="1">
      <alignment vertical="top" wrapText="1"/>
    </xf>
    <xf numFmtId="0" fontId="12" fillId="0" borderId="43" xfId="0" applyFont="1" applyBorder="1" applyAlignment="1">
      <alignment vertical="center" wrapText="1"/>
    </xf>
    <xf numFmtId="0" fontId="12" fillId="0" borderId="46" xfId="0" applyFont="1" applyBorder="1" applyAlignment="1">
      <alignment vertical="center" wrapText="1"/>
    </xf>
    <xf numFmtId="6" fontId="12" fillId="0" borderId="0" xfId="0" applyNumberFormat="1" applyFont="1" applyBorder="1" applyAlignment="1">
      <alignment horizontal="center" vertical="center" wrapText="1"/>
    </xf>
    <xf numFmtId="0" fontId="12" fillId="0" borderId="0" xfId="0" applyFont="1" applyBorder="1" applyAlignment="1">
      <alignment horizontal="center" vertical="center" wrapText="1"/>
    </xf>
    <xf numFmtId="6" fontId="12" fillId="0" borderId="35" xfId="0" applyNumberFormat="1" applyFont="1" applyBorder="1" applyAlignment="1">
      <alignment horizontal="center" vertical="center" wrapText="1"/>
    </xf>
    <xf numFmtId="0" fontId="12" fillId="0" borderId="27" xfId="0" applyFont="1" applyBorder="1" applyAlignment="1">
      <alignment vertical="center" wrapText="1"/>
    </xf>
    <xf numFmtId="0" fontId="12" fillId="0" borderId="47" xfId="0" applyFont="1" applyBorder="1" applyAlignment="1">
      <alignment horizontal="center" vertical="center" wrapText="1"/>
    </xf>
    <xf numFmtId="6" fontId="12" fillId="0" borderId="47" xfId="0" applyNumberFormat="1" applyFont="1" applyBorder="1" applyAlignment="1">
      <alignment horizontal="center" vertical="center" wrapText="1"/>
    </xf>
    <xf numFmtId="6" fontId="12" fillId="0" borderId="28" xfId="0" applyNumberFormat="1"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vertical="center" wrapText="1"/>
    </xf>
    <xf numFmtId="0" fontId="10" fillId="0" borderId="20" xfId="0" applyFont="1" applyBorder="1" applyAlignment="1">
      <alignment vertical="center" wrapText="1"/>
    </xf>
    <xf numFmtId="0" fontId="19" fillId="0" borderId="37" xfId="0" applyFont="1" applyBorder="1" applyAlignment="1">
      <alignment vertical="center" wrapText="1"/>
    </xf>
    <xf numFmtId="0" fontId="19" fillId="0" borderId="38" xfId="0" applyFont="1" applyBorder="1" applyAlignment="1">
      <alignment vertical="center" wrapText="1"/>
    </xf>
    <xf numFmtId="0" fontId="19" fillId="0" borderId="39" xfId="0" applyFont="1" applyBorder="1" applyAlignment="1">
      <alignment vertical="center" wrapText="1"/>
    </xf>
    <xf numFmtId="0" fontId="19" fillId="0" borderId="22" xfId="0" applyFont="1" applyBorder="1" applyAlignment="1">
      <alignment vertical="center" wrapText="1"/>
    </xf>
    <xf numFmtId="0" fontId="19" fillId="0" borderId="40" xfId="0" applyFont="1" applyBorder="1" applyAlignment="1">
      <alignment vertical="center" wrapText="1"/>
    </xf>
    <xf numFmtId="0" fontId="19" fillId="0" borderId="19" xfId="0" applyFont="1" applyBorder="1" applyAlignment="1">
      <alignment vertical="center" wrapText="1"/>
    </xf>
    <xf numFmtId="0" fontId="15" fillId="0" borderId="0" xfId="0" applyFont="1" applyFill="1" applyAlignment="1">
      <alignment horizontal="left" vertical="center" wrapText="1"/>
    </xf>
    <xf numFmtId="0" fontId="11" fillId="0" borderId="0" xfId="0" applyFont="1" applyFill="1" applyAlignment="1">
      <alignment horizontal="left" vertical="center" wrapText="1"/>
    </xf>
    <xf numFmtId="0" fontId="13" fillId="0" borderId="0" xfId="0" applyFont="1" applyFill="1" applyAlignment="1">
      <alignment horizontal="left" vertical="center" wrapText="1"/>
    </xf>
    <xf numFmtId="0" fontId="12" fillId="0" borderId="0" xfId="0" applyFont="1" applyFill="1" applyAlignment="1">
      <alignment horizontal="left" vertical="center" wrapText="1"/>
    </xf>
    <xf numFmtId="3" fontId="21" fillId="0" borderId="2" xfId="0" applyNumberFormat="1" applyFont="1" applyFill="1" applyBorder="1" applyAlignment="1">
      <alignment horizontal="center" wrapText="1"/>
    </xf>
    <xf numFmtId="3" fontId="21" fillId="0" borderId="5" xfId="0" applyNumberFormat="1" applyFont="1" applyFill="1" applyBorder="1" applyAlignment="1">
      <alignment horizontal="center" wrapText="1"/>
    </xf>
    <xf numFmtId="3" fontId="21" fillId="0" borderId="6" xfId="0" applyNumberFormat="1" applyFont="1" applyFill="1" applyBorder="1" applyAlignment="1">
      <alignment horizontal="center" wrapText="1"/>
    </xf>
    <xf numFmtId="3" fontId="7" fillId="0" borderId="2" xfId="0" applyNumberFormat="1" applyFont="1" applyFill="1" applyBorder="1" applyAlignment="1">
      <alignment horizontal="center" wrapText="1"/>
    </xf>
    <xf numFmtId="3" fontId="7" fillId="0" borderId="5" xfId="0" applyNumberFormat="1" applyFont="1" applyFill="1" applyBorder="1" applyAlignment="1">
      <alignment horizontal="center" wrapText="1"/>
    </xf>
    <xf numFmtId="3" fontId="7" fillId="0" borderId="6" xfId="0" applyNumberFormat="1" applyFont="1" applyFill="1" applyBorder="1" applyAlignment="1">
      <alignment horizontal="center" wrapText="1"/>
    </xf>
    <xf numFmtId="0" fontId="14" fillId="0" borderId="25" xfId="0" applyFont="1" applyBorder="1" applyAlignment="1">
      <alignment vertical="center" wrapText="1"/>
    </xf>
    <xf numFmtId="0" fontId="14" fillId="0" borderId="41" xfId="0" applyFont="1" applyBorder="1" applyAlignment="1">
      <alignment vertical="center" wrapText="1"/>
    </xf>
    <xf numFmtId="0" fontId="14" fillId="0" borderId="26" xfId="0" applyFont="1" applyBorder="1" applyAlignment="1">
      <alignment vertical="center" wrapText="1"/>
    </xf>
    <xf numFmtId="0" fontId="22" fillId="0" borderId="4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43" xfId="0" applyFont="1" applyBorder="1" applyAlignment="1">
      <alignment horizontal="center" vertical="center" wrapText="1"/>
    </xf>
  </cellXfs>
  <cellStyles count="6">
    <cellStyle name="Comma 2" xfId="3" xr:uid="{7CB8C852-88E2-4428-9A4C-ABD76310D100}"/>
    <cellStyle name="Comma 2 2" xfId="4" xr:uid="{307FCE2D-3181-4F84-BDC5-89793D91CEFC}"/>
    <cellStyle name="Hyperlink 2" xfId="5" xr:uid="{0D49A9DB-128A-4931-86C9-2784E44DA644}"/>
    <cellStyle name="Normal" xfId="0" builtinId="0"/>
    <cellStyle name="Normal 2" xfId="1" xr:uid="{FD0A76A3-2C0F-4C3F-A37D-9F77253B5412}"/>
    <cellStyle name="Normal 2 2" xfId="2" xr:uid="{ED2AE1D9-992B-4CE0-85EA-ADA5B8A6D8A6}"/>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tifile02\Documents%20and%20Settings\lkscruggs\Desktop\BIA%20MACT%20Survey%20and%20Supp\Update%20Survey-summar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rp Info"/>
      <sheetName val="FORM A- General Information"/>
      <sheetName val="Sheet3"/>
      <sheetName val="Sheet5"/>
      <sheetName val="FORM B- Tunnel Kilns"/>
      <sheetName val="Kiln size and control info"/>
      <sheetName val="Summary"/>
      <sheetName val="FORM B- Periodic Kilns"/>
      <sheetName val="Sheet6"/>
      <sheetName val="FORM C- APCD Info"/>
      <sheetName val="FORM D- Test Data"/>
      <sheetName val="FORM E- Monit-Other Costs"/>
      <sheetName val="FORM F- Additional Questions"/>
      <sheetName val="PICK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4">
          <cell r="D4" t="str">
            <v>Tunnel</v>
          </cell>
          <cell r="E4" t="str">
            <v>Natural gas</v>
          </cell>
          <cell r="F4" t="str">
            <v>None</v>
          </cell>
          <cell r="H4" t="str">
            <v>Dry Limestone Scrubber (DLA)</v>
          </cell>
          <cell r="J4" t="str">
            <v>Yes</v>
          </cell>
          <cell r="M4" t="str">
            <v>Yearly</v>
          </cell>
        </row>
        <row r="5">
          <cell r="D5" t="str">
            <v>Tunnel- low profile or roller</v>
          </cell>
          <cell r="E5" t="str">
            <v>Sawdust</v>
          </cell>
          <cell r="F5" t="str">
            <v>Natural gas</v>
          </cell>
          <cell r="H5" t="str">
            <v>Dry Injection/Fabric Filter (DIFF)</v>
          </cell>
          <cell r="J5" t="str">
            <v>No</v>
          </cell>
          <cell r="M5" t="str">
            <v>Other</v>
          </cell>
        </row>
        <row r="6">
          <cell r="D6" t="str">
            <v>Tunnel-inactive</v>
          </cell>
          <cell r="E6" t="str">
            <v>Coal</v>
          </cell>
          <cell r="F6" t="str">
            <v>Sawdust</v>
          </cell>
          <cell r="H6" t="str">
            <v>Dry Lime Scrubber (DLS)</v>
          </cell>
        </row>
        <row r="7">
          <cell r="D7" t="str">
            <v>Tunnel- demolished</v>
          </cell>
          <cell r="E7" t="str">
            <v>Fuel Oil</v>
          </cell>
          <cell r="F7" t="str">
            <v>Coal</v>
          </cell>
          <cell r="H7" t="str">
            <v>Wet Scrubber</v>
          </cell>
        </row>
        <row r="8">
          <cell r="D8" t="str">
            <v>Periodic</v>
          </cell>
          <cell r="E8" t="str">
            <v>Landfill/ Biogas</v>
          </cell>
          <cell r="F8" t="str">
            <v>Fuel Oil</v>
          </cell>
          <cell r="H8" t="str">
            <v>Fabric Filter/ Baghouse only</v>
          </cell>
        </row>
        <row r="9">
          <cell r="D9" t="str">
            <v>Periodic-shuttle</v>
          </cell>
          <cell r="E9" t="str">
            <v>Pet-coke</v>
          </cell>
          <cell r="F9" t="str">
            <v>Propane</v>
          </cell>
          <cell r="H9" t="str">
            <v>Lime system (unsure if DIFF or DLS)</v>
          </cell>
        </row>
        <row r="10">
          <cell r="D10" t="str">
            <v>Periodic-beehive</v>
          </cell>
          <cell r="E10" t="str">
            <v>Other</v>
          </cell>
          <cell r="F10" t="str">
            <v>Landfilll/ Biogas</v>
          </cell>
          <cell r="H10" t="str">
            <v>Spray Dryer/ Electrostatic Precipitator</v>
          </cell>
        </row>
        <row r="11">
          <cell r="D11" t="str">
            <v>Periodic-inactive</v>
          </cell>
          <cell r="F11" t="str">
            <v>Wood waste- gasifier</v>
          </cell>
          <cell r="H11" t="str">
            <v>Other</v>
          </cell>
        </row>
        <row r="12">
          <cell r="D12" t="str">
            <v>Periodic-demolished</v>
          </cell>
          <cell r="F12" t="str">
            <v>Other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B29D8-9B2A-46AB-AB46-6F7996E744D4}">
  <dimension ref="B1:F48"/>
  <sheetViews>
    <sheetView topLeftCell="A26" workbookViewId="0">
      <selection activeCell="F27" sqref="F27"/>
    </sheetView>
  </sheetViews>
  <sheetFormatPr defaultRowHeight="14.5" x14ac:dyDescent="0.35"/>
  <cols>
    <col min="2" max="2" width="37.54296875" customWidth="1"/>
    <col min="3" max="3" width="11.453125" customWidth="1"/>
    <col min="5" max="5" width="18.90625" customWidth="1"/>
  </cols>
  <sheetData>
    <row r="1" spans="2:6" ht="15" thickBot="1" x14ac:dyDescent="0.4">
      <c r="B1" t="s">
        <v>95</v>
      </c>
    </row>
    <row r="2" spans="2:6" x14ac:dyDescent="0.35">
      <c r="B2" s="10"/>
      <c r="C2" s="12"/>
      <c r="D2" s="12"/>
      <c r="E2" s="12"/>
      <c r="F2" s="12"/>
    </row>
    <row r="3" spans="2:6" x14ac:dyDescent="0.35">
      <c r="B3" s="11" t="s">
        <v>65</v>
      </c>
      <c r="C3" s="9" t="s">
        <v>67</v>
      </c>
      <c r="D3" s="9" t="s">
        <v>69</v>
      </c>
      <c r="E3" s="9" t="s">
        <v>71</v>
      </c>
      <c r="F3" s="9" t="s">
        <v>73</v>
      </c>
    </row>
    <row r="4" spans="2:6" ht="52" x14ac:dyDescent="0.35">
      <c r="B4" s="11"/>
      <c r="C4" s="9"/>
      <c r="D4" s="9"/>
      <c r="E4" s="9" t="s">
        <v>94</v>
      </c>
      <c r="F4" s="9" t="s">
        <v>95</v>
      </c>
    </row>
    <row r="5" spans="2:6" ht="26" x14ac:dyDescent="0.35">
      <c r="B5" s="11" t="s">
        <v>91</v>
      </c>
      <c r="C5" s="9" t="s">
        <v>92</v>
      </c>
      <c r="D5" s="9" t="s">
        <v>93</v>
      </c>
      <c r="E5" s="14"/>
      <c r="F5" s="9" t="s">
        <v>96</v>
      </c>
    </row>
    <row r="6" spans="2:6" x14ac:dyDescent="0.35">
      <c r="B6" s="15" t="s">
        <v>97</v>
      </c>
      <c r="C6" s="16">
        <v>0</v>
      </c>
      <c r="D6" s="16">
        <v>1</v>
      </c>
      <c r="E6" s="16">
        <v>0</v>
      </c>
      <c r="F6" s="16">
        <f>(C6*D6)+E6</f>
        <v>0</v>
      </c>
    </row>
    <row r="7" spans="2:6" x14ac:dyDescent="0.35">
      <c r="B7" s="15" t="s">
        <v>98</v>
      </c>
      <c r="C7" s="16">
        <v>0</v>
      </c>
      <c r="D7" s="16">
        <v>1</v>
      </c>
      <c r="E7" s="16">
        <v>0</v>
      </c>
      <c r="F7" s="16">
        <f t="shared" ref="F7:F27" si="0">(C7*D7)+E7</f>
        <v>0</v>
      </c>
    </row>
    <row r="8" spans="2:6" x14ac:dyDescent="0.35">
      <c r="B8" s="15" t="s">
        <v>99</v>
      </c>
      <c r="C8" s="16">
        <v>0</v>
      </c>
      <c r="D8" s="16">
        <v>1</v>
      </c>
      <c r="E8" s="16">
        <v>0</v>
      </c>
      <c r="F8" s="16">
        <f t="shared" si="0"/>
        <v>0</v>
      </c>
    </row>
    <row r="9" spans="2:6" x14ac:dyDescent="0.35">
      <c r="B9" s="15" t="s">
        <v>100</v>
      </c>
      <c r="C9" s="16">
        <v>0</v>
      </c>
      <c r="D9" s="16">
        <v>1</v>
      </c>
      <c r="E9" s="16">
        <v>0</v>
      </c>
      <c r="F9" s="16">
        <f t="shared" si="0"/>
        <v>0</v>
      </c>
    </row>
    <row r="10" spans="2:6" ht="15.5" x14ac:dyDescent="0.35">
      <c r="B10" s="15" t="s">
        <v>101</v>
      </c>
      <c r="C10" s="16">
        <f>'Respondent Burden 1995t09'!F10</f>
        <v>5.6000000000000005</v>
      </c>
      <c r="D10" s="16">
        <v>1</v>
      </c>
      <c r="E10" s="16">
        <v>0</v>
      </c>
      <c r="F10" s="16">
        <f t="shared" si="0"/>
        <v>5.6000000000000005</v>
      </c>
    </row>
    <row r="11" spans="2:6" ht="15.5" x14ac:dyDescent="0.35">
      <c r="B11" s="15" t="s">
        <v>102</v>
      </c>
      <c r="C11" s="16">
        <f>'Respondent Burden 1995t09'!F11</f>
        <v>2.8000000000000003</v>
      </c>
      <c r="D11" s="16">
        <v>1</v>
      </c>
      <c r="E11" s="16">
        <v>0</v>
      </c>
      <c r="F11" s="16">
        <f t="shared" si="0"/>
        <v>2.8000000000000003</v>
      </c>
    </row>
    <row r="12" spans="2:6" ht="15.5" x14ac:dyDescent="0.35">
      <c r="B12" s="15" t="s">
        <v>103</v>
      </c>
      <c r="C12" s="16">
        <f>'Respondent Burden 1995t09'!F12</f>
        <v>2.8000000000000003</v>
      </c>
      <c r="D12" s="16">
        <v>1</v>
      </c>
      <c r="E12" s="16">
        <v>0</v>
      </c>
      <c r="F12" s="16">
        <f t="shared" si="0"/>
        <v>2.8000000000000003</v>
      </c>
    </row>
    <row r="13" spans="2:6" ht="15.5" x14ac:dyDescent="0.35">
      <c r="B13" s="15" t="s">
        <v>104</v>
      </c>
      <c r="C13" s="16">
        <f>'Respondent Burden 1995t09'!F13</f>
        <v>2.8000000000000003</v>
      </c>
      <c r="D13" s="16">
        <v>1</v>
      </c>
      <c r="E13" s="16">
        <v>0</v>
      </c>
      <c r="F13" s="16">
        <f t="shared" si="0"/>
        <v>2.8000000000000003</v>
      </c>
    </row>
    <row r="14" spans="2:6" ht="15.5" x14ac:dyDescent="0.35">
      <c r="B14" s="15" t="s">
        <v>105</v>
      </c>
      <c r="C14" s="16">
        <f>'Respondent Burden 1995t09'!F14</f>
        <v>1.8</v>
      </c>
      <c r="D14" s="16">
        <v>1</v>
      </c>
      <c r="E14" s="16">
        <v>0</v>
      </c>
      <c r="F14" s="16">
        <f t="shared" si="0"/>
        <v>1.8</v>
      </c>
    </row>
    <row r="15" spans="2:6" ht="15.5" x14ac:dyDescent="0.35">
      <c r="B15" s="15" t="s">
        <v>106</v>
      </c>
      <c r="C15" s="16">
        <f>'Respondent Burden 1995t09'!F15</f>
        <v>1.8</v>
      </c>
      <c r="D15" s="16">
        <v>1</v>
      </c>
      <c r="E15" s="16">
        <v>0</v>
      </c>
      <c r="F15" s="16">
        <f t="shared" si="0"/>
        <v>1.8</v>
      </c>
    </row>
    <row r="16" spans="2:6" ht="15.5" x14ac:dyDescent="0.35">
      <c r="B16" s="15" t="s">
        <v>107</v>
      </c>
      <c r="C16" s="16">
        <f>'Respondent Burden 1995t09'!F16</f>
        <v>1.8</v>
      </c>
      <c r="D16" s="16">
        <v>1</v>
      </c>
      <c r="E16" s="16">
        <v>0</v>
      </c>
      <c r="F16" s="16">
        <f t="shared" si="0"/>
        <v>1.8</v>
      </c>
    </row>
    <row r="17" spans="2:6" ht="15.5" x14ac:dyDescent="0.35">
      <c r="B17" s="15" t="s">
        <v>108</v>
      </c>
      <c r="C17" s="16">
        <f>'Respondent Burden 1995t09'!F17</f>
        <v>0.8</v>
      </c>
      <c r="D17" s="16">
        <v>1</v>
      </c>
      <c r="E17" s="16">
        <v>0</v>
      </c>
      <c r="F17" s="16">
        <f t="shared" si="0"/>
        <v>0.8</v>
      </c>
    </row>
    <row r="18" spans="2:6" ht="15.5" x14ac:dyDescent="0.35">
      <c r="B18" s="15" t="s">
        <v>109</v>
      </c>
      <c r="C18" s="16">
        <f>'Respondent Burden 1995t09'!F18</f>
        <v>0.8</v>
      </c>
      <c r="D18" s="16">
        <v>1</v>
      </c>
      <c r="E18" s="16">
        <v>0</v>
      </c>
      <c r="F18" s="16">
        <f t="shared" si="0"/>
        <v>0.8</v>
      </c>
    </row>
    <row r="19" spans="2:6" ht="15.5" x14ac:dyDescent="0.35">
      <c r="B19" s="15" t="s">
        <v>110</v>
      </c>
      <c r="C19" s="16">
        <f>'Respondent Burden 1995t09'!F19</f>
        <v>0.8</v>
      </c>
      <c r="D19" s="16">
        <v>1</v>
      </c>
      <c r="E19" s="16">
        <v>0</v>
      </c>
      <c r="F19" s="16">
        <f t="shared" si="0"/>
        <v>0.8</v>
      </c>
    </row>
    <row r="20" spans="2:6" ht="15.5" x14ac:dyDescent="0.35">
      <c r="B20" s="15" t="s">
        <v>111</v>
      </c>
      <c r="C20" s="16">
        <f>'Respondent Burden 1995t09'!F20</f>
        <v>0.8</v>
      </c>
      <c r="D20" s="16">
        <v>1</v>
      </c>
      <c r="E20" s="16">
        <v>0</v>
      </c>
      <c r="F20" s="16">
        <f t="shared" si="0"/>
        <v>0.8</v>
      </c>
    </row>
    <row r="21" spans="2:6" ht="15.5" x14ac:dyDescent="0.35">
      <c r="B21" s="15" t="s">
        <v>112</v>
      </c>
      <c r="C21" s="16">
        <f>'Respondent Burden 1995t09'!F21</f>
        <v>1</v>
      </c>
      <c r="D21" s="16">
        <v>1</v>
      </c>
      <c r="E21" s="16">
        <v>0</v>
      </c>
      <c r="F21" s="16">
        <f t="shared" si="0"/>
        <v>1</v>
      </c>
    </row>
    <row r="22" spans="2:6" ht="15.5" x14ac:dyDescent="0.35">
      <c r="B22" s="15" t="s">
        <v>113</v>
      </c>
      <c r="C22" s="16">
        <f>'Respondent Burden 1995t09'!F22</f>
        <v>1</v>
      </c>
      <c r="D22" s="16">
        <v>1</v>
      </c>
      <c r="E22" s="16">
        <v>0</v>
      </c>
      <c r="F22" s="16">
        <f t="shared" si="0"/>
        <v>1</v>
      </c>
    </row>
    <row r="23" spans="2:6" ht="15.5" x14ac:dyDescent="0.35">
      <c r="B23" s="15" t="s">
        <v>114</v>
      </c>
      <c r="C23" s="16">
        <f>'Respondent Burden 1995t09'!F23</f>
        <v>1</v>
      </c>
      <c r="D23" s="16">
        <v>1</v>
      </c>
      <c r="E23" s="16">
        <v>0</v>
      </c>
      <c r="F23" s="16">
        <f t="shared" si="0"/>
        <v>1</v>
      </c>
    </row>
    <row r="24" spans="2:6" ht="15.5" x14ac:dyDescent="0.35">
      <c r="B24" s="15" t="s">
        <v>115</v>
      </c>
      <c r="C24" s="16">
        <f>'Respondent Burden 1995t09'!F24</f>
        <v>1</v>
      </c>
      <c r="D24" s="16">
        <v>1</v>
      </c>
      <c r="E24" s="16">
        <v>0</v>
      </c>
      <c r="F24" s="16">
        <f t="shared" si="0"/>
        <v>1</v>
      </c>
    </row>
    <row r="25" spans="2:6" ht="15.5" x14ac:dyDescent="0.35">
      <c r="B25" s="15" t="s">
        <v>116</v>
      </c>
      <c r="C25" s="16">
        <f>'Respondent Burden 1995t09'!F25</f>
        <v>1</v>
      </c>
      <c r="D25" s="16">
        <v>1</v>
      </c>
      <c r="E25" s="16">
        <v>0</v>
      </c>
      <c r="F25" s="16">
        <f t="shared" si="0"/>
        <v>1</v>
      </c>
    </row>
    <row r="26" spans="2:6" x14ac:dyDescent="0.35">
      <c r="B26" s="15" t="s">
        <v>117</v>
      </c>
      <c r="C26" s="16">
        <f>'Respondent Burden 1995t09'!F46</f>
        <v>14</v>
      </c>
      <c r="D26" s="16">
        <v>2</v>
      </c>
      <c r="E26" s="16">
        <v>0</v>
      </c>
      <c r="F26" s="16">
        <f t="shared" si="0"/>
        <v>28</v>
      </c>
    </row>
    <row r="27" spans="2:6" ht="15.5" x14ac:dyDescent="0.35">
      <c r="B27" s="15" t="s">
        <v>118</v>
      </c>
      <c r="C27" s="16">
        <f>'Respondent Burden 1995t09'!F47</f>
        <v>9</v>
      </c>
      <c r="D27" s="16">
        <v>4</v>
      </c>
      <c r="E27" s="16">
        <v>0</v>
      </c>
      <c r="F27" s="16">
        <f t="shared" si="0"/>
        <v>36</v>
      </c>
    </row>
    <row r="28" spans="2:6" ht="15.5" x14ac:dyDescent="0.35">
      <c r="B28" s="17"/>
      <c r="C28" s="18"/>
      <c r="D28" s="18"/>
      <c r="E28" s="18" t="s">
        <v>119</v>
      </c>
      <c r="F28" s="19">
        <f>SUM(F6:F27)</f>
        <v>91.600000000000009</v>
      </c>
    </row>
    <row r="30" spans="2:6" x14ac:dyDescent="0.35">
      <c r="B30" s="13" t="s">
        <v>120</v>
      </c>
    </row>
    <row r="31" spans="2:6" x14ac:dyDescent="0.35">
      <c r="B31" s="13" t="s">
        <v>121</v>
      </c>
    </row>
    <row r="32" spans="2:6" x14ac:dyDescent="0.35">
      <c r="B32" s="13" t="s">
        <v>122</v>
      </c>
    </row>
    <row r="33" spans="2:2" x14ac:dyDescent="0.35">
      <c r="B33" s="13" t="s">
        <v>123</v>
      </c>
    </row>
    <row r="34" spans="2:2" x14ac:dyDescent="0.35">
      <c r="B34" s="13" t="s">
        <v>124</v>
      </c>
    </row>
    <row r="35" spans="2:2" x14ac:dyDescent="0.35">
      <c r="B35" s="13" t="s">
        <v>125</v>
      </c>
    </row>
    <row r="36" spans="2:2" x14ac:dyDescent="0.35">
      <c r="B36" s="13" t="s">
        <v>126</v>
      </c>
    </row>
    <row r="37" spans="2:2" x14ac:dyDescent="0.35">
      <c r="B37" s="13" t="s">
        <v>127</v>
      </c>
    </row>
    <row r="38" spans="2:2" x14ac:dyDescent="0.35">
      <c r="B38" s="13" t="s">
        <v>128</v>
      </c>
    </row>
    <row r="39" spans="2:2" x14ac:dyDescent="0.35">
      <c r="B39" s="13" t="s">
        <v>129</v>
      </c>
    </row>
    <row r="40" spans="2:2" x14ac:dyDescent="0.35">
      <c r="B40" s="13" t="s">
        <v>130</v>
      </c>
    </row>
    <row r="41" spans="2:2" x14ac:dyDescent="0.35">
      <c r="B41" s="13" t="s">
        <v>131</v>
      </c>
    </row>
    <row r="42" spans="2:2" x14ac:dyDescent="0.35">
      <c r="B42" s="13" t="s">
        <v>132</v>
      </c>
    </row>
    <row r="43" spans="2:2" x14ac:dyDescent="0.35">
      <c r="B43" s="13" t="s">
        <v>133</v>
      </c>
    </row>
    <row r="44" spans="2:2" x14ac:dyDescent="0.35">
      <c r="B44" s="13" t="s">
        <v>134</v>
      </c>
    </row>
    <row r="45" spans="2:2" x14ac:dyDescent="0.35">
      <c r="B45" s="13" t="s">
        <v>135</v>
      </c>
    </row>
    <row r="47" spans="2:2" x14ac:dyDescent="0.35">
      <c r="B47" s="13" t="s">
        <v>136</v>
      </c>
    </row>
    <row r="48" spans="2:2" x14ac:dyDescent="0.35">
      <c r="B48" s="13" t="s">
        <v>137</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CBD7-567B-4664-B8E3-A94F618D7308}">
  <dimension ref="B1:G13"/>
  <sheetViews>
    <sheetView topLeftCell="A6" workbookViewId="0">
      <selection activeCell="H17" sqref="H17"/>
    </sheetView>
  </sheetViews>
  <sheetFormatPr defaultRowHeight="14.5" x14ac:dyDescent="0.35"/>
  <sheetData>
    <row r="1" spans="2:7" ht="15" thickBot="1" x14ac:dyDescent="0.4"/>
    <row r="2" spans="2:7" ht="15.5" x14ac:dyDescent="0.35">
      <c r="B2" s="143"/>
      <c r="C2" s="144"/>
      <c r="D2" s="144"/>
      <c r="E2" s="144"/>
      <c r="F2" s="144"/>
      <c r="G2" s="145"/>
    </row>
    <row r="3" spans="2:7" ht="15.5" thickBot="1" x14ac:dyDescent="0.4">
      <c r="B3" s="146" t="s">
        <v>92</v>
      </c>
      <c r="C3" s="147"/>
      <c r="D3" s="147"/>
      <c r="E3" s="147"/>
      <c r="F3" s="147"/>
      <c r="G3" s="148"/>
    </row>
    <row r="4" spans="2:7" x14ac:dyDescent="0.35">
      <c r="B4" s="149"/>
      <c r="C4" s="151"/>
      <c r="D4" s="152"/>
      <c r="E4" s="20"/>
      <c r="F4" s="151"/>
      <c r="G4" s="155"/>
    </row>
    <row r="5" spans="2:7" ht="58" thickBot="1" x14ac:dyDescent="0.4">
      <c r="B5" s="150"/>
      <c r="C5" s="153" t="s">
        <v>138</v>
      </c>
      <c r="D5" s="154"/>
      <c r="E5" s="21" t="s">
        <v>139</v>
      </c>
      <c r="F5" s="153"/>
      <c r="G5" s="156"/>
    </row>
    <row r="6" spans="2:7" x14ac:dyDescent="0.35">
      <c r="B6" s="22"/>
      <c r="C6" s="6"/>
      <c r="D6" s="6"/>
      <c r="E6" s="8"/>
      <c r="F6" s="26"/>
      <c r="G6" s="8"/>
    </row>
    <row r="7" spans="2:7" x14ac:dyDescent="0.35">
      <c r="B7" s="5"/>
      <c r="C7" s="7" t="s">
        <v>65</v>
      </c>
      <c r="D7" s="7" t="s">
        <v>67</v>
      </c>
      <c r="E7" s="9" t="s">
        <v>69</v>
      </c>
      <c r="F7" s="27" t="s">
        <v>71</v>
      </c>
      <c r="G7" s="9" t="s">
        <v>73</v>
      </c>
    </row>
    <row r="8" spans="2:7" ht="117" x14ac:dyDescent="0.35">
      <c r="B8" s="4" t="s">
        <v>140</v>
      </c>
      <c r="C8" s="6" t="s">
        <v>141</v>
      </c>
      <c r="D8" s="6" t="s">
        <v>142</v>
      </c>
      <c r="E8" s="8" t="s">
        <v>143</v>
      </c>
      <c r="F8" s="26" t="s">
        <v>144</v>
      </c>
      <c r="G8" s="8" t="s">
        <v>92</v>
      </c>
    </row>
    <row r="9" spans="2:7" ht="26.5" thickBot="1" x14ac:dyDescent="0.4">
      <c r="B9" s="23"/>
      <c r="C9" s="24"/>
      <c r="D9" s="24"/>
      <c r="E9" s="25"/>
      <c r="F9" s="28"/>
      <c r="G9" s="29" t="s">
        <v>145</v>
      </c>
    </row>
    <row r="10" spans="2:7" x14ac:dyDescent="0.35">
      <c r="B10" s="30">
        <v>1</v>
      </c>
      <c r="C10" s="3">
        <v>0</v>
      </c>
      <c r="D10" s="3">
        <v>14</v>
      </c>
      <c r="E10" s="3">
        <v>0</v>
      </c>
      <c r="F10" s="3">
        <v>0</v>
      </c>
      <c r="G10" s="3">
        <v>14</v>
      </c>
    </row>
    <row r="11" spans="2:7" x14ac:dyDescent="0.35">
      <c r="B11" s="30">
        <v>2</v>
      </c>
      <c r="C11" s="3">
        <v>0</v>
      </c>
      <c r="D11" s="3">
        <v>14</v>
      </c>
      <c r="E11" s="3">
        <v>0</v>
      </c>
      <c r="F11" s="3">
        <v>0</v>
      </c>
      <c r="G11" s="3">
        <v>14</v>
      </c>
    </row>
    <row r="12" spans="2:7" x14ac:dyDescent="0.35">
      <c r="B12" s="30">
        <v>3</v>
      </c>
      <c r="C12" s="3">
        <v>0</v>
      </c>
      <c r="D12" s="3">
        <v>14</v>
      </c>
      <c r="E12" s="3">
        <v>0</v>
      </c>
      <c r="F12" s="3">
        <v>0</v>
      </c>
      <c r="G12" s="3">
        <v>14</v>
      </c>
    </row>
    <row r="13" spans="2:7" x14ac:dyDescent="0.35">
      <c r="B13" s="30" t="s">
        <v>146</v>
      </c>
      <c r="C13" s="3">
        <v>0</v>
      </c>
      <c r="D13" s="3">
        <v>14</v>
      </c>
      <c r="E13" s="3">
        <v>0</v>
      </c>
      <c r="F13" s="3">
        <v>0</v>
      </c>
      <c r="G13" s="3">
        <v>14</v>
      </c>
    </row>
  </sheetData>
  <mergeCells count="6">
    <mergeCell ref="B2:G2"/>
    <mergeCell ref="B3:G3"/>
    <mergeCell ref="B4:B5"/>
    <mergeCell ref="C4:D4"/>
    <mergeCell ref="C5:D5"/>
    <mergeCell ref="F4:G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C233F-68C9-4A2F-A3CF-A295E032087B}">
  <dimension ref="B1:O88"/>
  <sheetViews>
    <sheetView zoomScale="90" zoomScaleNormal="90" workbookViewId="0">
      <pane xSplit="2" ySplit="3" topLeftCell="C58" activePane="bottomRight" state="frozen"/>
      <selection pane="topRight"/>
      <selection pane="bottomLeft"/>
      <selection pane="bottomRight"/>
    </sheetView>
  </sheetViews>
  <sheetFormatPr defaultColWidth="9.08984375" defaultRowHeight="13" x14ac:dyDescent="0.3"/>
  <cols>
    <col min="1" max="1" width="2.08984375" style="2" customWidth="1"/>
    <col min="2" max="2" width="41" style="2" customWidth="1"/>
    <col min="3" max="4" width="9.36328125" style="32" customWidth="1"/>
    <col min="5" max="5" width="9.36328125" style="33" customWidth="1"/>
    <col min="6" max="6" width="9.36328125" style="32" customWidth="1"/>
    <col min="7" max="7" width="9.36328125" style="33" customWidth="1"/>
    <col min="8" max="9" width="9.36328125" style="34" customWidth="1"/>
    <col min="10" max="10" width="12.90625" style="35" customWidth="1"/>
    <col min="11" max="11" width="3.90625" style="2" customWidth="1"/>
    <col min="12" max="12" width="20.6328125" style="2" customWidth="1"/>
    <col min="13" max="13" width="9.36328125" style="2" customWidth="1"/>
    <col min="14" max="14" width="9.08984375" style="2" customWidth="1"/>
    <col min="15" max="15" width="3.54296875" style="2" customWidth="1"/>
    <col min="16" max="16384" width="9.08984375" style="2"/>
  </cols>
  <sheetData>
    <row r="1" spans="2:15" x14ac:dyDescent="0.3">
      <c r="B1" s="31" t="s">
        <v>147</v>
      </c>
    </row>
    <row r="2" spans="2:15" x14ac:dyDescent="0.3">
      <c r="B2" s="36">
        <v>1995.09</v>
      </c>
    </row>
    <row r="3" spans="2:15" ht="78" x14ac:dyDescent="0.3">
      <c r="B3" s="37" t="s">
        <v>0</v>
      </c>
      <c r="C3" s="37" t="s">
        <v>3</v>
      </c>
      <c r="D3" s="37" t="s">
        <v>5</v>
      </c>
      <c r="E3" s="38" t="s">
        <v>4</v>
      </c>
      <c r="F3" s="37" t="s">
        <v>148</v>
      </c>
      <c r="G3" s="38" t="s">
        <v>6</v>
      </c>
      <c r="H3" s="39" t="s">
        <v>7</v>
      </c>
      <c r="I3" s="39" t="s">
        <v>8</v>
      </c>
      <c r="J3" s="40" t="s">
        <v>149</v>
      </c>
      <c r="K3" s="41"/>
      <c r="L3" s="41" t="s">
        <v>53</v>
      </c>
      <c r="M3" s="41"/>
      <c r="N3" s="41"/>
    </row>
    <row r="4" spans="2:15" x14ac:dyDescent="0.3">
      <c r="B4" s="42" t="s">
        <v>10</v>
      </c>
      <c r="C4" s="43" t="s">
        <v>1</v>
      </c>
      <c r="D4" s="44"/>
      <c r="E4" s="45"/>
      <c r="F4" s="44"/>
      <c r="G4" s="45"/>
      <c r="H4" s="46"/>
      <c r="I4" s="46"/>
      <c r="J4" s="47"/>
      <c r="O4" s="48" t="s">
        <v>63</v>
      </c>
    </row>
    <row r="5" spans="2:15" x14ac:dyDescent="0.3">
      <c r="B5" s="42" t="s">
        <v>11</v>
      </c>
      <c r="C5" s="43" t="s">
        <v>1</v>
      </c>
      <c r="D5" s="44"/>
      <c r="E5" s="45"/>
      <c r="F5" s="44"/>
      <c r="G5" s="45"/>
      <c r="H5" s="46"/>
      <c r="I5" s="46"/>
      <c r="J5" s="47"/>
      <c r="L5" s="49" t="s">
        <v>2</v>
      </c>
      <c r="M5" s="50"/>
      <c r="O5" s="48" t="s">
        <v>63</v>
      </c>
    </row>
    <row r="6" spans="2:15" ht="26" x14ac:dyDescent="0.3">
      <c r="B6" s="42" t="s">
        <v>35</v>
      </c>
      <c r="C6" s="51">
        <v>40</v>
      </c>
      <c r="D6" s="51">
        <v>1</v>
      </c>
      <c r="E6" s="52">
        <f>C6*D6</f>
        <v>40</v>
      </c>
      <c r="F6" s="51">
        <v>0</v>
      </c>
      <c r="G6" s="52">
        <f>E6*F6</f>
        <v>0</v>
      </c>
      <c r="H6" s="52">
        <f>G6*0.05</f>
        <v>0</v>
      </c>
      <c r="I6" s="52">
        <f>G6*0.1</f>
        <v>0</v>
      </c>
      <c r="J6" s="53">
        <f>G6*$M$6+H6*$M$7+I6*$M$8</f>
        <v>0</v>
      </c>
      <c r="L6" s="54" t="s">
        <v>56</v>
      </c>
      <c r="M6" s="55">
        <v>130.28</v>
      </c>
      <c r="O6" s="48" t="s">
        <v>63</v>
      </c>
    </row>
    <row r="7" spans="2:15" x14ac:dyDescent="0.3">
      <c r="B7" s="42" t="s">
        <v>12</v>
      </c>
      <c r="C7" s="43"/>
      <c r="D7" s="44"/>
      <c r="E7" s="56"/>
      <c r="F7" s="44"/>
      <c r="G7" s="56"/>
      <c r="H7" s="56"/>
      <c r="I7" s="56"/>
      <c r="J7" s="57"/>
      <c r="L7" s="54" t="s">
        <v>57</v>
      </c>
      <c r="M7" s="55">
        <v>163.16999999999999</v>
      </c>
      <c r="O7" s="48" t="s">
        <v>63</v>
      </c>
    </row>
    <row r="8" spans="2:15" x14ac:dyDescent="0.3">
      <c r="B8" s="42" t="s">
        <v>51</v>
      </c>
      <c r="C8" s="51">
        <v>2</v>
      </c>
      <c r="D8" s="51">
        <v>1</v>
      </c>
      <c r="E8" s="52">
        <f>C8*D8</f>
        <v>2</v>
      </c>
      <c r="F8" s="51">
        <f>$M$11</f>
        <v>14</v>
      </c>
      <c r="G8" s="52">
        <f>E8*F8</f>
        <v>28</v>
      </c>
      <c r="H8" s="52">
        <f>G8*0.05</f>
        <v>1.4000000000000001</v>
      </c>
      <c r="I8" s="52">
        <f>G8*0.1</f>
        <v>2.8000000000000003</v>
      </c>
      <c r="J8" s="58">
        <f>G8*$M$6+H8*$M$7+I8*$M$8</f>
        <v>4060.2660000000001</v>
      </c>
      <c r="L8" s="59" t="s">
        <v>55</v>
      </c>
      <c r="M8" s="60">
        <v>65.709999999999994</v>
      </c>
      <c r="O8" s="48" t="s">
        <v>63</v>
      </c>
    </row>
    <row r="9" spans="2:15" ht="15.5" x14ac:dyDescent="0.3">
      <c r="B9" s="42" t="s">
        <v>150</v>
      </c>
      <c r="C9" s="43"/>
      <c r="D9" s="44"/>
      <c r="E9" s="56"/>
      <c r="F9" s="44"/>
      <c r="G9" s="56"/>
      <c r="H9" s="56"/>
      <c r="I9" s="56"/>
      <c r="J9" s="57"/>
      <c r="O9" s="48" t="s">
        <v>63</v>
      </c>
    </row>
    <row r="10" spans="2:15" ht="15.5" x14ac:dyDescent="0.3">
      <c r="B10" s="42" t="s">
        <v>151</v>
      </c>
      <c r="C10" s="51">
        <v>40</v>
      </c>
      <c r="D10" s="61">
        <v>2</v>
      </c>
      <c r="E10" s="52">
        <f t="shared" ref="E10:E30" si="0">C10*D10</f>
        <v>80</v>
      </c>
      <c r="F10" s="51">
        <f>$M$11*0.4</f>
        <v>5.6000000000000005</v>
      </c>
      <c r="G10" s="52">
        <f>E10*F10</f>
        <v>448.00000000000006</v>
      </c>
      <c r="H10" s="52">
        <f t="shared" ref="H10:H30" si="1">G10*0.05</f>
        <v>22.400000000000006</v>
      </c>
      <c r="I10" s="52">
        <f t="shared" ref="I10:I30" si="2">G10*0.1</f>
        <v>44.800000000000011</v>
      </c>
      <c r="J10" s="58">
        <f t="shared" ref="J10:J30" si="3">G10*$M$6+H10*$M$7+I10*$M$8</f>
        <v>64964.256000000008</v>
      </c>
      <c r="M10" s="2" t="s">
        <v>60</v>
      </c>
      <c r="N10" s="2" t="s">
        <v>61</v>
      </c>
      <c r="O10" s="48" t="s">
        <v>63</v>
      </c>
    </row>
    <row r="11" spans="2:15" ht="15.5" x14ac:dyDescent="0.3">
      <c r="B11" s="62" t="s">
        <v>152</v>
      </c>
      <c r="C11" s="51">
        <v>40</v>
      </c>
      <c r="D11" s="61">
        <v>2</v>
      </c>
      <c r="E11" s="52">
        <f t="shared" ref="E11" si="4">C11*D11</f>
        <v>80</v>
      </c>
      <c r="F11" s="51">
        <f>$M$11*0.2</f>
        <v>2.8000000000000003</v>
      </c>
      <c r="G11" s="52">
        <f t="shared" ref="G11:G30" si="5">E11*F11</f>
        <v>224.00000000000003</v>
      </c>
      <c r="H11" s="52">
        <f t="shared" si="1"/>
        <v>11.200000000000003</v>
      </c>
      <c r="I11" s="52">
        <f t="shared" si="2"/>
        <v>22.400000000000006</v>
      </c>
      <c r="J11" s="58">
        <f t="shared" ref="J11" si="6">G11*$M$6+H11*$M$7+I11*$M$8</f>
        <v>32482.128000000004</v>
      </c>
      <c r="L11" s="63" t="s">
        <v>49</v>
      </c>
      <c r="M11" s="2">
        <f>SUM(M12,M13)</f>
        <v>14</v>
      </c>
      <c r="N11" s="2">
        <f>SUM(N12,N13)</f>
        <v>47</v>
      </c>
      <c r="O11" s="48" t="s">
        <v>63</v>
      </c>
    </row>
    <row r="12" spans="2:15" ht="15.5" x14ac:dyDescent="0.3">
      <c r="B12" s="62" t="s">
        <v>153</v>
      </c>
      <c r="C12" s="51">
        <v>40</v>
      </c>
      <c r="D12" s="61">
        <v>2</v>
      </c>
      <c r="E12" s="52">
        <f t="shared" si="0"/>
        <v>80</v>
      </c>
      <c r="F12" s="51">
        <f>$M$11*0.2</f>
        <v>2.8000000000000003</v>
      </c>
      <c r="G12" s="52">
        <f t="shared" ref="G12" si="7">E12*F12</f>
        <v>224.00000000000003</v>
      </c>
      <c r="H12" s="52">
        <f t="shared" ref="H12" si="8">G12*0.05</f>
        <v>11.200000000000003</v>
      </c>
      <c r="I12" s="52">
        <f t="shared" ref="I12" si="9">G12*0.1</f>
        <v>22.400000000000006</v>
      </c>
      <c r="J12" s="58">
        <f t="shared" si="3"/>
        <v>32482.128000000004</v>
      </c>
      <c r="L12" s="2" t="s">
        <v>50</v>
      </c>
      <c r="M12" s="2">
        <v>9</v>
      </c>
      <c r="N12" s="2">
        <v>27</v>
      </c>
      <c r="O12" s="48" t="s">
        <v>63</v>
      </c>
    </row>
    <row r="13" spans="2:15" ht="15.5" x14ac:dyDescent="0.3">
      <c r="B13" s="62" t="s">
        <v>154</v>
      </c>
      <c r="C13" s="51">
        <v>40</v>
      </c>
      <c r="D13" s="61">
        <v>2</v>
      </c>
      <c r="E13" s="52">
        <f t="shared" ref="E13:E14" si="10">C13*D13</f>
        <v>80</v>
      </c>
      <c r="F13" s="51">
        <f>$M$11*0.2</f>
        <v>2.8000000000000003</v>
      </c>
      <c r="G13" s="52">
        <f t="shared" ref="G13:G14" si="11">E13*F13</f>
        <v>224.00000000000003</v>
      </c>
      <c r="H13" s="52">
        <f t="shared" ref="H13:H14" si="12">G13*0.05</f>
        <v>11.200000000000003</v>
      </c>
      <c r="I13" s="52">
        <f t="shared" ref="I13:I14" si="13">G13*0.1</f>
        <v>22.400000000000006</v>
      </c>
      <c r="J13" s="58">
        <f t="shared" ref="J13:J14" si="14">G13*$M$6+H13*$M$7+I13*$M$8</f>
        <v>32482.128000000004</v>
      </c>
      <c r="L13" s="2" t="s">
        <v>90</v>
      </c>
      <c r="M13" s="2">
        <v>5</v>
      </c>
      <c r="N13" s="2">
        <v>20</v>
      </c>
      <c r="O13" s="48" t="s">
        <v>63</v>
      </c>
    </row>
    <row r="14" spans="2:15" ht="28.5" x14ac:dyDescent="0.3">
      <c r="B14" s="62" t="s">
        <v>155</v>
      </c>
      <c r="C14" s="51">
        <v>40</v>
      </c>
      <c r="D14" s="51">
        <v>2.8</v>
      </c>
      <c r="E14" s="52">
        <f t="shared" si="10"/>
        <v>112</v>
      </c>
      <c r="F14" s="51">
        <f>$M$12*0.2</f>
        <v>1.8</v>
      </c>
      <c r="G14" s="52">
        <f t="shared" si="11"/>
        <v>201.6</v>
      </c>
      <c r="H14" s="52">
        <f t="shared" si="12"/>
        <v>10.08</v>
      </c>
      <c r="I14" s="52">
        <f t="shared" si="13"/>
        <v>20.16</v>
      </c>
      <c r="J14" s="58">
        <f t="shared" si="14"/>
        <v>29233.915199999999</v>
      </c>
      <c r="O14" s="48" t="s">
        <v>63</v>
      </c>
    </row>
    <row r="15" spans="2:15" ht="28.5" x14ac:dyDescent="0.3">
      <c r="B15" s="62" t="s">
        <v>156</v>
      </c>
      <c r="C15" s="51">
        <v>40</v>
      </c>
      <c r="D15" s="51">
        <v>2.8</v>
      </c>
      <c r="E15" s="52">
        <f t="shared" si="0"/>
        <v>112</v>
      </c>
      <c r="F15" s="51">
        <f>$M$12*0.2</f>
        <v>1.8</v>
      </c>
      <c r="G15" s="52">
        <f t="shared" ref="G15:G17" si="15">E15*F15</f>
        <v>201.6</v>
      </c>
      <c r="H15" s="52">
        <f t="shared" ref="H15:H17" si="16">G15*0.05</f>
        <v>10.08</v>
      </c>
      <c r="I15" s="52">
        <f t="shared" ref="I15:I17" si="17">G15*0.1</f>
        <v>20.16</v>
      </c>
      <c r="J15" s="58">
        <f t="shared" si="3"/>
        <v>29233.915199999999</v>
      </c>
      <c r="O15" s="48" t="s">
        <v>63</v>
      </c>
    </row>
    <row r="16" spans="2:15" ht="28.5" x14ac:dyDescent="0.3">
      <c r="B16" s="62" t="s">
        <v>157</v>
      </c>
      <c r="C16" s="51">
        <v>40</v>
      </c>
      <c r="D16" s="51">
        <v>2.8</v>
      </c>
      <c r="E16" s="52">
        <f t="shared" si="0"/>
        <v>112</v>
      </c>
      <c r="F16" s="51">
        <f>M12*0.2</f>
        <v>1.8</v>
      </c>
      <c r="G16" s="52">
        <f t="shared" si="15"/>
        <v>201.6</v>
      </c>
      <c r="H16" s="52">
        <f t="shared" si="16"/>
        <v>10.08</v>
      </c>
      <c r="I16" s="52">
        <f t="shared" si="17"/>
        <v>20.16</v>
      </c>
      <c r="J16" s="58">
        <f t="shared" si="3"/>
        <v>29233.915199999999</v>
      </c>
      <c r="O16" s="48" t="s">
        <v>63</v>
      </c>
    </row>
    <row r="17" spans="2:15" ht="28.5" x14ac:dyDescent="0.3">
      <c r="B17" s="62" t="s">
        <v>158</v>
      </c>
      <c r="C17" s="51">
        <v>40</v>
      </c>
      <c r="D17" s="51">
        <v>1.3</v>
      </c>
      <c r="E17" s="52">
        <f t="shared" ref="E17" si="18">C17*D17</f>
        <v>52</v>
      </c>
      <c r="F17" s="51">
        <f>($M$13-1)*0.2</f>
        <v>0.8</v>
      </c>
      <c r="G17" s="52">
        <f t="shared" si="15"/>
        <v>41.6</v>
      </c>
      <c r="H17" s="52">
        <f t="shared" si="16"/>
        <v>2.08</v>
      </c>
      <c r="I17" s="52">
        <f t="shared" si="17"/>
        <v>4.16</v>
      </c>
      <c r="J17" s="58">
        <f t="shared" ref="J17" si="19">G17*$M$6+H17*$M$7+I17*$M$8</f>
        <v>6032.3952000000008</v>
      </c>
      <c r="L17" s="63"/>
      <c r="O17" s="48" t="s">
        <v>63</v>
      </c>
    </row>
    <row r="18" spans="2:15" ht="28.5" x14ac:dyDescent="0.3">
      <c r="B18" s="62" t="s">
        <v>159</v>
      </c>
      <c r="C18" s="51">
        <v>40</v>
      </c>
      <c r="D18" s="51">
        <v>1.3</v>
      </c>
      <c r="E18" s="52">
        <f t="shared" si="0"/>
        <v>52</v>
      </c>
      <c r="F18" s="51">
        <f>($M$13-1)*0.2</f>
        <v>0.8</v>
      </c>
      <c r="G18" s="52">
        <f t="shared" ref="G18:G20" si="20">E18*F18</f>
        <v>41.6</v>
      </c>
      <c r="H18" s="52">
        <f t="shared" ref="H18:H20" si="21">G18*0.05</f>
        <v>2.08</v>
      </c>
      <c r="I18" s="52">
        <f t="shared" ref="I18:I20" si="22">G18*0.1</f>
        <v>4.16</v>
      </c>
      <c r="J18" s="58">
        <f t="shared" si="3"/>
        <v>6032.3952000000008</v>
      </c>
      <c r="L18" s="63"/>
      <c r="O18" s="48" t="s">
        <v>63</v>
      </c>
    </row>
    <row r="19" spans="2:15" ht="28.5" x14ac:dyDescent="0.3">
      <c r="B19" s="62" t="s">
        <v>160</v>
      </c>
      <c r="C19" s="51">
        <v>40</v>
      </c>
      <c r="D19" s="51">
        <v>1.3</v>
      </c>
      <c r="E19" s="52">
        <f t="shared" ref="E19" si="23">C19*D19</f>
        <v>52</v>
      </c>
      <c r="F19" s="51">
        <f>($M$13-1)*0.2</f>
        <v>0.8</v>
      </c>
      <c r="G19" s="52">
        <f t="shared" ref="G19" si="24">E19*F19</f>
        <v>41.6</v>
      </c>
      <c r="H19" s="52">
        <f t="shared" ref="H19" si="25">G19*0.05</f>
        <v>2.08</v>
      </c>
      <c r="I19" s="52">
        <f t="shared" ref="I19" si="26">G19*0.1</f>
        <v>4.16</v>
      </c>
      <c r="J19" s="58">
        <f t="shared" ref="J19" si="27">G19*$M$6+H19*$M$7+I19*$M$8</f>
        <v>6032.3952000000008</v>
      </c>
      <c r="L19" s="63"/>
      <c r="O19" s="48" t="s">
        <v>63</v>
      </c>
    </row>
    <row r="20" spans="2:15" ht="28.5" x14ac:dyDescent="0.3">
      <c r="B20" s="62" t="s">
        <v>161</v>
      </c>
      <c r="C20" s="51">
        <v>40</v>
      </c>
      <c r="D20" s="51">
        <v>1.3</v>
      </c>
      <c r="E20" s="52">
        <f t="shared" si="0"/>
        <v>52</v>
      </c>
      <c r="F20" s="51">
        <f>($M$13-1)*0.2</f>
        <v>0.8</v>
      </c>
      <c r="G20" s="52">
        <f t="shared" si="20"/>
        <v>41.6</v>
      </c>
      <c r="H20" s="52">
        <f t="shared" si="21"/>
        <v>2.08</v>
      </c>
      <c r="I20" s="52">
        <f t="shared" si="22"/>
        <v>4.16</v>
      </c>
      <c r="J20" s="58">
        <f t="shared" si="3"/>
        <v>6032.3952000000008</v>
      </c>
      <c r="L20" s="63"/>
      <c r="O20" s="48" t="s">
        <v>63</v>
      </c>
    </row>
    <row r="21" spans="2:15" ht="28.5" x14ac:dyDescent="0.3">
      <c r="B21" s="62" t="s">
        <v>162</v>
      </c>
      <c r="C21" s="51">
        <v>40</v>
      </c>
      <c r="D21" s="51">
        <v>10.6</v>
      </c>
      <c r="E21" s="52">
        <f t="shared" si="0"/>
        <v>424</v>
      </c>
      <c r="F21" s="51">
        <f>$M$13*0.2</f>
        <v>1</v>
      </c>
      <c r="G21" s="52">
        <f t="shared" ref="G21:G25" si="28">E21*F21</f>
        <v>424</v>
      </c>
      <c r="H21" s="52">
        <f t="shared" ref="H21:H25" si="29">G21*0.05</f>
        <v>21.200000000000003</v>
      </c>
      <c r="I21" s="52">
        <f t="shared" ref="I21:I25" si="30">G21*0.1</f>
        <v>42.400000000000006</v>
      </c>
      <c r="J21" s="58">
        <f t="shared" si="3"/>
        <v>61484.027999999998</v>
      </c>
      <c r="L21" s="63"/>
      <c r="O21" s="48" t="s">
        <v>63</v>
      </c>
    </row>
    <row r="22" spans="2:15" ht="28.5" x14ac:dyDescent="0.3">
      <c r="B22" s="62" t="s">
        <v>163</v>
      </c>
      <c r="C22" s="51">
        <v>40</v>
      </c>
      <c r="D22" s="51">
        <v>10.6</v>
      </c>
      <c r="E22" s="52">
        <f t="shared" si="0"/>
        <v>424</v>
      </c>
      <c r="F22" s="51">
        <f>M13*0.2</f>
        <v>1</v>
      </c>
      <c r="G22" s="52">
        <f t="shared" si="28"/>
        <v>424</v>
      </c>
      <c r="H22" s="52">
        <f t="shared" si="29"/>
        <v>21.200000000000003</v>
      </c>
      <c r="I22" s="52">
        <f t="shared" si="30"/>
        <v>42.400000000000006</v>
      </c>
      <c r="J22" s="58">
        <f t="shared" si="3"/>
        <v>61484.027999999998</v>
      </c>
      <c r="L22" s="63"/>
      <c r="O22" s="48" t="s">
        <v>63</v>
      </c>
    </row>
    <row r="23" spans="2:15" ht="28.5" x14ac:dyDescent="0.3">
      <c r="B23" s="62" t="s">
        <v>164</v>
      </c>
      <c r="C23" s="51">
        <v>40</v>
      </c>
      <c r="D23" s="51">
        <v>10.6</v>
      </c>
      <c r="E23" s="52">
        <f t="shared" si="0"/>
        <v>424</v>
      </c>
      <c r="F23" s="51">
        <f>M13*0.2</f>
        <v>1</v>
      </c>
      <c r="G23" s="52">
        <f t="shared" si="28"/>
        <v>424</v>
      </c>
      <c r="H23" s="52">
        <f t="shared" si="29"/>
        <v>21.200000000000003</v>
      </c>
      <c r="I23" s="52">
        <f t="shared" si="30"/>
        <v>42.400000000000006</v>
      </c>
      <c r="J23" s="58">
        <f t="shared" si="3"/>
        <v>61484.027999999998</v>
      </c>
      <c r="L23" s="63"/>
      <c r="O23" s="48" t="s">
        <v>63</v>
      </c>
    </row>
    <row r="24" spans="2:15" ht="28.5" x14ac:dyDescent="0.3">
      <c r="B24" s="62" t="s">
        <v>165</v>
      </c>
      <c r="C24" s="51">
        <v>40</v>
      </c>
      <c r="D24" s="51">
        <v>10.6</v>
      </c>
      <c r="E24" s="52">
        <f t="shared" si="0"/>
        <v>424</v>
      </c>
      <c r="F24" s="51">
        <f>M13*0.2</f>
        <v>1</v>
      </c>
      <c r="G24" s="52">
        <f t="shared" si="28"/>
        <v>424</v>
      </c>
      <c r="H24" s="52">
        <f t="shared" si="29"/>
        <v>21.200000000000003</v>
      </c>
      <c r="I24" s="52">
        <f t="shared" si="30"/>
        <v>42.400000000000006</v>
      </c>
      <c r="J24" s="58">
        <f t="shared" si="3"/>
        <v>61484.027999999998</v>
      </c>
      <c r="L24" s="63"/>
      <c r="O24" s="48" t="s">
        <v>63</v>
      </c>
    </row>
    <row r="25" spans="2:15" ht="28.5" x14ac:dyDescent="0.3">
      <c r="B25" s="62" t="s">
        <v>166</v>
      </c>
      <c r="C25" s="51">
        <v>40</v>
      </c>
      <c r="D25" s="51">
        <v>10.6</v>
      </c>
      <c r="E25" s="52">
        <f t="shared" si="0"/>
        <v>424</v>
      </c>
      <c r="F25" s="51">
        <f>M13*0.2</f>
        <v>1</v>
      </c>
      <c r="G25" s="52">
        <f t="shared" si="28"/>
        <v>424</v>
      </c>
      <c r="H25" s="52">
        <f t="shared" si="29"/>
        <v>21.200000000000003</v>
      </c>
      <c r="I25" s="52">
        <f t="shared" si="30"/>
        <v>42.400000000000006</v>
      </c>
      <c r="J25" s="58">
        <f t="shared" si="3"/>
        <v>61484.027999999998</v>
      </c>
      <c r="O25" s="48" t="s">
        <v>63</v>
      </c>
    </row>
    <row r="26" spans="2:15" ht="39" x14ac:dyDescent="0.3">
      <c r="B26" s="42" t="s">
        <v>13</v>
      </c>
      <c r="C26" s="51">
        <v>40</v>
      </c>
      <c r="D26" s="51">
        <v>1</v>
      </c>
      <c r="E26" s="52">
        <f t="shared" si="0"/>
        <v>40</v>
      </c>
      <c r="F26" s="51">
        <v>0</v>
      </c>
      <c r="G26" s="52">
        <f t="shared" si="5"/>
        <v>0</v>
      </c>
      <c r="H26" s="52">
        <f t="shared" si="1"/>
        <v>0</v>
      </c>
      <c r="I26" s="52">
        <f t="shared" si="2"/>
        <v>0</v>
      </c>
      <c r="J26" s="53">
        <f t="shared" si="3"/>
        <v>0</v>
      </c>
      <c r="O26" s="48" t="s">
        <v>63</v>
      </c>
    </row>
    <row r="27" spans="2:15" ht="26" x14ac:dyDescent="0.3">
      <c r="B27" s="42" t="s">
        <v>14</v>
      </c>
      <c r="C27" s="51">
        <v>40</v>
      </c>
      <c r="D27" s="51">
        <v>1</v>
      </c>
      <c r="E27" s="52">
        <f t="shared" si="0"/>
        <v>40</v>
      </c>
      <c r="F27" s="51">
        <v>1</v>
      </c>
      <c r="G27" s="52">
        <f t="shared" si="5"/>
        <v>40</v>
      </c>
      <c r="H27" s="52">
        <f t="shared" si="1"/>
        <v>2</v>
      </c>
      <c r="I27" s="52">
        <f t="shared" si="2"/>
        <v>4</v>
      </c>
      <c r="J27" s="58">
        <f t="shared" si="3"/>
        <v>5800.38</v>
      </c>
      <c r="O27" s="48" t="s">
        <v>63</v>
      </c>
    </row>
    <row r="28" spans="2:15" ht="28.5" x14ac:dyDescent="0.3">
      <c r="B28" s="42" t="s">
        <v>167</v>
      </c>
      <c r="C28" s="61">
        <f>N11/M11</f>
        <v>3.3571428571428572</v>
      </c>
      <c r="D28" s="51">
        <v>365</v>
      </c>
      <c r="E28" s="64">
        <f>C28*D28</f>
        <v>1225.3571428571429</v>
      </c>
      <c r="F28" s="51">
        <f>$M$11</f>
        <v>14</v>
      </c>
      <c r="G28" s="64">
        <f>E28*F28</f>
        <v>17155</v>
      </c>
      <c r="H28" s="61">
        <f>G28*0.05</f>
        <v>857.75</v>
      </c>
      <c r="I28" s="65">
        <f>G28*0.1</f>
        <v>1715.5</v>
      </c>
      <c r="J28" s="58">
        <f t="shared" si="3"/>
        <v>2487637.9724999997</v>
      </c>
      <c r="O28" s="48" t="s">
        <v>63</v>
      </c>
    </row>
    <row r="29" spans="2:15" ht="15.5" x14ac:dyDescent="0.3">
      <c r="B29" s="42" t="s">
        <v>168</v>
      </c>
      <c r="C29" s="61">
        <v>2</v>
      </c>
      <c r="D29" s="51">
        <v>52</v>
      </c>
      <c r="E29" s="52">
        <f t="shared" si="0"/>
        <v>104</v>
      </c>
      <c r="F29" s="51">
        <f>$M$11</f>
        <v>14</v>
      </c>
      <c r="G29" s="65">
        <f t="shared" si="5"/>
        <v>1456</v>
      </c>
      <c r="H29" s="61">
        <f t="shared" si="1"/>
        <v>72.8</v>
      </c>
      <c r="I29" s="61">
        <f t="shared" si="2"/>
        <v>145.6</v>
      </c>
      <c r="J29" s="58">
        <f t="shared" si="3"/>
        <v>211133.83199999999</v>
      </c>
      <c r="M29" s="66"/>
      <c r="N29" s="66"/>
      <c r="O29" s="48" t="s">
        <v>63</v>
      </c>
    </row>
    <row r="30" spans="2:15" ht="41.5" x14ac:dyDescent="0.3">
      <c r="B30" s="42" t="s">
        <v>169</v>
      </c>
      <c r="C30" s="51">
        <v>2</v>
      </c>
      <c r="D30" s="51">
        <v>12</v>
      </c>
      <c r="E30" s="52">
        <f t="shared" si="0"/>
        <v>24</v>
      </c>
      <c r="F30" s="51">
        <f>$M$11</f>
        <v>14</v>
      </c>
      <c r="G30" s="52">
        <f t="shared" si="5"/>
        <v>336</v>
      </c>
      <c r="H30" s="52">
        <f t="shared" si="1"/>
        <v>16.8</v>
      </c>
      <c r="I30" s="52">
        <f t="shared" si="2"/>
        <v>33.6</v>
      </c>
      <c r="J30" s="58">
        <f t="shared" si="3"/>
        <v>48723.192000000003</v>
      </c>
      <c r="O30" s="48" t="s">
        <v>63</v>
      </c>
    </row>
    <row r="31" spans="2:15" x14ac:dyDescent="0.3">
      <c r="B31" s="42" t="s">
        <v>15</v>
      </c>
      <c r="C31" s="43" t="s">
        <v>16</v>
      </c>
      <c r="D31" s="44"/>
      <c r="E31" s="45"/>
      <c r="F31" s="44"/>
      <c r="G31" s="45"/>
      <c r="H31" s="46"/>
      <c r="I31" s="46"/>
      <c r="J31" s="57"/>
      <c r="O31" s="48" t="s">
        <v>63</v>
      </c>
    </row>
    <row r="32" spans="2:15" x14ac:dyDescent="0.3">
      <c r="B32" s="42" t="s">
        <v>17</v>
      </c>
      <c r="C32" s="43" t="s">
        <v>16</v>
      </c>
      <c r="D32" s="44"/>
      <c r="E32" s="45"/>
      <c r="F32" s="44"/>
      <c r="G32" s="45"/>
      <c r="H32" s="46"/>
      <c r="I32" s="46"/>
      <c r="J32" s="57"/>
      <c r="O32" s="48" t="s">
        <v>63</v>
      </c>
    </row>
    <row r="33" spans="2:15" x14ac:dyDescent="0.3">
      <c r="B33" s="42" t="s">
        <v>18</v>
      </c>
      <c r="C33" s="43"/>
      <c r="D33" s="44"/>
      <c r="E33" s="45"/>
      <c r="F33" s="44"/>
      <c r="G33" s="45"/>
      <c r="H33" s="46"/>
      <c r="I33" s="46"/>
      <c r="J33" s="57"/>
      <c r="O33" s="48" t="s">
        <v>63</v>
      </c>
    </row>
    <row r="34" spans="2:15" x14ac:dyDescent="0.3">
      <c r="B34" s="42" t="s">
        <v>19</v>
      </c>
      <c r="C34" s="51">
        <v>2</v>
      </c>
      <c r="D34" s="51">
        <v>1</v>
      </c>
      <c r="E34" s="52">
        <f>C34*D34</f>
        <v>2</v>
      </c>
      <c r="F34" s="52">
        <v>0</v>
      </c>
      <c r="G34" s="52">
        <f>E34*F34</f>
        <v>0</v>
      </c>
      <c r="H34" s="52">
        <f>G34*0.05</f>
        <v>0</v>
      </c>
      <c r="I34" s="52">
        <f>G34*0.1</f>
        <v>0</v>
      </c>
      <c r="J34" s="53">
        <f>G34*$M$6+H34*$M$7+I34*$M$8</f>
        <v>0</v>
      </c>
      <c r="O34" s="48" t="s">
        <v>63</v>
      </c>
    </row>
    <row r="35" spans="2:15" x14ac:dyDescent="0.3">
      <c r="B35" s="42" t="s">
        <v>20</v>
      </c>
      <c r="C35" s="51">
        <v>2</v>
      </c>
      <c r="D35" s="51">
        <v>1</v>
      </c>
      <c r="E35" s="52">
        <f>C35*D35</f>
        <v>2</v>
      </c>
      <c r="F35" s="52">
        <v>0</v>
      </c>
      <c r="G35" s="52">
        <f>E35*F35</f>
        <v>0</v>
      </c>
      <c r="H35" s="52">
        <f>G35*0.05</f>
        <v>0</v>
      </c>
      <c r="I35" s="52">
        <f>G35*0.1</f>
        <v>0</v>
      </c>
      <c r="J35" s="53">
        <f>G35*$M$6+H35*$M$7+I35*$M$8</f>
        <v>0</v>
      </c>
      <c r="O35" s="48" t="s">
        <v>63</v>
      </c>
    </row>
    <row r="36" spans="2:15" x14ac:dyDescent="0.3">
      <c r="B36" s="42" t="s">
        <v>40</v>
      </c>
      <c r="C36" s="51">
        <v>2</v>
      </c>
      <c r="D36" s="51">
        <v>1</v>
      </c>
      <c r="E36" s="52">
        <f>C36*D36</f>
        <v>2</v>
      </c>
      <c r="F36" s="52">
        <v>0</v>
      </c>
      <c r="G36" s="52">
        <f>E36*F36</f>
        <v>0</v>
      </c>
      <c r="H36" s="52">
        <f>G36*0.05</f>
        <v>0</v>
      </c>
      <c r="I36" s="52">
        <f>G36*0.1</f>
        <v>0</v>
      </c>
      <c r="J36" s="53">
        <f>G36*$M$6+H36*$M$7+I36*$M$8</f>
        <v>0</v>
      </c>
      <c r="O36" s="48" t="s">
        <v>63</v>
      </c>
    </row>
    <row r="37" spans="2:15" x14ac:dyDescent="0.3">
      <c r="B37" s="42" t="s">
        <v>21</v>
      </c>
      <c r="C37" s="51">
        <v>2</v>
      </c>
      <c r="D37" s="51">
        <v>1</v>
      </c>
      <c r="E37" s="52">
        <f>C37*D37</f>
        <v>2</v>
      </c>
      <c r="F37" s="52">
        <v>0</v>
      </c>
      <c r="G37" s="52">
        <f>E37*F37</f>
        <v>0</v>
      </c>
      <c r="H37" s="52">
        <f>G37*0.05</f>
        <v>0</v>
      </c>
      <c r="I37" s="52">
        <f>G37*0.1</f>
        <v>0</v>
      </c>
      <c r="J37" s="53">
        <f>G37*$M$6+H37*$M$7+I37*$M$8</f>
        <v>0</v>
      </c>
      <c r="O37" s="48" t="s">
        <v>63</v>
      </c>
    </row>
    <row r="38" spans="2:15" x14ac:dyDescent="0.3">
      <c r="B38" s="42" t="s">
        <v>22</v>
      </c>
      <c r="C38" s="51">
        <v>2</v>
      </c>
      <c r="D38" s="51">
        <v>1</v>
      </c>
      <c r="E38" s="52">
        <f>C38*D38</f>
        <v>2</v>
      </c>
      <c r="F38" s="52">
        <v>0</v>
      </c>
      <c r="G38" s="52">
        <f>E38*F38</f>
        <v>0</v>
      </c>
      <c r="H38" s="52">
        <f>G38*0.05</f>
        <v>0</v>
      </c>
      <c r="I38" s="52">
        <f>G38*0.1</f>
        <v>0</v>
      </c>
      <c r="J38" s="53">
        <f>G38*$M$6+H38*$M$7+I38*$M$8</f>
        <v>0</v>
      </c>
      <c r="O38" s="48" t="s">
        <v>63</v>
      </c>
    </row>
    <row r="39" spans="2:15" x14ac:dyDescent="0.3">
      <c r="B39" s="42" t="s">
        <v>23</v>
      </c>
      <c r="C39" s="43"/>
      <c r="D39" s="44"/>
      <c r="E39" s="56"/>
      <c r="F39" s="56"/>
      <c r="G39" s="56"/>
      <c r="H39" s="56"/>
      <c r="I39" s="56"/>
      <c r="J39" s="67"/>
      <c r="O39" s="48" t="s">
        <v>63</v>
      </c>
    </row>
    <row r="40" spans="2:15" x14ac:dyDescent="0.3">
      <c r="B40" s="42" t="s">
        <v>24</v>
      </c>
      <c r="C40" s="51">
        <v>2</v>
      </c>
      <c r="D40" s="51">
        <v>1</v>
      </c>
      <c r="E40" s="52">
        <f>C40*D40</f>
        <v>2</v>
      </c>
      <c r="F40" s="52">
        <v>0</v>
      </c>
      <c r="G40" s="52">
        <f>E40*F40</f>
        <v>0</v>
      </c>
      <c r="H40" s="52">
        <f>G40*0.05</f>
        <v>0</v>
      </c>
      <c r="I40" s="52">
        <f>G40*0.1</f>
        <v>0</v>
      </c>
      <c r="J40" s="53">
        <f>G40*$M$6+H40*$M$7+I40*$M$8</f>
        <v>0</v>
      </c>
      <c r="O40" s="48" t="s">
        <v>63</v>
      </c>
    </row>
    <row r="41" spans="2:15" ht="15.5" x14ac:dyDescent="0.3">
      <c r="B41" s="42" t="s">
        <v>170</v>
      </c>
      <c r="C41" s="51">
        <v>2</v>
      </c>
      <c r="D41" s="51">
        <v>1.5</v>
      </c>
      <c r="E41" s="52">
        <f>C41*D41</f>
        <v>3</v>
      </c>
      <c r="F41" s="52">
        <v>0</v>
      </c>
      <c r="G41" s="52">
        <f>E41*F41</f>
        <v>0</v>
      </c>
      <c r="H41" s="52">
        <f>G41*0.05</f>
        <v>0</v>
      </c>
      <c r="I41" s="52">
        <f>G41*0.1</f>
        <v>0</v>
      </c>
      <c r="J41" s="53">
        <f>G41*$M$6+H41*$M$7+I41*$M$8</f>
        <v>0</v>
      </c>
      <c r="O41" s="48" t="s">
        <v>63</v>
      </c>
    </row>
    <row r="42" spans="2:15" x14ac:dyDescent="0.3">
      <c r="B42" s="42" t="s">
        <v>25</v>
      </c>
      <c r="C42" s="51">
        <v>40</v>
      </c>
      <c r="D42" s="51">
        <v>1</v>
      </c>
      <c r="E42" s="52">
        <f>C42*D42</f>
        <v>40</v>
      </c>
      <c r="F42" s="52">
        <v>0</v>
      </c>
      <c r="G42" s="52">
        <f>E42*F42</f>
        <v>0</v>
      </c>
      <c r="H42" s="52">
        <f>G42*0.05</f>
        <v>0</v>
      </c>
      <c r="I42" s="52">
        <f>G42*0.1</f>
        <v>0</v>
      </c>
      <c r="J42" s="53">
        <f>G42*$M$6+H42*$M$7+I42*$M$8</f>
        <v>0</v>
      </c>
      <c r="O42" s="48" t="s">
        <v>63</v>
      </c>
    </row>
    <row r="43" spans="2:15" x14ac:dyDescent="0.3">
      <c r="B43" s="42" t="s">
        <v>26</v>
      </c>
      <c r="C43" s="68">
        <v>8</v>
      </c>
      <c r="D43" s="68">
        <v>1</v>
      </c>
      <c r="E43" s="69">
        <f>C43*D43</f>
        <v>8</v>
      </c>
      <c r="F43" s="69">
        <v>0</v>
      </c>
      <c r="G43" s="69">
        <f>E43*F43</f>
        <v>0</v>
      </c>
      <c r="H43" s="69">
        <f>G43*0.05</f>
        <v>0</v>
      </c>
      <c r="I43" s="69">
        <f>G43*0.1</f>
        <v>0</v>
      </c>
      <c r="J43" s="53">
        <f>G43*$M$6+H43*$M$7+I43*$M$8</f>
        <v>0</v>
      </c>
      <c r="O43" s="48" t="s">
        <v>63</v>
      </c>
    </row>
    <row r="44" spans="2:15" x14ac:dyDescent="0.3">
      <c r="B44" s="70" t="s">
        <v>27</v>
      </c>
      <c r="C44" s="43" t="s">
        <v>1</v>
      </c>
      <c r="D44" s="71"/>
      <c r="E44" s="45"/>
      <c r="F44" s="44"/>
      <c r="G44" s="45"/>
      <c r="H44" s="46"/>
      <c r="I44" s="46"/>
      <c r="J44" s="57"/>
      <c r="O44" s="48" t="s">
        <v>63</v>
      </c>
    </row>
    <row r="45" spans="2:15" ht="15.5" x14ac:dyDescent="0.3">
      <c r="B45" s="70" t="s">
        <v>171</v>
      </c>
      <c r="C45" s="43" t="s">
        <v>16</v>
      </c>
      <c r="D45" s="71"/>
      <c r="E45" s="45"/>
      <c r="F45" s="44"/>
      <c r="G45" s="45"/>
      <c r="H45" s="46"/>
      <c r="I45" s="46"/>
      <c r="J45" s="57"/>
      <c r="O45" s="48" t="s">
        <v>63</v>
      </c>
    </row>
    <row r="46" spans="2:15" ht="15.5" x14ac:dyDescent="0.3">
      <c r="B46" s="42" t="s">
        <v>172</v>
      </c>
      <c r="C46" s="72">
        <v>40</v>
      </c>
      <c r="D46" s="72">
        <v>2</v>
      </c>
      <c r="E46" s="73">
        <f>C46*D46</f>
        <v>80</v>
      </c>
      <c r="F46" s="73">
        <f>$M$11</f>
        <v>14</v>
      </c>
      <c r="G46" s="73">
        <f>E46*F46</f>
        <v>1120</v>
      </c>
      <c r="H46" s="73">
        <f>G46*0.05</f>
        <v>56</v>
      </c>
      <c r="I46" s="73">
        <f>G46*0.1</f>
        <v>112</v>
      </c>
      <c r="J46" s="58">
        <f>G46*$M$6+H46*$M$7+I46*$M$8</f>
        <v>162410.63999999998</v>
      </c>
      <c r="O46" s="48" t="s">
        <v>63</v>
      </c>
    </row>
    <row r="47" spans="2:15" ht="32.25" customHeight="1" x14ac:dyDescent="0.3">
      <c r="B47" s="42" t="s">
        <v>173</v>
      </c>
      <c r="C47" s="51">
        <v>12</v>
      </c>
      <c r="D47" s="51">
        <v>4</v>
      </c>
      <c r="E47" s="52">
        <f>C47*D47</f>
        <v>48</v>
      </c>
      <c r="F47" s="52">
        <f>$M$12</f>
        <v>9</v>
      </c>
      <c r="G47" s="52">
        <f>E47*F47</f>
        <v>432</v>
      </c>
      <c r="H47" s="52">
        <f>G47*0.05</f>
        <v>21.6</v>
      </c>
      <c r="I47" s="52">
        <f>G47*0.1</f>
        <v>43.2</v>
      </c>
      <c r="J47" s="58">
        <f>G47*$M$6+H47*$M$7+I47*$M$8</f>
        <v>62644.103999999999</v>
      </c>
      <c r="O47" s="48" t="s">
        <v>63</v>
      </c>
    </row>
    <row r="48" spans="2:15" s="78" customFormat="1" ht="13.5" x14ac:dyDescent="0.35">
      <c r="B48" s="74" t="s">
        <v>46</v>
      </c>
      <c r="C48" s="75"/>
      <c r="D48" s="75"/>
      <c r="E48" s="76"/>
      <c r="F48" s="75"/>
      <c r="G48" s="161">
        <f>SUM(G4:I47)</f>
        <v>28264.929999999993</v>
      </c>
      <c r="H48" s="162"/>
      <c r="I48" s="163"/>
      <c r="J48" s="77">
        <f>SUM(J4:J47)</f>
        <v>3564072.4928999995</v>
      </c>
      <c r="O48" s="48" t="s">
        <v>63</v>
      </c>
    </row>
    <row r="49" spans="2:15" x14ac:dyDescent="0.3">
      <c r="B49" s="70" t="s">
        <v>28</v>
      </c>
      <c r="C49" s="43"/>
      <c r="D49" s="44"/>
      <c r="E49" s="45"/>
      <c r="F49" s="44"/>
      <c r="G49" s="45"/>
      <c r="H49" s="46"/>
      <c r="I49" s="46"/>
      <c r="J49" s="57"/>
      <c r="O49" s="48" t="s">
        <v>63</v>
      </c>
    </row>
    <row r="50" spans="2:15" x14ac:dyDescent="0.3">
      <c r="B50" s="70" t="s">
        <v>52</v>
      </c>
      <c r="C50" s="79" t="s">
        <v>29</v>
      </c>
      <c r="D50" s="80"/>
      <c r="E50" s="81"/>
      <c r="F50" s="80"/>
      <c r="G50" s="81"/>
      <c r="H50" s="82"/>
      <c r="I50" s="82"/>
      <c r="J50" s="83"/>
      <c r="O50" s="48" t="s">
        <v>63</v>
      </c>
    </row>
    <row r="51" spans="2:15" x14ac:dyDescent="0.3">
      <c r="B51" s="42" t="s">
        <v>30</v>
      </c>
      <c r="C51" s="72">
        <v>3</v>
      </c>
      <c r="D51" s="72">
        <v>1</v>
      </c>
      <c r="E51" s="73">
        <f t="shared" ref="E51:E62" si="31">C51*D51</f>
        <v>3</v>
      </c>
      <c r="F51" s="72">
        <v>0</v>
      </c>
      <c r="G51" s="73">
        <f t="shared" ref="G51:G62" si="32">E51*F51</f>
        <v>0</v>
      </c>
      <c r="H51" s="73">
        <f t="shared" ref="H51:H62" si="33">G51*0.05</f>
        <v>0</v>
      </c>
      <c r="I51" s="73">
        <f t="shared" ref="I51:I62" si="34">G51*0.1</f>
        <v>0</v>
      </c>
      <c r="J51" s="53">
        <f t="shared" ref="J51:J62" si="35">G51*$M$6+H51*$M$7+I51*$M$8</f>
        <v>0</v>
      </c>
      <c r="O51" s="48" t="s">
        <v>63</v>
      </c>
    </row>
    <row r="52" spans="2:15" x14ac:dyDescent="0.3">
      <c r="B52" s="42" t="s">
        <v>31</v>
      </c>
      <c r="C52" s="51">
        <v>12</v>
      </c>
      <c r="D52" s="51">
        <v>1</v>
      </c>
      <c r="E52" s="52">
        <f t="shared" si="31"/>
        <v>12</v>
      </c>
      <c r="F52" s="51">
        <v>0</v>
      </c>
      <c r="G52" s="52">
        <f t="shared" si="32"/>
        <v>0</v>
      </c>
      <c r="H52" s="52">
        <f t="shared" si="33"/>
        <v>0</v>
      </c>
      <c r="I52" s="52">
        <f t="shared" si="34"/>
        <v>0</v>
      </c>
      <c r="J52" s="53">
        <f t="shared" si="35"/>
        <v>0</v>
      </c>
      <c r="O52" s="48" t="s">
        <v>63</v>
      </c>
    </row>
    <row r="53" spans="2:15" x14ac:dyDescent="0.3">
      <c r="B53" s="42" t="s">
        <v>32</v>
      </c>
      <c r="C53" s="51">
        <v>3</v>
      </c>
      <c r="D53" s="51">
        <v>1</v>
      </c>
      <c r="E53" s="52">
        <f t="shared" si="31"/>
        <v>3</v>
      </c>
      <c r="F53" s="51">
        <v>0</v>
      </c>
      <c r="G53" s="52">
        <f t="shared" si="32"/>
        <v>0</v>
      </c>
      <c r="H53" s="52">
        <f t="shared" si="33"/>
        <v>0</v>
      </c>
      <c r="I53" s="52">
        <f t="shared" si="34"/>
        <v>0</v>
      </c>
      <c r="J53" s="53">
        <f t="shared" si="35"/>
        <v>0</v>
      </c>
      <c r="O53" s="48" t="s">
        <v>63</v>
      </c>
    </row>
    <row r="54" spans="2:15" ht="26" x14ac:dyDescent="0.3">
      <c r="B54" s="42" t="s">
        <v>174</v>
      </c>
      <c r="C54" s="51"/>
      <c r="D54" s="51"/>
      <c r="E54" s="52"/>
      <c r="F54" s="51"/>
      <c r="G54" s="52"/>
      <c r="H54" s="52"/>
      <c r="I54" s="52"/>
      <c r="J54" s="58"/>
      <c r="O54" s="48"/>
    </row>
    <row r="55" spans="2:15" ht="15.5" x14ac:dyDescent="0.3">
      <c r="B55" s="84" t="s">
        <v>175</v>
      </c>
      <c r="C55" s="51">
        <v>4</v>
      </c>
      <c r="D55" s="61">
        <v>52</v>
      </c>
      <c r="E55" s="52">
        <f t="shared" ref="E55:E60" si="36">C55*D55</f>
        <v>208</v>
      </c>
      <c r="F55" s="51">
        <f>$M$11</f>
        <v>14</v>
      </c>
      <c r="G55" s="64">
        <f t="shared" si="32"/>
        <v>2912</v>
      </c>
      <c r="H55" s="64">
        <f t="shared" si="33"/>
        <v>145.6</v>
      </c>
      <c r="I55" s="64">
        <f t="shared" si="34"/>
        <v>291.2</v>
      </c>
      <c r="J55" s="58">
        <f t="shared" ref="J55" si="37">G55*$M$6+H55*$M$7+I55*$M$8</f>
        <v>422267.66399999999</v>
      </c>
      <c r="O55" s="48"/>
    </row>
    <row r="56" spans="2:15" ht="15.5" x14ac:dyDescent="0.3">
      <c r="B56" s="70" t="s">
        <v>176</v>
      </c>
      <c r="C56" s="51">
        <f>8*1</f>
        <v>8</v>
      </c>
      <c r="D56" s="61">
        <v>2</v>
      </c>
      <c r="E56" s="52">
        <f t="shared" si="36"/>
        <v>16</v>
      </c>
      <c r="F56" s="51">
        <f>$M$11*0.4</f>
        <v>5.6000000000000005</v>
      </c>
      <c r="G56" s="52">
        <f t="shared" ref="G56" si="38">E56*F56</f>
        <v>89.600000000000009</v>
      </c>
      <c r="H56" s="52">
        <f t="shared" ref="H56" si="39">G56*0.05</f>
        <v>4.4800000000000004</v>
      </c>
      <c r="I56" s="52">
        <f t="shared" ref="I56" si="40">G56*0.1</f>
        <v>8.9600000000000009</v>
      </c>
      <c r="J56" s="58">
        <f t="shared" si="35"/>
        <v>12992.851200000001</v>
      </c>
      <c r="O56" s="48"/>
    </row>
    <row r="57" spans="2:15" ht="28.5" x14ac:dyDescent="0.3">
      <c r="B57" s="70" t="s">
        <v>177</v>
      </c>
      <c r="C57" s="51">
        <f>8*3</f>
        <v>24</v>
      </c>
      <c r="D57" s="61">
        <v>2</v>
      </c>
      <c r="E57" s="52">
        <f t="shared" si="36"/>
        <v>48</v>
      </c>
      <c r="F57" s="72">
        <f>$M$11*0.2</f>
        <v>2.8000000000000003</v>
      </c>
      <c r="G57" s="52">
        <f t="shared" ref="G57:G60" si="41">E57*F57</f>
        <v>134.4</v>
      </c>
      <c r="H57" s="52">
        <f t="shared" ref="H57:H60" si="42">G57*0.05</f>
        <v>6.7200000000000006</v>
      </c>
      <c r="I57" s="52">
        <f t="shared" ref="I57:I60" si="43">G57*0.1</f>
        <v>13.440000000000001</v>
      </c>
      <c r="J57" s="58">
        <f t="shared" si="35"/>
        <v>19489.276800000003</v>
      </c>
      <c r="O57" s="48"/>
    </row>
    <row r="58" spans="2:15" ht="28.5" x14ac:dyDescent="0.3">
      <c r="B58" s="70" t="s">
        <v>178</v>
      </c>
      <c r="C58" s="72">
        <f>8*3</f>
        <v>24</v>
      </c>
      <c r="D58" s="51">
        <v>2.8</v>
      </c>
      <c r="E58" s="52">
        <f t="shared" si="36"/>
        <v>67.199999999999989</v>
      </c>
      <c r="F58" s="51">
        <f>$M$12*0.2</f>
        <v>1.8</v>
      </c>
      <c r="G58" s="52">
        <f t="shared" si="41"/>
        <v>120.95999999999998</v>
      </c>
      <c r="H58" s="52">
        <f t="shared" si="42"/>
        <v>6.0479999999999992</v>
      </c>
      <c r="I58" s="52">
        <f t="shared" si="43"/>
        <v>12.095999999999998</v>
      </c>
      <c r="J58" s="58">
        <f t="shared" si="35"/>
        <v>17540.349119999999</v>
      </c>
      <c r="O58" s="48"/>
    </row>
    <row r="59" spans="2:15" ht="28.5" x14ac:dyDescent="0.3">
      <c r="B59" s="70" t="s">
        <v>179</v>
      </c>
      <c r="C59" s="72">
        <f>8*4</f>
        <v>32</v>
      </c>
      <c r="D59" s="51">
        <v>1.3</v>
      </c>
      <c r="E59" s="52">
        <f t="shared" si="36"/>
        <v>41.6</v>
      </c>
      <c r="F59" s="51">
        <f>($M$13-1)*0.2</f>
        <v>0.8</v>
      </c>
      <c r="G59" s="52">
        <f t="shared" si="41"/>
        <v>33.28</v>
      </c>
      <c r="H59" s="52">
        <f t="shared" si="42"/>
        <v>1.6640000000000001</v>
      </c>
      <c r="I59" s="52">
        <f t="shared" si="43"/>
        <v>3.3280000000000003</v>
      </c>
      <c r="J59" s="58">
        <f t="shared" si="35"/>
        <v>4825.9161599999998</v>
      </c>
      <c r="O59" s="48"/>
    </row>
    <row r="60" spans="2:15" ht="41.5" x14ac:dyDescent="0.3">
      <c r="B60" s="70" t="s">
        <v>180</v>
      </c>
      <c r="C60" s="72">
        <f>8*5</f>
        <v>40</v>
      </c>
      <c r="D60" s="51">
        <v>10.6</v>
      </c>
      <c r="E60" s="52">
        <f t="shared" si="36"/>
        <v>424</v>
      </c>
      <c r="F60" s="51">
        <f>$M$13*0.2</f>
        <v>1</v>
      </c>
      <c r="G60" s="52">
        <f t="shared" si="41"/>
        <v>424</v>
      </c>
      <c r="H60" s="52">
        <f t="shared" si="42"/>
        <v>21.200000000000003</v>
      </c>
      <c r="I60" s="52">
        <f t="shared" si="43"/>
        <v>42.400000000000006</v>
      </c>
      <c r="J60" s="58">
        <f t="shared" si="35"/>
        <v>61484.027999999998</v>
      </c>
      <c r="L60" s="85"/>
      <c r="M60" s="85"/>
      <c r="O60" s="48"/>
    </row>
    <row r="61" spans="2:15" x14ac:dyDescent="0.3">
      <c r="B61" s="42" t="s">
        <v>33</v>
      </c>
      <c r="C61" s="51">
        <v>3</v>
      </c>
      <c r="D61" s="51">
        <v>1</v>
      </c>
      <c r="E61" s="52">
        <f t="shared" si="31"/>
        <v>3</v>
      </c>
      <c r="F61" s="51">
        <v>0</v>
      </c>
      <c r="G61" s="52">
        <f t="shared" si="32"/>
        <v>0</v>
      </c>
      <c r="H61" s="52">
        <f t="shared" si="33"/>
        <v>0</v>
      </c>
      <c r="I61" s="52">
        <f t="shared" si="34"/>
        <v>0</v>
      </c>
      <c r="J61" s="53">
        <f t="shared" si="35"/>
        <v>0</v>
      </c>
      <c r="O61" s="48"/>
    </row>
    <row r="62" spans="2:15" ht="26" x14ac:dyDescent="0.3">
      <c r="B62" s="42" t="s">
        <v>48</v>
      </c>
      <c r="C62" s="51">
        <v>3</v>
      </c>
      <c r="D62" s="51">
        <v>1</v>
      </c>
      <c r="E62" s="52">
        <f t="shared" si="31"/>
        <v>3</v>
      </c>
      <c r="F62" s="51">
        <v>0</v>
      </c>
      <c r="G62" s="52">
        <f t="shared" si="32"/>
        <v>0</v>
      </c>
      <c r="H62" s="52">
        <f t="shared" si="33"/>
        <v>0</v>
      </c>
      <c r="I62" s="52">
        <f t="shared" si="34"/>
        <v>0</v>
      </c>
      <c r="J62" s="53">
        <f t="shared" si="35"/>
        <v>0</v>
      </c>
      <c r="O62" s="48" t="s">
        <v>63</v>
      </c>
    </row>
    <row r="63" spans="2:15" ht="13.5" thickBot="1" x14ac:dyDescent="0.35">
      <c r="B63" s="42" t="s">
        <v>86</v>
      </c>
      <c r="C63" s="51" t="s">
        <v>87</v>
      </c>
      <c r="D63" s="51"/>
      <c r="E63" s="52"/>
      <c r="F63" s="51"/>
      <c r="G63" s="52"/>
      <c r="H63" s="52"/>
      <c r="I63" s="52"/>
      <c r="J63" s="58"/>
      <c r="O63" s="48" t="s">
        <v>63</v>
      </c>
    </row>
    <row r="64" spans="2:15" x14ac:dyDescent="0.3">
      <c r="B64" s="70" t="s">
        <v>34</v>
      </c>
      <c r="C64" s="43" t="s">
        <v>1</v>
      </c>
      <c r="D64" s="44"/>
      <c r="E64" s="45"/>
      <c r="F64" s="44"/>
      <c r="G64" s="45"/>
      <c r="H64" s="46"/>
      <c r="I64" s="46"/>
      <c r="J64" s="57"/>
      <c r="L64" s="86">
        <f>F10+F11+F12+F13+F14+F15+F16+F17+F18+F19+F20+F21+F22+F23+F24+F25+F46*2+F47*4</f>
        <v>91.600000000000009</v>
      </c>
      <c r="M64" s="87" t="s">
        <v>59</v>
      </c>
      <c r="O64" s="48" t="s">
        <v>63</v>
      </c>
    </row>
    <row r="65" spans="2:15" s="78" customFormat="1" ht="14" thickBot="1" x14ac:dyDescent="0.4">
      <c r="B65" s="88" t="s">
        <v>45</v>
      </c>
      <c r="C65" s="89"/>
      <c r="D65" s="89"/>
      <c r="E65" s="90"/>
      <c r="F65" s="89"/>
      <c r="G65" s="161">
        <f>SUM(G49:I64)</f>
        <v>4271.3759999999993</v>
      </c>
      <c r="H65" s="162"/>
      <c r="I65" s="163"/>
      <c r="J65" s="91">
        <f>SUM(J49:J64)</f>
        <v>538600.08528</v>
      </c>
      <c r="L65" s="92">
        <f>G66/L64</f>
        <v>354.80349344978163</v>
      </c>
      <c r="M65" s="93" t="s">
        <v>47</v>
      </c>
      <c r="O65" s="48" t="s">
        <v>63</v>
      </c>
    </row>
    <row r="66" spans="2:15" ht="15" x14ac:dyDescent="0.3">
      <c r="B66" s="1" t="s">
        <v>181</v>
      </c>
      <c r="C66" s="94"/>
      <c r="D66" s="94"/>
      <c r="E66" s="95"/>
      <c r="F66" s="94"/>
      <c r="G66" s="164">
        <f>ROUND(SUM(G49:I64,G4:I47),-2)</f>
        <v>32500</v>
      </c>
      <c r="H66" s="165"/>
      <c r="I66" s="166"/>
      <c r="J66" s="96">
        <f>ROUND(SUM(J49:J64,J4:J47),-4)</f>
        <v>4100000</v>
      </c>
      <c r="O66" s="48" t="s">
        <v>63</v>
      </c>
    </row>
    <row r="67" spans="2:15" ht="15" x14ac:dyDescent="0.3">
      <c r="B67" s="1" t="s">
        <v>182</v>
      </c>
      <c r="C67" s="94"/>
      <c r="D67" s="94"/>
      <c r="E67" s="95"/>
      <c r="F67" s="94"/>
      <c r="G67" s="97"/>
      <c r="H67" s="97"/>
      <c r="I67" s="97"/>
      <c r="J67" s="96">
        <f>'O&amp;M 1995t09'!H10</f>
        <v>125000</v>
      </c>
      <c r="O67" s="48" t="s">
        <v>63</v>
      </c>
    </row>
    <row r="68" spans="2:15" ht="15" x14ac:dyDescent="0.3">
      <c r="B68" s="1" t="s">
        <v>183</v>
      </c>
      <c r="C68" s="98"/>
      <c r="D68" s="98"/>
      <c r="E68" s="99"/>
      <c r="F68" s="98"/>
      <c r="G68" s="99"/>
      <c r="H68" s="100"/>
      <c r="I68" s="100"/>
      <c r="J68" s="101">
        <f>ROUND(J66+J67,-4)</f>
        <v>4230000</v>
      </c>
      <c r="O68" s="48" t="s">
        <v>63</v>
      </c>
    </row>
    <row r="69" spans="2:15" x14ac:dyDescent="0.3">
      <c r="O69" s="48" t="s">
        <v>63</v>
      </c>
    </row>
    <row r="70" spans="2:15" x14ac:dyDescent="0.3">
      <c r="O70" s="48" t="s">
        <v>63</v>
      </c>
    </row>
    <row r="71" spans="2:15" x14ac:dyDescent="0.3">
      <c r="B71" s="102" t="s">
        <v>58</v>
      </c>
      <c r="O71" s="48" t="s">
        <v>63</v>
      </c>
    </row>
    <row r="72" spans="2:15" ht="31.5" customHeight="1" x14ac:dyDescent="0.3">
      <c r="B72" s="158" t="s">
        <v>184</v>
      </c>
      <c r="C72" s="158"/>
      <c r="D72" s="158"/>
      <c r="E72" s="158"/>
      <c r="F72" s="158"/>
      <c r="G72" s="158"/>
      <c r="H72" s="158"/>
      <c r="I72" s="158"/>
      <c r="J72" s="158"/>
      <c r="O72" s="48" t="s">
        <v>63</v>
      </c>
    </row>
    <row r="73" spans="2:15" ht="58.5" customHeight="1" x14ac:dyDescent="0.3">
      <c r="B73" s="158" t="s">
        <v>185</v>
      </c>
      <c r="C73" s="158"/>
      <c r="D73" s="158"/>
      <c r="E73" s="158"/>
      <c r="F73" s="158"/>
      <c r="G73" s="158"/>
      <c r="H73" s="158"/>
      <c r="I73" s="158"/>
      <c r="J73" s="158"/>
      <c r="O73" s="48" t="s">
        <v>63</v>
      </c>
    </row>
    <row r="74" spans="2:15" ht="48" customHeight="1" x14ac:dyDescent="0.3">
      <c r="B74" s="158" t="s">
        <v>88</v>
      </c>
      <c r="C74" s="158"/>
      <c r="D74" s="158"/>
      <c r="E74" s="158"/>
      <c r="F74" s="158"/>
      <c r="G74" s="158"/>
      <c r="H74" s="158"/>
      <c r="I74" s="158"/>
      <c r="J74" s="158"/>
      <c r="O74" s="48" t="s">
        <v>63</v>
      </c>
    </row>
    <row r="75" spans="2:15" ht="46.5" customHeight="1" x14ac:dyDescent="0.3">
      <c r="B75" s="158" t="s">
        <v>82</v>
      </c>
      <c r="C75" s="158"/>
      <c r="D75" s="158"/>
      <c r="E75" s="158"/>
      <c r="F75" s="158"/>
      <c r="G75" s="158"/>
      <c r="H75" s="158"/>
      <c r="I75" s="158"/>
      <c r="J75" s="158"/>
      <c r="O75" s="48" t="s">
        <v>63</v>
      </c>
    </row>
    <row r="76" spans="2:15" ht="48" customHeight="1" x14ac:dyDescent="0.3">
      <c r="B76" s="158" t="s">
        <v>186</v>
      </c>
      <c r="C76" s="158"/>
      <c r="D76" s="158"/>
      <c r="E76" s="158"/>
      <c r="F76" s="158"/>
      <c r="G76" s="158"/>
      <c r="H76" s="158"/>
      <c r="I76" s="158"/>
      <c r="J76" s="158"/>
      <c r="O76" s="48" t="s">
        <v>63</v>
      </c>
    </row>
    <row r="77" spans="2:15" ht="55.5" customHeight="1" x14ac:dyDescent="0.3">
      <c r="B77" s="160" t="s">
        <v>187</v>
      </c>
      <c r="C77" s="160"/>
      <c r="D77" s="160"/>
      <c r="E77" s="160"/>
      <c r="F77" s="160"/>
      <c r="G77" s="160"/>
      <c r="H77" s="160"/>
      <c r="I77" s="160"/>
      <c r="J77" s="160"/>
      <c r="O77" s="48" t="s">
        <v>63</v>
      </c>
    </row>
    <row r="78" spans="2:15" ht="57" customHeight="1" x14ac:dyDescent="0.3">
      <c r="B78" s="160" t="s">
        <v>188</v>
      </c>
      <c r="C78" s="160"/>
      <c r="D78" s="160"/>
      <c r="E78" s="160"/>
      <c r="F78" s="160"/>
      <c r="G78" s="160"/>
      <c r="H78" s="160"/>
      <c r="I78" s="160"/>
      <c r="J78" s="160"/>
      <c r="O78" s="48" t="s">
        <v>63</v>
      </c>
    </row>
    <row r="79" spans="2:15" ht="60" customHeight="1" x14ac:dyDescent="0.3">
      <c r="B79" s="160" t="s">
        <v>189</v>
      </c>
      <c r="C79" s="160"/>
      <c r="D79" s="160"/>
      <c r="E79" s="160"/>
      <c r="F79" s="160"/>
      <c r="G79" s="160"/>
      <c r="H79" s="160"/>
      <c r="I79" s="160"/>
      <c r="J79" s="160"/>
      <c r="O79" s="48" t="s">
        <v>63</v>
      </c>
    </row>
    <row r="80" spans="2:15" ht="60.75" customHeight="1" x14ac:dyDescent="0.3">
      <c r="B80" s="160" t="s">
        <v>190</v>
      </c>
      <c r="C80" s="160"/>
      <c r="D80" s="160"/>
      <c r="E80" s="160"/>
      <c r="F80" s="160"/>
      <c r="G80" s="160"/>
      <c r="H80" s="160"/>
      <c r="I80" s="160"/>
      <c r="J80" s="160"/>
      <c r="O80" s="48" t="s">
        <v>63</v>
      </c>
    </row>
    <row r="81" spans="2:15" ht="15.5" x14ac:dyDescent="0.3">
      <c r="B81" s="158" t="s">
        <v>191</v>
      </c>
      <c r="C81" s="158"/>
      <c r="D81" s="158"/>
      <c r="E81" s="158"/>
      <c r="F81" s="158"/>
      <c r="G81" s="158"/>
      <c r="H81" s="158"/>
      <c r="I81" s="158"/>
      <c r="J81" s="158"/>
      <c r="O81" s="48" t="s">
        <v>63</v>
      </c>
    </row>
    <row r="82" spans="2:15" ht="33" customHeight="1" x14ac:dyDescent="0.3">
      <c r="B82" s="159" t="s">
        <v>192</v>
      </c>
      <c r="C82" s="159"/>
      <c r="D82" s="159"/>
      <c r="E82" s="159"/>
      <c r="F82" s="159"/>
      <c r="G82" s="159"/>
      <c r="H82" s="159"/>
      <c r="I82" s="159"/>
      <c r="J82" s="159"/>
      <c r="O82" s="48" t="s">
        <v>63</v>
      </c>
    </row>
    <row r="83" spans="2:15" ht="45.75" customHeight="1" x14ac:dyDescent="0.3">
      <c r="B83" s="158" t="s">
        <v>193</v>
      </c>
      <c r="C83" s="158"/>
      <c r="D83" s="158"/>
      <c r="E83" s="158"/>
      <c r="F83" s="158"/>
      <c r="G83" s="158"/>
      <c r="H83" s="158"/>
      <c r="I83" s="158"/>
      <c r="J83" s="158"/>
      <c r="O83" s="48" t="s">
        <v>63</v>
      </c>
    </row>
    <row r="84" spans="2:15" ht="33" customHeight="1" x14ac:dyDescent="0.3">
      <c r="B84" s="158" t="s">
        <v>194</v>
      </c>
      <c r="C84" s="158"/>
      <c r="D84" s="158"/>
      <c r="E84" s="158"/>
      <c r="F84" s="158"/>
      <c r="G84" s="158"/>
      <c r="H84" s="158"/>
      <c r="I84" s="158"/>
      <c r="J84" s="158"/>
      <c r="O84" s="48" t="s">
        <v>63</v>
      </c>
    </row>
    <row r="85" spans="2:15" ht="39" customHeight="1" x14ac:dyDescent="0.3">
      <c r="B85" s="160" t="s">
        <v>195</v>
      </c>
      <c r="C85" s="160"/>
      <c r="D85" s="160"/>
      <c r="E85" s="160"/>
      <c r="F85" s="160"/>
      <c r="G85" s="160"/>
      <c r="H85" s="160"/>
      <c r="I85" s="160"/>
      <c r="J85" s="160"/>
      <c r="O85" s="48" t="s">
        <v>63</v>
      </c>
    </row>
    <row r="86" spans="2:15" ht="18.5" x14ac:dyDescent="0.3">
      <c r="B86" s="157" t="s">
        <v>196</v>
      </c>
      <c r="C86" s="157"/>
      <c r="D86" s="157"/>
      <c r="E86" s="157"/>
      <c r="F86" s="157"/>
      <c r="G86" s="157"/>
      <c r="H86" s="157"/>
      <c r="I86" s="157"/>
      <c r="J86" s="157"/>
      <c r="O86" s="48" t="s">
        <v>63</v>
      </c>
    </row>
    <row r="87" spans="2:15" x14ac:dyDescent="0.3">
      <c r="O87" s="48" t="s">
        <v>63</v>
      </c>
    </row>
    <row r="88" spans="2:15" x14ac:dyDescent="0.3">
      <c r="O88" s="48" t="s">
        <v>63</v>
      </c>
    </row>
  </sheetData>
  <mergeCells count="18">
    <mergeCell ref="G48:I48"/>
    <mergeCell ref="G65:I65"/>
    <mergeCell ref="G66:I66"/>
    <mergeCell ref="B72:J72"/>
    <mergeCell ref="B73:J73"/>
    <mergeCell ref="B86:J86"/>
    <mergeCell ref="B74:J74"/>
    <mergeCell ref="B75:J75"/>
    <mergeCell ref="B76:J76"/>
    <mergeCell ref="B81:J81"/>
    <mergeCell ref="B82:J82"/>
    <mergeCell ref="B77:J77"/>
    <mergeCell ref="B78:J78"/>
    <mergeCell ref="B79:J79"/>
    <mergeCell ref="B80:J80"/>
    <mergeCell ref="B85:J85"/>
    <mergeCell ref="B83:J83"/>
    <mergeCell ref="B84:J8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4997D-03BA-42C4-8618-B744C6A6D665}">
  <dimension ref="B1:O55"/>
  <sheetViews>
    <sheetView topLeftCell="A14" zoomScale="90" zoomScaleNormal="90" workbookViewId="0">
      <selection activeCell="L25" sqref="L25"/>
    </sheetView>
  </sheetViews>
  <sheetFormatPr defaultColWidth="9.08984375" defaultRowHeight="14.5" x14ac:dyDescent="0.35"/>
  <cols>
    <col min="1" max="1" width="2.453125" style="106" customWidth="1"/>
    <col min="2" max="2" width="34.90625" style="106" customWidth="1"/>
    <col min="3" max="3" width="10.453125" style="104" customWidth="1"/>
    <col min="4" max="4" width="9.08984375" style="104"/>
    <col min="5" max="5" width="9.08984375" style="105"/>
    <col min="6" max="6" width="9.08984375" style="104"/>
    <col min="7" max="9" width="9.08984375" style="105"/>
    <col min="10" max="10" width="10.453125" style="104" customWidth="1"/>
    <col min="11" max="11" width="9.08984375" style="106"/>
    <col min="12" max="12" width="13.36328125" style="106" customWidth="1"/>
    <col min="13" max="16384" width="9.08984375" style="106"/>
  </cols>
  <sheetData>
    <row r="1" spans="2:15" ht="15" x14ac:dyDescent="0.35">
      <c r="B1" s="103" t="s">
        <v>197</v>
      </c>
    </row>
    <row r="2" spans="2:15" x14ac:dyDescent="0.35">
      <c r="B2" s="36">
        <v>1995.09</v>
      </c>
    </row>
    <row r="3" spans="2:15" ht="78" x14ac:dyDescent="0.35">
      <c r="B3" s="37" t="s">
        <v>0</v>
      </c>
      <c r="C3" s="37" t="s">
        <v>3</v>
      </c>
      <c r="D3" s="37" t="s">
        <v>44</v>
      </c>
      <c r="E3" s="38" t="s">
        <v>43</v>
      </c>
      <c r="F3" s="37" t="s">
        <v>198</v>
      </c>
      <c r="G3" s="38" t="s">
        <v>6</v>
      </c>
      <c r="H3" s="38" t="s">
        <v>7</v>
      </c>
      <c r="I3" s="38" t="s">
        <v>8</v>
      </c>
      <c r="J3" s="40" t="s">
        <v>149</v>
      </c>
      <c r="L3" s="107" t="s">
        <v>53</v>
      </c>
      <c r="M3" s="107"/>
      <c r="N3" s="107"/>
    </row>
    <row r="4" spans="2:15" x14ac:dyDescent="0.35">
      <c r="B4" s="42" t="s">
        <v>36</v>
      </c>
      <c r="C4" s="51">
        <v>40</v>
      </c>
      <c r="D4" s="51">
        <v>1</v>
      </c>
      <c r="E4" s="51">
        <f>C4*D4</f>
        <v>40</v>
      </c>
      <c r="F4" s="51">
        <v>0</v>
      </c>
      <c r="G4" s="51">
        <f>E4*F4</f>
        <v>0</v>
      </c>
      <c r="H4" s="51">
        <f>G4*0.05</f>
        <v>0</v>
      </c>
      <c r="I4" s="51">
        <f>G4*0.1</f>
        <v>0</v>
      </c>
      <c r="J4" s="108">
        <f>G4*$M$5+H4*$M$6+I4*$M$7</f>
        <v>0</v>
      </c>
      <c r="L4" s="109" t="s">
        <v>2</v>
      </c>
      <c r="M4" s="110"/>
    </row>
    <row r="5" spans="2:15" x14ac:dyDescent="0.35">
      <c r="B5" s="42" t="s">
        <v>37</v>
      </c>
      <c r="C5" s="51">
        <v>2</v>
      </c>
      <c r="D5" s="51">
        <v>1</v>
      </c>
      <c r="E5" s="51">
        <f>C5*D5</f>
        <v>2</v>
      </c>
      <c r="F5" s="51">
        <v>0</v>
      </c>
      <c r="G5" s="51">
        <f>E5*F5</f>
        <v>0</v>
      </c>
      <c r="H5" s="51">
        <f>G5*0.05</f>
        <v>0</v>
      </c>
      <c r="I5" s="51">
        <f>G5*0.1</f>
        <v>0</v>
      </c>
      <c r="J5" s="108">
        <f>G5*$M$5+H5*$M$6+I5*$M$7</f>
        <v>0</v>
      </c>
      <c r="L5" s="111" t="s">
        <v>56</v>
      </c>
      <c r="M5" s="112">
        <v>52.37</v>
      </c>
    </row>
    <row r="6" spans="2:15" x14ac:dyDescent="0.35">
      <c r="B6" s="42" t="s">
        <v>38</v>
      </c>
      <c r="C6" s="51">
        <v>40</v>
      </c>
      <c r="D6" s="51">
        <v>1</v>
      </c>
      <c r="E6" s="51">
        <f>C6*D6</f>
        <v>40</v>
      </c>
      <c r="F6" s="51">
        <v>0</v>
      </c>
      <c r="G6" s="51">
        <f>E6*F6</f>
        <v>0</v>
      </c>
      <c r="H6" s="51">
        <f>G6*0.05</f>
        <v>0</v>
      </c>
      <c r="I6" s="51">
        <f>G6*0.1</f>
        <v>0</v>
      </c>
      <c r="J6" s="108">
        <f>G6*$M$5+H6*$M$6+I6*$M$7</f>
        <v>0</v>
      </c>
      <c r="L6" s="111" t="s">
        <v>57</v>
      </c>
      <c r="M6" s="112">
        <v>70.56</v>
      </c>
    </row>
    <row r="7" spans="2:15" x14ac:dyDescent="0.35">
      <c r="B7" s="42" t="s">
        <v>9</v>
      </c>
      <c r="C7" s="113"/>
      <c r="D7" s="113"/>
      <c r="E7" s="113"/>
      <c r="F7" s="113"/>
      <c r="G7" s="113"/>
      <c r="H7" s="113"/>
      <c r="I7" s="113"/>
      <c r="J7" s="113"/>
      <c r="L7" s="114" t="s">
        <v>55</v>
      </c>
      <c r="M7" s="115">
        <v>28.34</v>
      </c>
    </row>
    <row r="8" spans="2:15" x14ac:dyDescent="0.35">
      <c r="B8" s="42" t="s">
        <v>39</v>
      </c>
      <c r="C8" s="51" t="s">
        <v>1</v>
      </c>
      <c r="D8" s="51"/>
      <c r="E8" s="113"/>
      <c r="F8" s="113"/>
      <c r="G8" s="113"/>
      <c r="H8" s="113"/>
      <c r="I8" s="113"/>
      <c r="J8" s="113"/>
      <c r="L8" s="2"/>
      <c r="M8" s="2" t="s">
        <v>60</v>
      </c>
      <c r="N8" s="2" t="s">
        <v>61</v>
      </c>
    </row>
    <row r="9" spans="2:15" x14ac:dyDescent="0.35">
      <c r="B9" s="42" t="s">
        <v>40</v>
      </c>
      <c r="C9" s="51" t="s">
        <v>1</v>
      </c>
      <c r="D9" s="51"/>
      <c r="E9" s="113"/>
      <c r="F9" s="113"/>
      <c r="G9" s="113"/>
      <c r="H9" s="113"/>
      <c r="I9" s="113"/>
      <c r="J9" s="113"/>
      <c r="L9" s="63" t="s">
        <v>49</v>
      </c>
      <c r="M9" s="2">
        <f>SUM(M10,M11)</f>
        <v>14</v>
      </c>
      <c r="N9" s="2">
        <f>SUM(N10,N11)</f>
        <v>47</v>
      </c>
    </row>
    <row r="10" spans="2:15" x14ac:dyDescent="0.35">
      <c r="B10" s="42" t="s">
        <v>21</v>
      </c>
      <c r="C10" s="51" t="s">
        <v>1</v>
      </c>
      <c r="D10" s="116"/>
      <c r="E10" s="113"/>
      <c r="F10" s="113"/>
      <c r="G10" s="113"/>
      <c r="H10" s="113"/>
      <c r="I10" s="113"/>
      <c r="J10" s="113"/>
      <c r="L10" s="2" t="s">
        <v>50</v>
      </c>
      <c r="M10" s="2">
        <v>9</v>
      </c>
      <c r="N10" s="2">
        <v>27</v>
      </c>
    </row>
    <row r="11" spans="2:15" ht="26" x14ac:dyDescent="0.35">
      <c r="B11" s="42" t="s">
        <v>41</v>
      </c>
      <c r="C11" s="51" t="s">
        <v>1</v>
      </c>
      <c r="D11" s="51"/>
      <c r="E11" s="113"/>
      <c r="F11" s="113"/>
      <c r="G11" s="113"/>
      <c r="H11" s="113"/>
      <c r="I11" s="113"/>
      <c r="J11" s="113"/>
      <c r="L11" s="2" t="s">
        <v>90</v>
      </c>
      <c r="M11" s="2">
        <v>5</v>
      </c>
      <c r="N11" s="2">
        <v>20</v>
      </c>
      <c r="O11" s="117"/>
    </row>
    <row r="12" spans="2:15" ht="15.5" x14ac:dyDescent="0.35">
      <c r="B12" s="42" t="s">
        <v>42</v>
      </c>
      <c r="C12" s="51">
        <v>2</v>
      </c>
      <c r="D12" s="51">
        <v>1</v>
      </c>
      <c r="E12" s="51">
        <f t="shared" ref="E12:E20" si="0">C12*D12</f>
        <v>2</v>
      </c>
      <c r="F12" s="51">
        <v>0</v>
      </c>
      <c r="G12" s="51">
        <f t="shared" ref="G12:G20" si="1">E12*F12</f>
        <v>0</v>
      </c>
      <c r="H12" s="51">
        <f t="shared" ref="H12:H21" si="2">G12*0.05</f>
        <v>0</v>
      </c>
      <c r="I12" s="51">
        <f t="shared" ref="I12:I21" si="3">G12*0.1</f>
        <v>0</v>
      </c>
      <c r="J12" s="108">
        <f t="shared" ref="J12:J21" si="4">G12*$M$5+H12*$M$6+I12*$M$7</f>
        <v>0</v>
      </c>
      <c r="N12" s="117"/>
      <c r="O12" s="117"/>
    </row>
    <row r="13" spans="2:15" ht="15.5" x14ac:dyDescent="0.35">
      <c r="B13" s="42" t="s">
        <v>199</v>
      </c>
      <c r="C13" s="51">
        <v>2</v>
      </c>
      <c r="D13" s="51">
        <v>1</v>
      </c>
      <c r="E13" s="51">
        <f t="shared" si="0"/>
        <v>2</v>
      </c>
      <c r="F13" s="51">
        <v>0</v>
      </c>
      <c r="G13" s="51">
        <f t="shared" si="1"/>
        <v>0</v>
      </c>
      <c r="H13" s="51">
        <f t="shared" si="2"/>
        <v>0</v>
      </c>
      <c r="I13" s="51">
        <f t="shared" si="3"/>
        <v>0</v>
      </c>
      <c r="J13" s="108">
        <f t="shared" si="4"/>
        <v>0</v>
      </c>
      <c r="N13" s="117"/>
      <c r="O13" s="117"/>
    </row>
    <row r="14" spans="2:15" ht="26" x14ac:dyDescent="0.35">
      <c r="B14" s="42" t="s">
        <v>200</v>
      </c>
      <c r="C14" s="51">
        <v>8</v>
      </c>
      <c r="D14" s="61">
        <v>2</v>
      </c>
      <c r="E14" s="51">
        <f t="shared" si="0"/>
        <v>16</v>
      </c>
      <c r="F14" s="51">
        <f>$M$9*0.4</f>
        <v>5.6000000000000005</v>
      </c>
      <c r="G14" s="51">
        <f t="shared" si="1"/>
        <v>89.600000000000009</v>
      </c>
      <c r="H14" s="51">
        <f t="shared" si="2"/>
        <v>4.4800000000000004</v>
      </c>
      <c r="I14" s="51">
        <f t="shared" si="3"/>
        <v>8.9600000000000009</v>
      </c>
      <c r="J14" s="118">
        <f t="shared" ref="J14:J18" si="5">G14*$M$5+H14*$M$6+I14*$M$7</f>
        <v>5262.3872000000001</v>
      </c>
      <c r="L14" s="2"/>
    </row>
    <row r="15" spans="2:15" ht="39" x14ac:dyDescent="0.35">
      <c r="B15" s="70" t="s">
        <v>83</v>
      </c>
      <c r="C15" s="51">
        <f>8*3</f>
        <v>24</v>
      </c>
      <c r="D15" s="61">
        <v>2</v>
      </c>
      <c r="E15" s="51">
        <f t="shared" ref="E15" si="6">C15*D15</f>
        <v>48</v>
      </c>
      <c r="F15" s="51">
        <f>$M$9*0.2</f>
        <v>2.8000000000000003</v>
      </c>
      <c r="G15" s="51">
        <f t="shared" ref="G15" si="7">E15*F15</f>
        <v>134.4</v>
      </c>
      <c r="H15" s="51">
        <f t="shared" ref="H15" si="8">G15*0.05</f>
        <v>6.7200000000000006</v>
      </c>
      <c r="I15" s="51">
        <f t="shared" ref="I15" si="9">G15*0.1</f>
        <v>13.440000000000001</v>
      </c>
      <c r="J15" s="118">
        <f t="shared" si="5"/>
        <v>7893.5808000000006</v>
      </c>
      <c r="L15" s="2"/>
    </row>
    <row r="16" spans="2:15" ht="39" x14ac:dyDescent="0.35">
      <c r="B16" s="70" t="s">
        <v>89</v>
      </c>
      <c r="C16" s="51">
        <f>8*3</f>
        <v>24</v>
      </c>
      <c r="D16" s="51">
        <v>2.8</v>
      </c>
      <c r="E16" s="51">
        <f t="shared" ref="E16:E18" si="10">C16*D16</f>
        <v>67.199999999999989</v>
      </c>
      <c r="F16" s="51">
        <f>$M$10*0.2</f>
        <v>1.8</v>
      </c>
      <c r="G16" s="51">
        <f t="shared" ref="G16:G18" si="11">E16*F16</f>
        <v>120.95999999999998</v>
      </c>
      <c r="H16" s="51">
        <f t="shared" ref="H16:H18" si="12">G16*0.05</f>
        <v>6.0479999999999992</v>
      </c>
      <c r="I16" s="51">
        <f t="shared" ref="I16:I18" si="13">G16*0.1</f>
        <v>12.095999999999998</v>
      </c>
      <c r="J16" s="118">
        <f t="shared" si="5"/>
        <v>7104.2227199999979</v>
      </c>
      <c r="L16" s="2"/>
    </row>
    <row r="17" spans="2:12" ht="39" x14ac:dyDescent="0.35">
      <c r="B17" s="70" t="s">
        <v>84</v>
      </c>
      <c r="C17" s="51">
        <f>8*4</f>
        <v>32</v>
      </c>
      <c r="D17" s="51">
        <v>1.3</v>
      </c>
      <c r="E17" s="51">
        <f t="shared" si="10"/>
        <v>41.6</v>
      </c>
      <c r="F17" s="51">
        <f>($M$11-1)*0.2</f>
        <v>0.8</v>
      </c>
      <c r="G17" s="51">
        <f t="shared" si="11"/>
        <v>33.28</v>
      </c>
      <c r="H17" s="51">
        <f t="shared" si="12"/>
        <v>1.6640000000000001</v>
      </c>
      <c r="I17" s="51">
        <f t="shared" si="13"/>
        <v>3.3280000000000003</v>
      </c>
      <c r="J17" s="118">
        <f t="shared" si="5"/>
        <v>1954.60096</v>
      </c>
      <c r="L17" s="2"/>
    </row>
    <row r="18" spans="2:12" ht="52" x14ac:dyDescent="0.35">
      <c r="B18" s="70" t="s">
        <v>85</v>
      </c>
      <c r="C18" s="51">
        <f>8*5</f>
        <v>40</v>
      </c>
      <c r="D18" s="51">
        <v>10.6</v>
      </c>
      <c r="E18" s="51">
        <f t="shared" si="10"/>
        <v>424</v>
      </c>
      <c r="F18" s="51">
        <f>$M$11*0.2</f>
        <v>1</v>
      </c>
      <c r="G18" s="51">
        <f t="shared" si="11"/>
        <v>424</v>
      </c>
      <c r="H18" s="51">
        <f t="shared" si="12"/>
        <v>21.200000000000003</v>
      </c>
      <c r="I18" s="51">
        <f t="shared" si="13"/>
        <v>42.400000000000006</v>
      </c>
      <c r="J18" s="118">
        <f t="shared" si="5"/>
        <v>24902.367999999999</v>
      </c>
      <c r="L18" s="85"/>
    </row>
    <row r="19" spans="2:12" ht="15.5" x14ac:dyDescent="0.35">
      <c r="B19" s="42" t="s">
        <v>201</v>
      </c>
      <c r="C19" s="51">
        <v>8</v>
      </c>
      <c r="D19" s="51">
        <v>0.4</v>
      </c>
      <c r="E19" s="51">
        <f t="shared" si="0"/>
        <v>3.2</v>
      </c>
      <c r="F19" s="51">
        <f>M9</f>
        <v>14</v>
      </c>
      <c r="G19" s="51">
        <f t="shared" si="1"/>
        <v>44.800000000000004</v>
      </c>
      <c r="H19" s="51">
        <f t="shared" si="2"/>
        <v>2.2400000000000002</v>
      </c>
      <c r="I19" s="51">
        <f t="shared" si="3"/>
        <v>4.4800000000000004</v>
      </c>
      <c r="J19" s="118">
        <f t="shared" si="4"/>
        <v>2631.1936000000001</v>
      </c>
    </row>
    <row r="20" spans="2:12" x14ac:dyDescent="0.35">
      <c r="B20" s="42" t="s">
        <v>54</v>
      </c>
      <c r="C20" s="51">
        <v>2</v>
      </c>
      <c r="D20" s="51">
        <v>1</v>
      </c>
      <c r="E20" s="51">
        <f t="shared" si="0"/>
        <v>2</v>
      </c>
      <c r="F20" s="51">
        <v>0</v>
      </c>
      <c r="G20" s="51">
        <f t="shared" si="1"/>
        <v>0</v>
      </c>
      <c r="H20" s="51">
        <f t="shared" si="2"/>
        <v>0</v>
      </c>
      <c r="I20" s="51">
        <f t="shared" si="3"/>
        <v>0</v>
      </c>
      <c r="J20" s="108">
        <f t="shared" si="4"/>
        <v>0</v>
      </c>
      <c r="K20" s="104"/>
    </row>
    <row r="21" spans="2:12" ht="31.5" x14ac:dyDescent="0.35">
      <c r="B21" s="42" t="s">
        <v>202</v>
      </c>
      <c r="C21" s="51">
        <v>1</v>
      </c>
      <c r="D21" s="51">
        <v>4</v>
      </c>
      <c r="E21" s="51">
        <f>C21*D21</f>
        <v>4</v>
      </c>
      <c r="F21" s="51">
        <f>M10</f>
        <v>9</v>
      </c>
      <c r="G21" s="51">
        <f>E21*F21</f>
        <v>36</v>
      </c>
      <c r="H21" s="51">
        <f t="shared" si="2"/>
        <v>1.8</v>
      </c>
      <c r="I21" s="51">
        <f t="shared" si="3"/>
        <v>3.6</v>
      </c>
      <c r="J21" s="118">
        <f t="shared" si="4"/>
        <v>2114.3519999999999</v>
      </c>
      <c r="K21" s="119"/>
    </row>
    <row r="22" spans="2:12" ht="15" x14ac:dyDescent="0.35">
      <c r="B22" s="120" t="s">
        <v>203</v>
      </c>
      <c r="C22" s="121"/>
      <c r="D22" s="121"/>
      <c r="E22" s="121"/>
      <c r="F22" s="121"/>
      <c r="G22" s="164">
        <f>SUM(G4:I21)</f>
        <v>1015.496</v>
      </c>
      <c r="H22" s="165"/>
      <c r="I22" s="166"/>
      <c r="J22" s="122">
        <f>ROUND(SUM(J4:J21),-1)</f>
        <v>51860</v>
      </c>
      <c r="K22" s="104"/>
    </row>
    <row r="23" spans="2:12" x14ac:dyDescent="0.35">
      <c r="E23" s="104"/>
      <c r="F23" s="105"/>
      <c r="G23" s="104"/>
      <c r="J23" s="105"/>
      <c r="K23" s="104"/>
    </row>
    <row r="24" spans="2:12" ht="15" x14ac:dyDescent="0.35">
      <c r="B24" s="103" t="s">
        <v>58</v>
      </c>
      <c r="E24" s="104"/>
      <c r="F24" s="105"/>
      <c r="G24" s="104"/>
      <c r="J24" s="105"/>
      <c r="K24" s="104"/>
    </row>
    <row r="25" spans="2:12" ht="30.75" customHeight="1" x14ac:dyDescent="0.35">
      <c r="B25" s="158" t="s">
        <v>204</v>
      </c>
      <c r="C25" s="158"/>
      <c r="D25" s="158"/>
      <c r="E25" s="158"/>
      <c r="F25" s="158"/>
      <c r="G25" s="158"/>
      <c r="H25" s="158"/>
      <c r="I25" s="158"/>
      <c r="J25" s="158"/>
      <c r="K25" s="104"/>
    </row>
    <row r="26" spans="2:12" ht="63" customHeight="1" x14ac:dyDescent="0.35">
      <c r="B26" s="158" t="s">
        <v>205</v>
      </c>
      <c r="C26" s="158"/>
      <c r="D26" s="158"/>
      <c r="E26" s="158"/>
      <c r="F26" s="158"/>
      <c r="G26" s="158"/>
      <c r="H26" s="158"/>
      <c r="I26" s="158"/>
      <c r="J26" s="158"/>
      <c r="K26" s="104"/>
    </row>
    <row r="27" spans="2:12" ht="36" customHeight="1" x14ac:dyDescent="0.35">
      <c r="B27" s="158" t="s">
        <v>206</v>
      </c>
      <c r="C27" s="158"/>
      <c r="D27" s="158"/>
      <c r="E27" s="158"/>
      <c r="F27" s="158"/>
      <c r="G27" s="158"/>
      <c r="H27" s="158"/>
      <c r="I27" s="158"/>
      <c r="J27" s="158"/>
      <c r="K27" s="104"/>
    </row>
    <row r="28" spans="2:12" ht="50.25" customHeight="1" x14ac:dyDescent="0.35">
      <c r="B28" s="158" t="s">
        <v>207</v>
      </c>
      <c r="C28" s="158"/>
      <c r="D28" s="158"/>
      <c r="E28" s="158"/>
      <c r="F28" s="158"/>
      <c r="G28" s="158"/>
      <c r="H28" s="158"/>
      <c r="I28" s="158"/>
      <c r="J28" s="158"/>
      <c r="K28" s="104"/>
    </row>
    <row r="29" spans="2:12" ht="69" customHeight="1" x14ac:dyDescent="0.35">
      <c r="B29" s="160" t="s">
        <v>208</v>
      </c>
      <c r="C29" s="160"/>
      <c r="D29" s="160"/>
      <c r="E29" s="160"/>
      <c r="F29" s="160"/>
      <c r="G29" s="160"/>
      <c r="H29" s="160"/>
      <c r="I29" s="160"/>
      <c r="J29" s="160"/>
      <c r="K29" s="104"/>
    </row>
    <row r="30" spans="2:12" ht="59.25" customHeight="1" x14ac:dyDescent="0.35">
      <c r="B30" s="160" t="s">
        <v>209</v>
      </c>
      <c r="C30" s="160"/>
      <c r="D30" s="160"/>
      <c r="E30" s="160"/>
      <c r="F30" s="160"/>
      <c r="G30" s="160"/>
      <c r="H30" s="160"/>
      <c r="I30" s="160"/>
      <c r="J30" s="160"/>
      <c r="K30" s="104"/>
    </row>
    <row r="31" spans="2:12" ht="63" customHeight="1" x14ac:dyDescent="0.35">
      <c r="B31" s="160" t="s">
        <v>210</v>
      </c>
      <c r="C31" s="160"/>
      <c r="D31" s="160"/>
      <c r="E31" s="160"/>
      <c r="F31" s="160"/>
      <c r="G31" s="160"/>
      <c r="H31" s="160"/>
      <c r="I31" s="160"/>
      <c r="J31" s="160"/>
      <c r="K31" s="104"/>
    </row>
    <row r="32" spans="2:12" ht="72" customHeight="1" x14ac:dyDescent="0.35">
      <c r="B32" s="160" t="s">
        <v>211</v>
      </c>
      <c r="C32" s="160"/>
      <c r="D32" s="160"/>
      <c r="E32" s="160"/>
      <c r="F32" s="160"/>
      <c r="G32" s="160"/>
      <c r="H32" s="160"/>
      <c r="I32" s="160"/>
      <c r="J32" s="160"/>
      <c r="K32" s="104"/>
    </row>
    <row r="33" spans="2:11" ht="29.25" customHeight="1" x14ac:dyDescent="0.35">
      <c r="B33" s="158" t="s">
        <v>212</v>
      </c>
      <c r="C33" s="158"/>
      <c r="D33" s="158"/>
      <c r="E33" s="158"/>
      <c r="F33" s="158"/>
      <c r="G33" s="158"/>
      <c r="H33" s="158"/>
      <c r="I33" s="158"/>
      <c r="J33" s="158"/>
      <c r="K33" s="104"/>
    </row>
    <row r="34" spans="2:11" ht="30.75" customHeight="1" x14ac:dyDescent="0.35">
      <c r="B34" s="158" t="s">
        <v>213</v>
      </c>
      <c r="C34" s="158"/>
      <c r="D34" s="158"/>
      <c r="E34" s="158"/>
      <c r="F34" s="158"/>
      <c r="G34" s="158"/>
      <c r="H34" s="158"/>
      <c r="I34" s="158"/>
      <c r="J34" s="158"/>
      <c r="K34" s="104"/>
    </row>
    <row r="35" spans="2:11" ht="15.5" x14ac:dyDescent="0.35">
      <c r="B35" s="158" t="s">
        <v>214</v>
      </c>
      <c r="C35" s="158"/>
      <c r="D35" s="158"/>
      <c r="E35" s="158"/>
      <c r="F35" s="158"/>
      <c r="G35" s="158"/>
      <c r="H35" s="158"/>
      <c r="I35" s="158"/>
      <c r="J35" s="158"/>
      <c r="K35" s="104"/>
    </row>
    <row r="36" spans="2:11" ht="18.5" x14ac:dyDescent="0.35">
      <c r="B36" s="123"/>
      <c r="E36" s="104"/>
      <c r="F36" s="105"/>
      <c r="G36" s="104"/>
      <c r="J36" s="105"/>
      <c r="K36" s="104"/>
    </row>
    <row r="37" spans="2:11" x14ac:dyDescent="0.35">
      <c r="E37" s="104"/>
      <c r="F37" s="105"/>
      <c r="G37" s="104"/>
      <c r="J37" s="105"/>
      <c r="K37" s="104"/>
    </row>
    <row r="38" spans="2:11" x14ac:dyDescent="0.35">
      <c r="E38" s="104"/>
      <c r="F38" s="105"/>
      <c r="G38" s="104"/>
      <c r="J38" s="105"/>
      <c r="K38" s="104"/>
    </row>
    <row r="39" spans="2:11" x14ac:dyDescent="0.35">
      <c r="E39" s="104"/>
      <c r="F39" s="105"/>
      <c r="G39" s="104"/>
      <c r="J39" s="105"/>
      <c r="K39" s="104"/>
    </row>
    <row r="40" spans="2:11" x14ac:dyDescent="0.35">
      <c r="E40" s="104"/>
      <c r="F40" s="105"/>
      <c r="G40" s="104"/>
      <c r="J40" s="105"/>
      <c r="K40" s="104"/>
    </row>
    <row r="41" spans="2:11" x14ac:dyDescent="0.35">
      <c r="E41" s="104"/>
      <c r="F41" s="105"/>
      <c r="G41" s="104"/>
      <c r="J41" s="105"/>
      <c r="K41" s="104"/>
    </row>
    <row r="42" spans="2:11" x14ac:dyDescent="0.35">
      <c r="E42" s="104"/>
      <c r="F42" s="105"/>
      <c r="G42" s="104"/>
      <c r="J42" s="105"/>
      <c r="K42" s="104"/>
    </row>
    <row r="43" spans="2:11" x14ac:dyDescent="0.35">
      <c r="K43" s="104"/>
    </row>
    <row r="44" spans="2:11" x14ac:dyDescent="0.35">
      <c r="K44" s="104"/>
    </row>
    <row r="45" spans="2:11" x14ac:dyDescent="0.35">
      <c r="K45" s="104"/>
    </row>
    <row r="46" spans="2:11" x14ac:dyDescent="0.35">
      <c r="K46" s="104"/>
    </row>
    <row r="47" spans="2:11" x14ac:dyDescent="0.35">
      <c r="F47" s="105"/>
      <c r="G47" s="104"/>
      <c r="J47" s="105"/>
      <c r="K47" s="104"/>
    </row>
    <row r="48" spans="2:11" x14ac:dyDescent="0.35">
      <c r="K48" s="104"/>
    </row>
    <row r="49" spans="11:11" x14ac:dyDescent="0.35">
      <c r="K49" s="104"/>
    </row>
    <row r="50" spans="11:11" ht="31.5" customHeight="1" x14ac:dyDescent="0.35">
      <c r="K50" s="104"/>
    </row>
    <row r="55" spans="11:11" x14ac:dyDescent="0.35">
      <c r="K55" s="104"/>
    </row>
  </sheetData>
  <mergeCells count="12">
    <mergeCell ref="B34:J34"/>
    <mergeCell ref="B35:J35"/>
    <mergeCell ref="G22:I22"/>
    <mergeCell ref="B25:J25"/>
    <mergeCell ref="B26:J26"/>
    <mergeCell ref="B27:J27"/>
    <mergeCell ref="B28:J28"/>
    <mergeCell ref="B29:J29"/>
    <mergeCell ref="B30:J30"/>
    <mergeCell ref="B31:J31"/>
    <mergeCell ref="B32:J32"/>
    <mergeCell ref="B33:J3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6BF75-14C0-4C11-82C4-81927C231CB0}">
  <dimension ref="B1:H10"/>
  <sheetViews>
    <sheetView tabSelected="1" workbookViewId="0"/>
  </sheetViews>
  <sheetFormatPr defaultColWidth="8.90625" defaultRowHeight="14.5" x14ac:dyDescent="0.35"/>
  <cols>
    <col min="1" max="1" width="8.90625" style="124"/>
    <col min="2" max="2" width="19.54296875" style="124" customWidth="1"/>
    <col min="3" max="3" width="17.90625" style="124" customWidth="1"/>
    <col min="4" max="4" width="8.90625" style="124"/>
    <col min="5" max="5" width="10.36328125" style="124" bestFit="1" customWidth="1"/>
    <col min="6" max="6" width="8.90625" style="124"/>
    <col min="7" max="7" width="12.1796875" style="124" customWidth="1"/>
    <col min="8" max="16384" width="8.90625" style="124"/>
  </cols>
  <sheetData>
    <row r="1" spans="2:8" ht="15" thickBot="1" x14ac:dyDescent="0.4">
      <c r="B1" s="36">
        <v>1995.09</v>
      </c>
    </row>
    <row r="2" spans="2:8" ht="15.5" x14ac:dyDescent="0.35">
      <c r="B2" s="167"/>
      <c r="C2" s="168"/>
      <c r="D2" s="168"/>
      <c r="E2" s="168"/>
      <c r="F2" s="168"/>
      <c r="G2" s="168"/>
      <c r="H2" s="169"/>
    </row>
    <row r="3" spans="2:8" ht="15.5" thickBot="1" x14ac:dyDescent="0.4">
      <c r="B3" s="170" t="s">
        <v>64</v>
      </c>
      <c r="C3" s="171"/>
      <c r="D3" s="171"/>
      <c r="E3" s="171"/>
      <c r="F3" s="171"/>
      <c r="G3" s="171"/>
      <c r="H3" s="172"/>
    </row>
    <row r="4" spans="2:8" ht="15" x14ac:dyDescent="0.35">
      <c r="B4" s="125"/>
      <c r="C4" s="126"/>
      <c r="D4" s="126"/>
      <c r="E4" s="126"/>
      <c r="F4" s="126"/>
      <c r="G4" s="126"/>
      <c r="H4" s="127"/>
    </row>
    <row r="5" spans="2:8" x14ac:dyDescent="0.35">
      <c r="B5" s="128" t="s">
        <v>65</v>
      </c>
      <c r="C5" s="129" t="s">
        <v>67</v>
      </c>
      <c r="D5" s="129" t="s">
        <v>69</v>
      </c>
      <c r="E5" s="129" t="s">
        <v>71</v>
      </c>
      <c r="F5" s="129" t="s">
        <v>73</v>
      </c>
      <c r="G5" s="129" t="s">
        <v>75</v>
      </c>
      <c r="H5" s="130" t="s">
        <v>77</v>
      </c>
    </row>
    <row r="6" spans="2:8" ht="78" x14ac:dyDescent="0.35">
      <c r="B6" s="131" t="s">
        <v>66</v>
      </c>
      <c r="C6" s="126" t="s">
        <v>68</v>
      </c>
      <c r="D6" s="126" t="s">
        <v>70</v>
      </c>
      <c r="E6" s="126" t="s">
        <v>72</v>
      </c>
      <c r="F6" s="126" t="s">
        <v>74</v>
      </c>
      <c r="G6" s="126" t="s">
        <v>76</v>
      </c>
      <c r="H6" s="127" t="s">
        <v>78</v>
      </c>
    </row>
    <row r="7" spans="2:8" ht="15" thickBot="1" x14ac:dyDescent="0.4">
      <c r="B7" s="132"/>
      <c r="C7" s="133"/>
      <c r="D7" s="133"/>
      <c r="E7" s="133"/>
      <c r="F7" s="133"/>
      <c r="G7" s="133"/>
      <c r="H7" s="134" t="s">
        <v>79</v>
      </c>
    </row>
    <row r="8" spans="2:8" x14ac:dyDescent="0.35">
      <c r="B8" s="135" t="s">
        <v>80</v>
      </c>
      <c r="C8" s="136">
        <v>9000</v>
      </c>
      <c r="D8" s="137">
        <v>0</v>
      </c>
      <c r="E8" s="136">
        <v>0</v>
      </c>
      <c r="F8" s="136">
        <v>500</v>
      </c>
      <c r="G8" s="137">
        <v>14</v>
      </c>
      <c r="H8" s="138">
        <f>F8*G8</f>
        <v>7000</v>
      </c>
    </row>
    <row r="9" spans="2:8" ht="26" x14ac:dyDescent="0.35">
      <c r="B9" s="135" t="s">
        <v>81</v>
      </c>
      <c r="C9" s="136">
        <v>37000</v>
      </c>
      <c r="D9" s="137">
        <v>0</v>
      </c>
      <c r="E9" s="136">
        <v>0</v>
      </c>
      <c r="F9" s="136">
        <v>8421</v>
      </c>
      <c r="G9" s="137">
        <v>14</v>
      </c>
      <c r="H9" s="138">
        <f>F9*G9</f>
        <v>117894</v>
      </c>
    </row>
    <row r="10" spans="2:8" ht="15" thickBot="1" x14ac:dyDescent="0.4">
      <c r="B10" s="139" t="s">
        <v>62</v>
      </c>
      <c r="C10" s="140"/>
      <c r="D10" s="140"/>
      <c r="E10" s="141">
        <v>0</v>
      </c>
      <c r="F10" s="140"/>
      <c r="G10" s="140"/>
      <c r="H10" s="142">
        <f>ROUND((SUM(H8:H9)),-3)</f>
        <v>125000</v>
      </c>
    </row>
  </sheetData>
  <mergeCells count="2">
    <mergeCell ref="B2:H2"/>
    <mergeCell ref="B3:H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Creation_x0020_Date xmlns="4ffa91fb-a0ff-4ac5-b2db-65c790d184a4">2023-04-28T13:43:26+00:00</Document_x0020_Creation_x0020_Date>
    <TaxCatchAll xmlns="4ffa91fb-a0ff-4ac5-b2db-65c790d184a4" xsi:nil="true"/>
    <ProjectID xmlns="3541802f-c9a7-4423-ad70-861189f520b0" xsi:nil="true"/>
    <Action_x0020_Type xmlns="3541802f-c9a7-4423-ad70-861189f520b0">Proposal</Action_x0020_Type>
    <Lead xmlns="3541802f-c9a7-4423-ad70-861189f520b0">
      <UserInfo>
        <DisplayName>Jones, DonnaLee</DisplayName>
        <AccountId>72</AccountId>
        <AccountType/>
      </UserInfo>
    </Lead>
    <Review_x0020_Type xmlns="3541802f-c9a7-4423-ad70-861189f520b0">112-TR</Review_x0020_Type>
    <Court_x0020_Order xmlns="3541802f-c9a7-4423-ad70-861189f520b0">true</Court_x0020_Order>
    <DocumentSetDescription xmlns="http://schemas.microsoft.com/sharepoint/v3">RTR for coke ovens NESHAP, 40 CFR part 63, subpart CCCCC, and technology review of Coke Oven Batteries, 40 CFR part 63, subpart L.</DocumentSetDescription>
    <Package_x0020_Type xmlns="3541802f-c9a7-4423-ad70-861189f520b0">OMB</Package_x0020_Type>
    <Group xmlns="3541802f-c9a7-4423-ad70-861189f520b0">MICG</Group>
    <SPPDPhase xmlns="3541802f-c9a7-4423-ad70-861189f520b0">8- Out of eBF (OAR/OP/OMB)</SPPDPhase>
    <Signature_x0020_Date xmlns="3541802f-c9a7-4423-ad70-861189f520b0">2023-07-14T07:00:00+00:00</Signature_x0020_Date>
    <SharedWithUsers xmlns="8cbedb01-7036-4fa4-9d83-78abe0166c2f">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2CA672D8D94254FADDAEF98B91C497A" ma:contentTypeVersion="50" ma:contentTypeDescription="Create a new document." ma:contentTypeScope="" ma:versionID="9ad52fced0c463f98b41f240c397df32">
  <xsd:schema xmlns:xsd="http://www.w3.org/2001/XMLSchema" xmlns:xs="http://www.w3.org/2001/XMLSchema" xmlns:p="http://schemas.microsoft.com/office/2006/metadata/properties" xmlns:ns1="http://schemas.microsoft.com/sharepoint/v3" xmlns:ns2="4ffa91fb-a0ff-4ac5-b2db-65c790d184a4" xmlns:ns3="3541802f-c9a7-4423-ad70-861189f520b0" xmlns:ns4="8cbedb01-7036-4fa4-9d83-78abe0166c2f" targetNamespace="http://schemas.microsoft.com/office/2006/metadata/properties" ma:root="true" ma:fieldsID="65b5ce1edd6ba57c25593b2ca3570a83" ns1:_="" ns2:_="" ns3:_="" ns4:_="">
    <xsd:import namespace="http://schemas.microsoft.com/sharepoint/v3"/>
    <xsd:import namespace="4ffa91fb-a0ff-4ac5-b2db-65c790d184a4"/>
    <xsd:import namespace="3541802f-c9a7-4423-ad70-861189f520b0"/>
    <xsd:import namespace="8cbedb01-7036-4fa4-9d83-78abe0166c2f"/>
    <xsd:element name="properties">
      <xsd:complexType>
        <xsd:sequence>
          <xsd:element name="documentManagement">
            <xsd:complexType>
              <xsd:all>
                <xsd:element ref="ns2:Document_x0020_Creation_x0020_Date" minOccurs="0"/>
                <xsd:element ref="ns2:TaxCatchAllLabel" minOccurs="0"/>
                <xsd:element ref="ns2:TaxCatchAll" minOccurs="0"/>
                <xsd:element ref="ns3:Package_x0020_Type" minOccurs="0"/>
                <xsd:element ref="ns3:Group" minOccurs="0"/>
                <xsd:element ref="ns3:Lead" minOccurs="0"/>
                <xsd:element ref="ns3:MediaServiceMetadata" minOccurs="0"/>
                <xsd:element ref="ns3:MediaServiceFastMetadata" minOccurs="0"/>
                <xsd:element ref="ns3:Action_x0020_Type" minOccurs="0"/>
                <xsd:element ref="ns3:SPPDPhase" minOccurs="0"/>
                <xsd:element ref="ns3:ProjectID" minOccurs="0"/>
                <xsd:element ref="ns4:SharedWithUsers" minOccurs="0"/>
                <xsd:element ref="ns4:SharedWithDetails" minOccurs="0"/>
                <xsd:element ref="ns1:DocumentSetDescription" minOccurs="0"/>
                <xsd:element ref="ns3:Review_x0020_Type" minOccurs="0"/>
                <xsd:element ref="ns3:Signature_x0020_Date" minOccurs="0"/>
                <xsd:element ref="ns3:Court_x0020_Orde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1" nillable="true" ma:displayName="Description" ma:description="A short description of the action being reviewed."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8"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TaxCatchAllLabel" ma:index="9" nillable="true" ma:displayName="Taxonomy Catch All Column1" ma:hidden="true" ma:list="{7056f0a4-3cfe-45f7-9d52-1f31398461bf}" ma:internalName="TaxCatchAllLabel" ma:readOnly="true" ma:showField="CatchAllDataLabel" ma:web="8cbedb01-7036-4fa4-9d83-78abe0166c2f">
      <xsd:complexType>
        <xsd:complexContent>
          <xsd:extension base="dms:MultiChoiceLookup">
            <xsd:sequence>
              <xsd:element name="Value" type="dms:Lookup" maxOccurs="unbounded" minOccurs="0" nillable="true"/>
            </xsd:sequence>
          </xsd:extension>
        </xsd:complexContent>
      </xsd:complexType>
    </xsd:element>
    <xsd:element name="TaxCatchAll" ma:index="10" nillable="true" ma:displayName="Taxonomy Catch All Column" ma:hidden="true" ma:list="{7056f0a4-3cfe-45f7-9d52-1f31398461bf}" ma:internalName="TaxCatchAll" ma:showField="CatchAllData" ma:web="8cbedb01-7036-4fa4-9d83-78abe0166c2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541802f-c9a7-4423-ad70-861189f520b0" elementFormDefault="qualified">
    <xsd:import namespace="http://schemas.microsoft.com/office/2006/documentManagement/types"/>
    <xsd:import namespace="http://schemas.microsoft.com/office/infopath/2007/PartnerControls"/>
    <xsd:element name="Package_x0020_Type" ma:index="11" nillable="true" ma:displayName="Package Type" ma:default="OMB" ma:description="Select the type of package (OMB, Signature, or Notice)" ma:format="Dropdown" ma:internalName="Package_x0020_Type">
      <xsd:simpleType>
        <xsd:restriction base="dms:Choice">
          <xsd:enumeration value="OMB"/>
          <xsd:enumeration value="Signature Package"/>
          <xsd:enumeration value="Notice"/>
        </xsd:restriction>
      </xsd:simpleType>
    </xsd:element>
    <xsd:element name="Group" ma:index="12" nillable="true" ma:displayName="Group" ma:default="TDST" ma:description="Select responsible SPPD Group from dropdown list." ma:format="Dropdown" ma:internalName="Group">
      <xsd:simpleType>
        <xsd:restriction base="dms:Choice">
          <xsd:enumeration value="ESG"/>
          <xsd:enumeration value="FIG"/>
          <xsd:enumeration value="MICG"/>
          <xsd:enumeration value="MMG"/>
          <xsd:enumeration value="MPG"/>
          <xsd:enumeration value="NRG"/>
          <xsd:enumeration value="PSG"/>
          <xsd:enumeration value="RCG"/>
          <xsd:enumeration value="SPPD/IO"/>
          <xsd:enumeration value="TDST"/>
          <xsd:enumeration value="Other"/>
        </xsd:restriction>
      </xsd:simpleType>
    </xsd:element>
    <xsd:element name="Lead" ma:index="13" nillable="true" ma:displayName="Lead" ma:description="Primary project lead (one lead only)" ma:list="UserInfo" ma:SharePointGroup="0" ma:internalName="Lead"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Action_x0020_Type" ma:index="16" nillable="true" ma:displayName="Action Type" ma:default="ANPR" ma:description="Select the type of action, ANPR, Proposal, Final, Exceptional Issue, or Other." ma:format="Dropdown" ma:internalName="Action_x0020_Type">
      <xsd:simpleType>
        <xsd:restriction base="dms:Choice">
          <xsd:enumeration value="ANPR"/>
          <xsd:enumeration value="Proposal"/>
          <xsd:enumeration value="Final"/>
          <xsd:enumeration value="Exceptional Issue"/>
          <xsd:enumeration value="Other"/>
        </xsd:restriction>
      </xsd:simpleType>
    </xsd:element>
    <xsd:element name="SPPDPhase" ma:index="17" nillable="true" ma:displayName="SPPDPhase" ma:default="0- New" ma:description="Review phase for SPPD rules, assignment of the phase is done through the Blue Folder routing system." ma:format="Dropdown" ma:internalName="SPPDPhase">
      <xsd:simpleType>
        <xsd:restriction base="dms:Choice">
          <xsd:enumeration value="0- New"/>
          <xsd:enumeration value="1- Group Review"/>
          <xsd:enumeration value="2- Consistency Review"/>
          <xsd:enumeration value="3- Admin Review"/>
          <xsd:enumeration value="4- RL Review"/>
          <xsd:enumeration value="5- Secondary Review"/>
          <xsd:enumeration value="6- SPPD Management Review"/>
          <xsd:enumeration value="7- OAQPS Management Review"/>
          <xsd:enumeration value="8- Out of eBF (OAR/OP/OMB)"/>
          <xsd:enumeration value="9- Archive"/>
        </xsd:restriction>
      </xsd:simpleType>
    </xsd:element>
    <xsd:element name="ProjectID" ma:index="18" nillable="true" ma:displayName="ProjectID" ma:description="Unique identifier for the rule/project" ma:internalName="ProjectID">
      <xsd:simpleType>
        <xsd:restriction base="dms:Text">
          <xsd:maxLength value="255"/>
        </xsd:restriction>
      </xsd:simpleType>
    </xsd:element>
    <xsd:element name="Review_x0020_Type" ma:index="22" nillable="true" ma:displayName="Review Type" ma:default="112-TR" ma:description="Select the rule review type that best describes your action. (112 = NESHAP; 111 = NSPS; 129 = Waste Incineration Rules; 183e = VOC Rules; TR = technology review; RTR = Residual Risk and Technology Review)" ma:format="Dropdown" ma:internalName="Review_x0020_Type">
      <xsd:simpleType>
        <xsd:restriction base="dms:Choice">
          <xsd:enumeration value="112-TR"/>
          <xsd:enumeration value="112-RTR"/>
          <xsd:enumeration value="111"/>
          <xsd:enumeration value="129-TR"/>
          <xsd:enumeration value="129-RTR"/>
          <xsd:enumeration value="183e"/>
          <xsd:enumeration value="Other/Multiple"/>
        </xsd:restriction>
      </xsd:simpleType>
    </xsd:element>
    <xsd:element name="Signature_x0020_Date" ma:index="23" nillable="true" ma:displayName="Due Date" ma:description="Court ordered or desired signature date, for OMB packages this is the date the package should be sent to OMB." ma:format="DateOnly" ma:internalName="Signature_x0020_Date">
      <xsd:simpleType>
        <xsd:restriction base="dms:DateTime"/>
      </xsd:simpleType>
    </xsd:element>
    <xsd:element name="Court_x0020_Order" ma:index="24" nillable="true" ma:displayName="Court Order" ma:default="1" ma:description="Does the package have a court ordered signature deadline?" ma:internalName="Court_x0020_Order">
      <xsd:simpleType>
        <xsd:restriction base="dms:Boolea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bedb01-7036-4fa4-9d83-78abe0166c2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LastSyncTimeStamp="2016-08-25T00:16:07.24Z"/>
</file>

<file path=customXml/itemProps1.xml><?xml version="1.0" encoding="utf-8"?>
<ds:datastoreItem xmlns:ds="http://schemas.openxmlformats.org/officeDocument/2006/customXml" ds:itemID="{F4D2275A-5CC9-4AF9-ADFD-E24ECE26CD46}">
  <ds:schemaRefs>
    <ds:schemaRef ds:uri="http://schemas.microsoft.com/office/2006/metadata/properties"/>
    <ds:schemaRef ds:uri="http://schemas.microsoft.com/office/infopath/2007/PartnerControls"/>
    <ds:schemaRef ds:uri="4ffa91fb-a0ff-4ac5-b2db-65c790d184a4"/>
    <ds:schemaRef ds:uri="3541802f-c9a7-4423-ad70-861189f520b0"/>
    <ds:schemaRef ds:uri="http://schemas.microsoft.com/sharepoint/v3"/>
    <ds:schemaRef ds:uri="8cbedb01-7036-4fa4-9d83-78abe0166c2f"/>
  </ds:schemaRefs>
</ds:datastoreItem>
</file>

<file path=customXml/itemProps2.xml><?xml version="1.0" encoding="utf-8"?>
<ds:datastoreItem xmlns:ds="http://schemas.openxmlformats.org/officeDocument/2006/customXml" ds:itemID="{F2130DD1-CF6E-43F0-A31A-6DC364D474FE}">
  <ds:schemaRefs>
    <ds:schemaRef ds:uri="http://schemas.microsoft.com/sharepoint/v3/contenttype/forms"/>
  </ds:schemaRefs>
</ds:datastoreItem>
</file>

<file path=customXml/itemProps3.xml><?xml version="1.0" encoding="utf-8"?>
<ds:datastoreItem xmlns:ds="http://schemas.openxmlformats.org/officeDocument/2006/customXml" ds:itemID="{D8B6A9C0-A2BA-473E-B797-52846C1FFA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3541802f-c9a7-4423-ad70-861189f520b0"/>
    <ds:schemaRef ds:uri="8cbedb01-7036-4fa4-9d83-78abe0166c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306A60A-832A-4C19-8499-631018158833}">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Total Annual Responses</vt:lpstr>
      <vt:lpstr>No. Respondents</vt:lpstr>
      <vt:lpstr>Respondent Burden 1995t09</vt:lpstr>
      <vt:lpstr>Agency Burden 1995t09</vt:lpstr>
      <vt:lpstr>O&amp;M 1995t09</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JSellers</dc:creator>
  <cp:lastModifiedBy>Salahuddin, Diane</cp:lastModifiedBy>
  <dcterms:created xsi:type="dcterms:W3CDTF">2012-03-22T14:58:53Z</dcterms:created>
  <dcterms:modified xsi:type="dcterms:W3CDTF">2024-04-03T01:47:13Z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0x01010072CA672D8D94254FADDAEF98B91C497A</vt:lpwstr>
  </property>
  <property fmtid="{D5CDD505-2E9C-101B-9397-08002B2CF9AE}" pid="3" name="TaxKeyword">
    <vt:lpwstr/>
  </property>
  <property fmtid="{D5CDD505-2E9C-101B-9397-08002B2CF9AE}" pid="4" name="Record">
    <vt:lpwstr>Shared</vt:lpwstr>
  </property>
  <property fmtid="{D5CDD505-2E9C-101B-9397-08002B2CF9AE}" pid="5" name="Order">
    <vt:r8>372700</vt:r8>
  </property>
  <property fmtid="{D5CDD505-2E9C-101B-9397-08002B2CF9AE}" pid="6" name="Language">
    <vt:lpwstr>English</vt:lpwstr>
  </property>
  <property fmtid="{D5CDD505-2E9C-101B-9397-08002B2CF9AE}" pid="7" name="xd_Signature">
    <vt:bool>false</vt:bool>
  </property>
  <property fmtid="{D5CDD505-2E9C-101B-9397-08002B2CF9AE}" pid="8" name="xd_ProgID">
    <vt:lpwstr/>
  </property>
  <property fmtid="{D5CDD505-2E9C-101B-9397-08002B2CF9AE}" pid="9" name="_SourceUrl">
    <vt:lpwstr/>
  </property>
  <property fmtid="{D5CDD505-2E9C-101B-9397-08002B2CF9AE}" pid="10" name="_SharedFileIndex">
    <vt:lpwstr/>
  </property>
  <property fmtid="{D5CDD505-2E9C-101B-9397-08002B2CF9AE}" pid="11" name="_ColorHex">
    <vt:lpwstr/>
  </property>
  <property fmtid="{D5CDD505-2E9C-101B-9397-08002B2CF9AE}" pid="12" name="_Emoji">
    <vt:lpwstr/>
  </property>
  <property fmtid="{D5CDD505-2E9C-101B-9397-08002B2CF9AE}" pid="13" name="ComplianceAssetId">
    <vt:lpwstr/>
  </property>
  <property fmtid="{D5CDD505-2E9C-101B-9397-08002B2CF9AE}" pid="14" name="TemplateUrl">
    <vt:lpwstr/>
  </property>
  <property fmtid="{D5CDD505-2E9C-101B-9397-08002B2CF9AE}" pid="15" name="_ColorTag">
    <vt:lpwstr/>
  </property>
  <property fmtid="{D5CDD505-2E9C-101B-9397-08002B2CF9AE}" pid="16" name="TriggerFlowInfo">
    <vt:lpwstr/>
  </property>
  <property fmtid="{D5CDD505-2E9C-101B-9397-08002B2CF9AE}" pid="17" name="_docset_NoMedatataSyncRequired">
    <vt:lpwstr>False</vt:lpwstr>
  </property>
</Properties>
</file>