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defaultThemeVersion="124226"/>
  <xr:revisionPtr revIDLastSave="0" documentId="8_{811EB6EC-67DA-4960-8D00-A6744880CD55}" xr6:coauthVersionLast="47" xr6:coauthVersionMax="47" xr10:uidLastSave="{00000000-0000-0000-0000-000000000000}"/>
  <bookViews>
    <workbookView xWindow="-35280" yWindow="1305" windowWidth="21600" windowHeight="15735" activeTab="4" xr2:uid="{00000000-000D-0000-FFFF-FFFF00000000}"/>
  </bookViews>
  <sheets>
    <sheet name="Exhibit 1a" sheetId="1" r:id="rId1"/>
    <sheet name="Exhibit 1b" sheetId="18" r:id="rId2"/>
    <sheet name="Exhibit 1c" sheetId="2" r:id="rId3"/>
    <sheet name="Exhibit 2a" sheetId="3" r:id="rId4"/>
    <sheet name="Exhibit 2b" sheetId="4" r:id="rId5"/>
  </sheets>
  <definedNames>
    <definedName name="_xlnm.Print_Area" localSheetId="0">'Exhibit 1a'!$A$1:$L$65</definedName>
    <definedName name="_xlnm.Print_Area" localSheetId="1">'Exhibit 1b'!$A$1:$L$63</definedName>
    <definedName name="_xlnm.Print_Area" localSheetId="2">'Exhibit 1c'!$A$1:$E$23</definedName>
    <definedName name="_xlnm.Print_Area" localSheetId="3">'Exhibit 2a'!$A$1:$J$47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6" i="3" l="1"/>
  <c r="H16" i="3"/>
  <c r="G16" i="3"/>
  <c r="F16" i="3"/>
  <c r="J16" i="3"/>
  <c r="J9" i="3"/>
  <c r="I9" i="3"/>
  <c r="H9" i="3"/>
  <c r="G9" i="3"/>
  <c r="F9" i="3"/>
  <c r="E9" i="3"/>
  <c r="L15" i="18"/>
  <c r="L16" i="1"/>
  <c r="I14" i="18"/>
  <c r="L14" i="18" s="1"/>
  <c r="H14" i="18"/>
  <c r="J14" i="18" s="1"/>
  <c r="G14" i="18"/>
  <c r="K15" i="1"/>
  <c r="H15" i="1"/>
  <c r="J15" i="1" s="1"/>
  <c r="G15" i="1"/>
  <c r="B15" i="3"/>
  <c r="D15" i="3" s="1"/>
  <c r="B14" i="3"/>
  <c r="D14" i="3" s="1"/>
  <c r="E15" i="3"/>
  <c r="E10" i="3"/>
  <c r="B6" i="3"/>
  <c r="D6" i="3" s="1"/>
  <c r="E6" i="3"/>
  <c r="G9" i="1"/>
  <c r="G10" i="1"/>
  <c r="D9" i="1"/>
  <c r="F9" i="1" s="1"/>
  <c r="D10" i="1"/>
  <c r="F10" i="1" s="1"/>
  <c r="B7" i="3"/>
  <c r="E7" i="3"/>
  <c r="E12" i="3"/>
  <c r="D12" i="3"/>
  <c r="D11" i="3"/>
  <c r="E11" i="3"/>
  <c r="C22" i="2"/>
  <c r="D22" i="2" s="1"/>
  <c r="F50" i="18"/>
  <c r="F49" i="18"/>
  <c r="G49" i="18" s="1"/>
  <c r="F52" i="1"/>
  <c r="F51" i="1"/>
  <c r="G51" i="1" s="1"/>
  <c r="G9" i="18"/>
  <c r="D29" i="18"/>
  <c r="G8" i="18" s="1"/>
  <c r="D9" i="18"/>
  <c r="F9" i="18" s="1"/>
  <c r="D8" i="18"/>
  <c r="F8" i="18" s="1"/>
  <c r="D29" i="1"/>
  <c r="D8" i="1"/>
  <c r="F8" i="1" s="1"/>
  <c r="B10" i="3"/>
  <c r="D10" i="3" s="1"/>
  <c r="F40" i="18"/>
  <c r="F39" i="18"/>
  <c r="F38" i="18"/>
  <c r="K14" i="18" l="1"/>
  <c r="I15" i="1"/>
  <c r="L15" i="1" s="1"/>
  <c r="E14" i="3"/>
  <c r="B5" i="3"/>
  <c r="D5" i="3" s="1"/>
  <c r="E5" i="3"/>
  <c r="I14" i="3"/>
  <c r="F14" i="3"/>
  <c r="H15" i="3"/>
  <c r="I15" i="3"/>
  <c r="G15" i="3"/>
  <c r="F15" i="3"/>
  <c r="G14" i="3"/>
  <c r="H14" i="3"/>
  <c r="G6" i="3"/>
  <c r="F6" i="3"/>
  <c r="I6" i="3"/>
  <c r="H6" i="3"/>
  <c r="G5" i="3"/>
  <c r="F5" i="3"/>
  <c r="I5" i="3"/>
  <c r="H5" i="3"/>
  <c r="H12" i="3"/>
  <c r="I11" i="3"/>
  <c r="H10" i="1"/>
  <c r="K10" i="1" s="1"/>
  <c r="F11" i="3"/>
  <c r="H9" i="1"/>
  <c r="K9" i="1" s="1"/>
  <c r="I12" i="3"/>
  <c r="G11" i="3"/>
  <c r="H11" i="3"/>
  <c r="F12" i="3"/>
  <c r="G12" i="3"/>
  <c r="G50" i="18"/>
  <c r="G51" i="18" s="1"/>
  <c r="L16" i="18" s="1"/>
  <c r="G52" i="1"/>
  <c r="G53" i="1" s="1"/>
  <c r="L17" i="1" s="1"/>
  <c r="H8" i="18"/>
  <c r="J8" i="18" s="1"/>
  <c r="H9" i="18"/>
  <c r="J9" i="18" s="1"/>
  <c r="G8" i="1"/>
  <c r="H8" i="1" s="1"/>
  <c r="J8" i="1" s="1"/>
  <c r="F41" i="18"/>
  <c r="F10" i="3"/>
  <c r="G10" i="3"/>
  <c r="H10" i="3"/>
  <c r="I10" i="3"/>
  <c r="J15" i="18" l="1"/>
  <c r="J14" i="3"/>
  <c r="J15" i="3"/>
  <c r="I8" i="18"/>
  <c r="L8" i="18" s="1"/>
  <c r="I9" i="1"/>
  <c r="J10" i="1"/>
  <c r="I10" i="1"/>
  <c r="J9" i="1"/>
  <c r="K8" i="18"/>
  <c r="H15" i="18"/>
  <c r="B12" i="2" s="1"/>
  <c r="B13" i="2" s="1"/>
  <c r="K9" i="18"/>
  <c r="I9" i="18"/>
  <c r="L9" i="18" s="1"/>
  <c r="E11" i="2"/>
  <c r="F11" i="2" s="1"/>
  <c r="E12" i="2"/>
  <c r="E13" i="2" s="1"/>
  <c r="E7" i="2"/>
  <c r="F7" i="2" s="1"/>
  <c r="E8" i="2"/>
  <c r="E9" i="2" s="1"/>
  <c r="I8" i="1"/>
  <c r="K8" i="1"/>
  <c r="I15" i="18" l="1"/>
  <c r="K15" i="18"/>
  <c r="B11" i="2"/>
  <c r="C11" i="2"/>
  <c r="G11" i="2" s="1"/>
  <c r="F12" i="2"/>
  <c r="F13" i="2"/>
  <c r="F8" i="2"/>
  <c r="F9" i="2"/>
  <c r="D7" i="3"/>
  <c r="F7" i="3" s="1"/>
  <c r="C12" i="2" l="1"/>
  <c r="I7" i="3"/>
  <c r="H7" i="3"/>
  <c r="G7" i="3"/>
  <c r="G12" i="2" l="1"/>
  <c r="C13" i="2"/>
  <c r="G13" i="2" s="1"/>
  <c r="F42" i="1"/>
  <c r="F41" i="1"/>
  <c r="F40" i="1"/>
  <c r="L9" i="1" l="1"/>
  <c r="L10" i="1"/>
  <c r="L8" i="1"/>
  <c r="F43" i="1"/>
  <c r="C7" i="2" l="1"/>
  <c r="G7" i="2" s="1"/>
  <c r="B46" i="3"/>
  <c r="J18" i="3" s="1"/>
  <c r="D40" i="3"/>
  <c r="D39" i="3"/>
  <c r="D38" i="3"/>
  <c r="D36" i="3"/>
  <c r="D35" i="3"/>
  <c r="D34" i="3"/>
  <c r="J6" i="3" l="1"/>
  <c r="J5" i="3"/>
  <c r="J12" i="3"/>
  <c r="J11" i="3"/>
  <c r="C8" i="2"/>
  <c r="J10" i="3"/>
  <c r="J7" i="3"/>
  <c r="G8" i="2" l="1"/>
  <c r="C9" i="2"/>
  <c r="G9" i="2" s="1"/>
  <c r="H16" i="1"/>
  <c r="D23" i="2"/>
  <c r="E24" i="2" s="1"/>
  <c r="E27" i="2" l="1"/>
  <c r="E25" i="2"/>
  <c r="B8" i="2"/>
  <c r="B9" i="2" s="1"/>
  <c r="B7" i="2"/>
  <c r="I16" i="1"/>
  <c r="J16" i="1"/>
  <c r="B4" i="4" l="1"/>
  <c r="B5" i="4"/>
  <c r="C7" i="4" s="1"/>
  <c r="E26" i="2"/>
  <c r="K16" i="1"/>
  <c r="J19" i="3" l="1"/>
  <c r="C5" i="4" l="1"/>
  <c r="C8" i="4" s="1"/>
  <c r="C4" i="4"/>
</calcChain>
</file>

<file path=xl/sharedStrings.xml><?xml version="1.0" encoding="utf-8"?>
<sst xmlns="http://schemas.openxmlformats.org/spreadsheetml/2006/main" count="245" uniqueCount="166">
  <si>
    <t>Exhibit 1a. Lower Bound Respondent Burden and Cost of Reporting and Recordkeeping Requirements for States, Emissions Guidelines for Greenhouse Gas Emissions from Existing Crude Oil and Natural Gas Facilities  (40 CFR Part 60, Subpart OOOOc)</t>
  </si>
  <si>
    <t>Burden Item</t>
  </si>
  <si>
    <t>(A)
Hours/ Occurrence</t>
  </si>
  <si>
    <t>(B)
Occurrences/ Respondent/Year</t>
  </si>
  <si>
    <t>(C)
Hours/ Respondent/Year
(A x B)</t>
  </si>
  <si>
    <t>(D)  Respondents/ Year</t>
  </si>
  <si>
    <t>(E)
Total Hours/Year
(C x D)</t>
  </si>
  <si>
    <t>(F)
Technical Hours/Year
(E x 0.79)</t>
  </si>
  <si>
    <t>(G)
Managerial Hours/Year
(E x 0.09)</t>
  </si>
  <si>
    <t>(H)
Clerical Hours/Year
(E x 0.12)</t>
  </si>
  <si>
    <t>(I)
Cost/Year</t>
  </si>
  <si>
    <t>1. REPORTING REQUIREMENTS</t>
  </si>
  <si>
    <t>A. Read and Understand Rule Requirements</t>
  </si>
  <si>
    <t>Incl. in 1B</t>
  </si>
  <si>
    <t>B. Required Activities</t>
  </si>
  <si>
    <t>Develop state plan</t>
  </si>
  <si>
    <r>
      <t>States w/compressor stations only</t>
    </r>
    <r>
      <rPr>
        <vertAlign val="superscript"/>
        <sz val="11"/>
        <color rgb="FF000000"/>
        <rFont val="Calibri"/>
        <family val="2"/>
        <scheme val="minor"/>
      </rPr>
      <t>a,b</t>
    </r>
  </si>
  <si>
    <r>
      <t>Other States w/existing requirements</t>
    </r>
    <r>
      <rPr>
        <vertAlign val="superscript"/>
        <sz val="11"/>
        <color rgb="FF000000"/>
        <rFont val="Calibri"/>
        <family val="2"/>
        <scheme val="minor"/>
      </rPr>
      <t>c,d</t>
    </r>
  </si>
  <si>
    <r>
      <t>Other States w/o existing requirements</t>
    </r>
    <r>
      <rPr>
        <vertAlign val="superscript"/>
        <sz val="11"/>
        <color rgb="FF000000"/>
        <rFont val="Calibri"/>
        <family val="2"/>
        <scheme val="minor"/>
      </rPr>
      <t>e,f</t>
    </r>
  </si>
  <si>
    <t>C. Create Information</t>
  </si>
  <si>
    <t>D. Gather Information</t>
  </si>
  <si>
    <t>E. Report Preparation</t>
  </si>
  <si>
    <t>Develop final plan</t>
  </si>
  <si>
    <r>
      <t>Negative declaration</t>
    </r>
    <r>
      <rPr>
        <vertAlign val="superscript"/>
        <sz val="11"/>
        <color rgb="FF000000"/>
        <rFont val="Calibri"/>
        <family val="2"/>
        <scheme val="minor"/>
      </rPr>
      <t>g</t>
    </r>
  </si>
  <si>
    <t>AVERAGE ANNUAL LABOR BURDEN AND COST</t>
  </si>
  <si>
    <t>AVERAGE ANNUALIZED COSTS (O&amp;M) 
(Reporting/recordkeeping supplies)</t>
  </si>
  <si>
    <r>
      <rPr>
        <vertAlign val="superscript"/>
        <sz val="11"/>
        <color theme="1"/>
        <rFont val="Calibri"/>
        <family val="2"/>
        <scheme val="minor"/>
      </rPr>
      <t>a</t>
    </r>
    <r>
      <rPr>
        <sz val="11"/>
        <color theme="1"/>
        <rFont val="Calibri"/>
        <family val="2"/>
        <scheme val="minor"/>
      </rPr>
      <t>Burden based on 0.5 FTEs per state to develop, subimt and implement state plans.</t>
    </r>
  </si>
  <si>
    <r>
      <rPr>
        <vertAlign val="superscript"/>
        <sz val="11"/>
        <color rgb="FF000000"/>
        <rFont val="Calibri"/>
        <family val="2"/>
        <scheme val="minor"/>
      </rPr>
      <t>b</t>
    </r>
    <r>
      <rPr>
        <sz val="11"/>
        <color rgb="FF000000"/>
        <rFont val="Calibri"/>
        <family val="2"/>
        <scheme val="minor"/>
      </rPr>
      <t>Respondents include 20 states expected to develop, submit, and implement a state plan for compressor stations only, averaged over the 3-year ICR period (20/3=7).</t>
    </r>
  </si>
  <si>
    <r>
      <rPr>
        <vertAlign val="superscript"/>
        <sz val="11"/>
        <color theme="1"/>
        <rFont val="Calibri"/>
        <family val="2"/>
        <scheme val="minor"/>
      </rPr>
      <t>c</t>
    </r>
    <r>
      <rPr>
        <sz val="11"/>
        <color theme="1"/>
        <rFont val="Calibri"/>
        <family val="2"/>
        <scheme val="minor"/>
      </rPr>
      <t>Burden based on 1 FTE per state to develop, submit, and implement state plans.</t>
    </r>
  </si>
  <si>
    <r>
      <rPr>
        <vertAlign val="superscript"/>
        <sz val="11"/>
        <color rgb="FF000000"/>
        <rFont val="Calibri"/>
        <family val="2"/>
      </rPr>
      <t>d</t>
    </r>
    <r>
      <rPr>
        <sz val="11"/>
        <color rgb="FF000000"/>
        <rFont val="Calibri"/>
        <family val="2"/>
      </rPr>
      <t>Respondents include 10 states expected to have existing requirements in place similar to, or more stringent than the emission guidelines, averaged over the 3-year ICR period (10/3=3). </t>
    </r>
  </si>
  <si>
    <r>
      <rPr>
        <vertAlign val="superscript"/>
        <sz val="11"/>
        <color theme="1"/>
        <rFont val="Calibri"/>
        <family val="2"/>
        <scheme val="minor"/>
      </rPr>
      <t>e</t>
    </r>
    <r>
      <rPr>
        <sz val="11"/>
        <color theme="1"/>
        <rFont val="Calibri"/>
        <family val="2"/>
        <scheme val="minor"/>
      </rPr>
      <t>Burden based on 3 FTEs per state to develop, submit, and implement state plans.</t>
    </r>
  </si>
  <si>
    <r>
      <rPr>
        <vertAlign val="superscript"/>
        <sz val="11"/>
        <color theme="1"/>
        <rFont val="Calibri"/>
        <family val="2"/>
        <scheme val="minor"/>
      </rPr>
      <t>f</t>
    </r>
    <r>
      <rPr>
        <sz val="11"/>
        <color theme="1"/>
        <rFont val="Calibri"/>
        <family val="2"/>
        <scheme val="minor"/>
      </rPr>
      <t>Respondents include 20 states not expected to have existing requirements similar to the emission guidelines, averaged over the 3-year ICR period (20/3=7). </t>
    </r>
  </si>
  <si>
    <r>
      <rPr>
        <vertAlign val="superscript"/>
        <sz val="11"/>
        <color theme="1"/>
        <rFont val="Calibri"/>
        <family val="2"/>
        <scheme val="minor"/>
      </rPr>
      <t>g</t>
    </r>
    <r>
      <rPr>
        <sz val="11"/>
        <color theme="1"/>
        <rFont val="Calibri"/>
        <family val="2"/>
        <scheme val="minor"/>
      </rPr>
      <t>Respondents include the 1 state (HI) expected to submit a one-time negative declaration, averaged over the 3-year ICR period (1/3=0.3). </t>
    </r>
  </si>
  <si>
    <t>Nationwide Respondent Assumptions</t>
  </si>
  <si>
    <t>Respondents</t>
  </si>
  <si>
    <t>No.</t>
  </si>
  <si>
    <t>Notes</t>
  </si>
  <si>
    <t>Total no. respondents</t>
  </si>
  <si>
    <t>49 states, DC</t>
  </si>
  <si>
    <t>No. expected to submit individual state plan for compressor stations only</t>
  </si>
  <si>
    <t>States with compressor stations only.</t>
  </si>
  <si>
    <t>No. of all other states expected to submit state plan</t>
  </si>
  <si>
    <t>States expected to have gas/oil production during the 3-yr ICR period.</t>
  </si>
  <si>
    <t>No. expected to have existing regulations/programs in place</t>
  </si>
  <si>
    <t>States with requirements at least as stringent as those in 40 CFR part 60, subpart OOOOc.</t>
  </si>
  <si>
    <t>No. expected to submit negative declaration</t>
  </si>
  <si>
    <t>HI</t>
  </si>
  <si>
    <r>
      <t>a</t>
    </r>
    <r>
      <rPr>
        <sz val="11"/>
        <color theme="1"/>
        <rFont val="Calibri"/>
        <family val="2"/>
      </rPr>
      <t xml:space="preserve"> The lower bounds account for states expected to regulations and programs in place that are similar to, or more stringent than 40 CFR part 60, subpart OOOOc emission guidelines and would require less burden to develop the state plan. By accounting for existing programs, the burden estimates in Exhibit 1a are lower than those in Exhibit 1b. </t>
    </r>
  </si>
  <si>
    <r>
      <t>b</t>
    </r>
    <r>
      <rPr>
        <sz val="11"/>
        <color theme="1"/>
        <rFont val="Calibri"/>
        <family val="2"/>
      </rPr>
      <t xml:space="preserve"> Tribes expected to rely on federal plan.</t>
    </r>
  </si>
  <si>
    <t>Respondent Labor Rates</t>
  </si>
  <si>
    <t>Labor Category</t>
  </si>
  <si>
    <t>Respondent Labor Rates (May 2021)</t>
  </si>
  <si>
    <t>Unloaded</t>
  </si>
  <si>
    <t>Overhead Multiplier
 (110%)</t>
  </si>
  <si>
    <t>Loaded</t>
  </si>
  <si>
    <r>
      <t xml:space="preserve">States </t>
    </r>
    <r>
      <rPr>
        <vertAlign val="superscript"/>
        <sz val="11"/>
        <color indexed="8"/>
        <rFont val="Calibri"/>
        <family val="2"/>
        <scheme val="minor"/>
      </rPr>
      <t>a</t>
    </r>
  </si>
  <si>
    <t xml:space="preserve">    Technical</t>
  </si>
  <si>
    <t xml:space="preserve">    Managerial</t>
  </si>
  <si>
    <t xml:space="preserve">    Clerical</t>
  </si>
  <si>
    <t xml:space="preserve">    Composite</t>
  </si>
  <si>
    <r>
      <rPr>
        <vertAlign val="superscript"/>
        <sz val="11"/>
        <color indexed="8"/>
        <rFont val="Calibri"/>
        <family val="2"/>
        <scheme val="minor"/>
      </rPr>
      <t xml:space="preserve">a </t>
    </r>
    <r>
      <rPr>
        <sz val="11"/>
        <color indexed="8"/>
        <rFont val="Calibri"/>
        <family val="2"/>
        <scheme val="minor"/>
      </rPr>
      <t xml:space="preserve">Unloaded labor rates from U.S. Department of Labor, Bureau of Labor Statistics, Occupational Employment Statistics, </t>
    </r>
  </si>
  <si>
    <t>May 2021 National Industry-Specific Occupational Employment and Wage Estimates, NAICS 999200 - State Government,</t>
  </si>
  <si>
    <t>excluding schools and hospitals (OES Designation) &lt;https://www.bls.gov/oes/current/naics3_999000.htm&gt;</t>
  </si>
  <si>
    <r>
      <t>Recordkeeping/Reporting Supplies (Annual O&amp;M Costs)</t>
    </r>
    <r>
      <rPr>
        <b/>
        <vertAlign val="superscript"/>
        <sz val="11"/>
        <color rgb="FF000000"/>
        <rFont val="Calibri"/>
        <family val="2"/>
        <scheme val="minor"/>
      </rPr>
      <t>a</t>
    </r>
  </si>
  <si>
    <t>Supply Item</t>
  </si>
  <si>
    <t>Price per Item</t>
  </si>
  <si>
    <t>Number per Respondent</t>
  </si>
  <si>
    <t>Number of Respondents</t>
  </si>
  <si>
    <t>Total</t>
  </si>
  <si>
    <t>File cabinet to store hard copy records</t>
  </si>
  <si>
    <t>Miscellaneous annual supplies</t>
  </si>
  <si>
    <t>Average Annual Cost</t>
  </si>
  <si>
    <r>
      <rPr>
        <vertAlign val="superscript"/>
        <sz val="11"/>
        <color theme="1"/>
        <rFont val="Calibri"/>
        <family val="2"/>
        <scheme val="minor"/>
      </rPr>
      <t>a</t>
    </r>
    <r>
      <rPr>
        <sz val="11"/>
        <color theme="1"/>
        <rFont val="Calibri"/>
        <family val="2"/>
        <scheme val="minor"/>
      </rPr>
      <t xml:space="preserve"> Costs based on estimates in the supporting statement for Carbon Pollution Emission Guidelines for Existing Stationary Sources: Electric Utility Generating Units supporting statement (EPA-HQ-OAR-2013-0602-36879).</t>
    </r>
  </si>
  <si>
    <r>
      <rPr>
        <vertAlign val="superscript"/>
        <sz val="11"/>
        <color rgb="FF000000"/>
        <rFont val="Calibri"/>
        <family val="2"/>
        <scheme val="minor"/>
      </rPr>
      <t>b</t>
    </r>
    <r>
      <rPr>
        <sz val="11"/>
        <color indexed="8"/>
        <rFont val="Calibri"/>
        <family val="2"/>
        <scheme val="minor"/>
      </rPr>
      <t xml:space="preserve"> Respondents include all 50 states with state plans.</t>
    </r>
  </si>
  <si>
    <t>Exhibit 1b. Upper Bound Respondent Burden and Cost of Reporting and Recordkeeping Requirements for States, Emissions Guidelines for Greenhouse Gas Emissions from Existing Crude Oil and Natural Gas Facilities  (40 CFR Part 60, Subpart OOOOc)</t>
  </si>
  <si>
    <r>
      <t>Other States</t>
    </r>
    <r>
      <rPr>
        <vertAlign val="superscript"/>
        <sz val="11"/>
        <color rgb="FF000000"/>
        <rFont val="Calibri"/>
        <family val="2"/>
        <scheme val="minor"/>
      </rPr>
      <t>c,d</t>
    </r>
  </si>
  <si>
    <r>
      <t>Negative declaration</t>
    </r>
    <r>
      <rPr>
        <vertAlign val="superscript"/>
        <sz val="11"/>
        <color rgb="FF000000"/>
        <rFont val="Calibri"/>
        <family val="2"/>
        <scheme val="minor"/>
      </rPr>
      <t>e</t>
    </r>
  </si>
  <si>
    <r>
      <rPr>
        <vertAlign val="superscript"/>
        <sz val="11"/>
        <color theme="1"/>
        <rFont val="Calibri"/>
        <family val="2"/>
        <scheme val="minor"/>
      </rPr>
      <t>c</t>
    </r>
    <r>
      <rPr>
        <sz val="11"/>
        <color theme="1"/>
        <rFont val="Calibri"/>
        <family val="2"/>
        <scheme val="minor"/>
      </rPr>
      <t>Burden based on 3 FTEs per state to develop, submit, and implement state plans.</t>
    </r>
  </si>
  <si>
    <r>
      <rPr>
        <vertAlign val="superscript"/>
        <sz val="11"/>
        <color theme="1"/>
        <rFont val="Calibri"/>
        <family val="2"/>
        <scheme val="minor"/>
      </rPr>
      <t>d</t>
    </r>
    <r>
      <rPr>
        <sz val="11"/>
        <color theme="1"/>
        <rFont val="Calibri"/>
        <family val="2"/>
        <scheme val="minor"/>
      </rPr>
      <t>Respondents include 30 states not expected to have existing requirements similar to the emission guidelines, averaged over the 3-year ICR period (20/3=7). </t>
    </r>
  </si>
  <si>
    <r>
      <rPr>
        <vertAlign val="superscript"/>
        <sz val="11"/>
        <color theme="1"/>
        <rFont val="Calibri"/>
        <family val="2"/>
        <scheme val="minor"/>
      </rPr>
      <t>e</t>
    </r>
    <r>
      <rPr>
        <sz val="11"/>
        <color theme="1"/>
        <rFont val="Calibri"/>
        <family val="2"/>
        <scheme val="minor"/>
      </rPr>
      <t>Respondents include the 1 state (HI) expected to submit a one-time negative declaration, averaged over the 3-year ICR period (1/3=0.3). </t>
    </r>
  </si>
  <si>
    <r>
      <t>a</t>
    </r>
    <r>
      <rPr>
        <sz val="11"/>
        <color theme="1"/>
        <rFont val="Calibri"/>
        <family val="2"/>
      </rPr>
      <t xml:space="preserve"> Tribes expected to rely on federal plan.</t>
    </r>
  </si>
  <si>
    <t>Exhibit 1c. Summary of Respondent Burden and Cost of Reporting and Recordkeeping Requirements for States, Emissions Guidelines for Greenhouse Gas Emissions from Existing Crude Oil and Natural Gas Facilities  (40 CFR Part 60, Subpart OOOOc)</t>
  </si>
  <si>
    <t>Summary of Annual Respondent Burden and Cost</t>
  </si>
  <si>
    <t>Totals</t>
  </si>
  <si>
    <t>Annual Labor Burden (Hours)</t>
  </si>
  <si>
    <t>Annual
Labor Costs</t>
  </si>
  <si>
    <t>Annualized
Capital Costs</t>
  </si>
  <si>
    <t>Annual
O&amp;M Costs</t>
  </si>
  <si>
    <t>Total Annualized Costs</t>
  </si>
  <si>
    <t>Total Annual Respondent Costs</t>
  </si>
  <si>
    <t>Lower Bound Estimate</t>
  </si>
  <si>
    <t>3-Year Total</t>
  </si>
  <si>
    <t>Average Annual</t>
  </si>
  <si>
    <t>Average Annual per Respondent</t>
  </si>
  <si>
    <t>Upper Bound Estimate</t>
  </si>
  <si>
    <r>
      <rPr>
        <vertAlign val="superscript"/>
        <sz val="11"/>
        <color theme="1"/>
        <rFont val="Calibri"/>
        <family val="2"/>
        <scheme val="minor"/>
      </rPr>
      <t>a</t>
    </r>
    <r>
      <rPr>
        <sz val="11"/>
        <color theme="1"/>
        <rFont val="Calibri"/>
        <family val="2"/>
        <scheme val="minor"/>
      </rPr>
      <t xml:space="preserve"> Equal to average annual estimate for each burden item in Exhibit 1a divided by the number of respondents in Exhibit 1a for that burden item, summed for all burden items.</t>
    </r>
  </si>
  <si>
    <r>
      <rPr>
        <vertAlign val="superscript"/>
        <sz val="11"/>
        <color theme="1"/>
        <rFont val="Calibri"/>
        <family val="2"/>
        <scheme val="minor"/>
      </rPr>
      <t>b</t>
    </r>
    <r>
      <rPr>
        <sz val="11"/>
        <color theme="1"/>
        <rFont val="Calibri"/>
        <family val="2"/>
        <scheme val="minor"/>
      </rPr>
      <t xml:space="preserve"> Equal to average annual estimate for each burden item in Exhibit 1b divided by the number of respondents in Exhibit 1b for that burden item, summed for all burden items.</t>
    </r>
  </si>
  <si>
    <t>Summary of Responses</t>
  </si>
  <si>
    <t>Information Collection Activity</t>
  </si>
  <si>
    <t>Occurrence per Respondent</t>
  </si>
  <si>
    <t xml:space="preserve">Respondents
</t>
  </si>
  <si>
    <t>Total
Responses</t>
  </si>
  <si>
    <t xml:space="preserve"> REPORT REQUIREMENTS</t>
  </si>
  <si>
    <t>State plan</t>
  </si>
  <si>
    <t xml:space="preserve">3-Year Total Responses </t>
  </si>
  <si>
    <t>Average Annual Number of Responses =</t>
  </si>
  <si>
    <t>Average Annual Responses per Respondent =</t>
  </si>
  <si>
    <t>Lower Bound Average Annual Hours per Response =</t>
  </si>
  <si>
    <t>Upper Bound Average Annual Hours per Response =</t>
  </si>
  <si>
    <t>Exhibit 2a. Burden and Cost to the Agency, Emissions Guidelines for Greenhouse Gas Emissions from Existing Crude Oil and Natural Gas Facilities  (40 CFR Part 60, Subpart OOOOc)</t>
  </si>
  <si>
    <t>Activity</t>
  </si>
  <si>
    <t>(A)
Hours/
Occurrence</t>
  </si>
  <si>
    <t>(B) 
Occurrences/
Respondents/Year</t>
  </si>
  <si>
    <t>(C)
Hours/Respondent/Year 
(A x B)</t>
  </si>
  <si>
    <t>(D)
Respondents/ Year</t>
  </si>
  <si>
    <t>(E)
EPA Total 
Hours/Year
 (C x D)</t>
  </si>
  <si>
    <t>(F)
EPA Technical 
Hours/Year
 (E x 0.79)</t>
  </si>
  <si>
    <t>(G)
EPA
Managerial
Hours/Year
 (E x 0.09)</t>
  </si>
  <si>
    <t>(H)
EPA
Clerical
Hours/Year
 (E x 0.12)</t>
  </si>
  <si>
    <t>(I)
Cost, $</t>
  </si>
  <si>
    <t>1. SUPPORT/OUTREACH</t>
  </si>
  <si>
    <t xml:space="preserve">EPA Headquarters </t>
  </si>
  <si>
    <r>
      <t xml:space="preserve">States w/compressor stations only </t>
    </r>
    <r>
      <rPr>
        <vertAlign val="superscript"/>
        <sz val="11"/>
        <color rgb="FF000000"/>
        <rFont val="Calibri"/>
        <family val="2"/>
        <scheme val="minor"/>
      </rPr>
      <t>a</t>
    </r>
  </si>
  <si>
    <r>
      <t xml:space="preserve">Other States </t>
    </r>
    <r>
      <rPr>
        <vertAlign val="superscript"/>
        <sz val="11"/>
        <color rgb="FF000000"/>
        <rFont val="Calibri"/>
        <family val="2"/>
        <scheme val="minor"/>
      </rPr>
      <t>b</t>
    </r>
  </si>
  <si>
    <r>
      <t xml:space="preserve">EPA Regions </t>
    </r>
    <r>
      <rPr>
        <vertAlign val="superscript"/>
        <sz val="11"/>
        <color indexed="8"/>
        <rFont val="Calibri"/>
        <family val="2"/>
        <scheme val="minor"/>
      </rPr>
      <t>c</t>
    </r>
  </si>
  <si>
    <r>
      <t xml:space="preserve">2. REPORT REVIEW </t>
    </r>
    <r>
      <rPr>
        <b/>
        <vertAlign val="superscript"/>
        <sz val="11"/>
        <color rgb="FF000000"/>
        <rFont val="Calibri"/>
        <family val="2"/>
        <scheme val="minor"/>
      </rPr>
      <t>d</t>
    </r>
  </si>
  <si>
    <r>
      <t xml:space="preserve">Review negative declarations </t>
    </r>
    <r>
      <rPr>
        <vertAlign val="superscript"/>
        <sz val="11"/>
        <color indexed="8"/>
        <rFont val="Calibri"/>
        <family val="2"/>
        <scheme val="minor"/>
      </rPr>
      <t>e</t>
    </r>
  </si>
  <si>
    <r>
      <t xml:space="preserve">Coordination on submitting state plans </t>
    </r>
    <r>
      <rPr>
        <vertAlign val="superscript"/>
        <sz val="11"/>
        <color indexed="8"/>
        <rFont val="Calibri"/>
        <family val="2"/>
        <scheme val="minor"/>
      </rPr>
      <t>f</t>
    </r>
  </si>
  <si>
    <r>
      <t xml:space="preserve">Review notifications of public hearings on plans </t>
    </r>
    <r>
      <rPr>
        <vertAlign val="superscript"/>
        <sz val="11"/>
        <color rgb="FF000000"/>
        <rFont val="Calibri"/>
        <family val="2"/>
        <scheme val="minor"/>
      </rPr>
      <t>g</t>
    </r>
  </si>
  <si>
    <r>
      <t xml:space="preserve">Review certifications that public hearings on plans conducted according to subpart Ba procedures </t>
    </r>
    <r>
      <rPr>
        <vertAlign val="superscript"/>
        <sz val="11"/>
        <color rgb="FF000000"/>
        <rFont val="Calibri"/>
        <family val="2"/>
        <scheme val="minor"/>
      </rPr>
      <t>g</t>
    </r>
  </si>
  <si>
    <t xml:space="preserve">Review/approve plans </t>
  </si>
  <si>
    <r>
      <t xml:space="preserve">States w/compressor stations only </t>
    </r>
    <r>
      <rPr>
        <vertAlign val="superscript"/>
        <sz val="11"/>
        <color rgb="FF000000"/>
        <rFont val="Calibri"/>
        <family val="2"/>
        <scheme val="minor"/>
      </rPr>
      <t>h</t>
    </r>
  </si>
  <si>
    <r>
      <t xml:space="preserve">Other States </t>
    </r>
    <r>
      <rPr>
        <vertAlign val="superscript"/>
        <sz val="11"/>
        <color rgb="FF000000"/>
        <rFont val="Calibri"/>
        <family val="2"/>
        <scheme val="minor"/>
      </rPr>
      <t>i</t>
    </r>
  </si>
  <si>
    <t>AVERAGE ANNUAL OTHER DIRECT COSTS</t>
  </si>
  <si>
    <r>
      <t xml:space="preserve">  Miscellaneous cost (</t>
    </r>
    <r>
      <rPr>
        <i/>
        <sz val="11"/>
        <color theme="1"/>
        <rFont val="Calibri"/>
        <family val="2"/>
        <scheme val="minor"/>
      </rPr>
      <t>e.g.,</t>
    </r>
    <r>
      <rPr>
        <b/>
        <sz val="11"/>
        <color theme="1"/>
        <rFont val="Calibri"/>
        <family val="2"/>
        <scheme val="minor"/>
      </rPr>
      <t xml:space="preserve"> telephone, photocopies, postage)</t>
    </r>
  </si>
  <si>
    <t>TOTAL AVERAGE ANNUAL COST (Average Annual Labor Cost + Average Annual Other Direct Costs)</t>
  </si>
  <si>
    <r>
      <rPr>
        <vertAlign val="superscript"/>
        <sz val="11"/>
        <color theme="1"/>
        <rFont val="Calibri"/>
        <family val="2"/>
        <scheme val="minor"/>
      </rPr>
      <t>a</t>
    </r>
    <r>
      <rPr>
        <sz val="11"/>
        <color theme="1"/>
        <rFont val="Calibri"/>
        <family val="2"/>
        <scheme val="minor"/>
      </rPr>
      <t xml:space="preserve"> Assumes 0.5 FTEs per year to oversee the entire program and help with outreach/state/enforceability questions and regional assistance for states with compressor stations only, divided by the total number of respondents.</t>
    </r>
  </si>
  <si>
    <r>
      <rPr>
        <vertAlign val="superscript"/>
        <sz val="11"/>
        <color theme="1"/>
        <rFont val="Calibri"/>
        <family val="2"/>
        <scheme val="minor"/>
      </rPr>
      <t>b</t>
    </r>
    <r>
      <rPr>
        <sz val="11"/>
        <color theme="1"/>
        <rFont val="Calibri"/>
        <family val="2"/>
        <scheme val="minor"/>
      </rPr>
      <t xml:space="preserve"> Assumes 3 FTEs per year to oversee the entire program and help with outreach/state/enforceability questions and regional assistance, divided by the total number of respondents.</t>
    </r>
  </si>
  <si>
    <r>
      <rPr>
        <vertAlign val="superscript"/>
        <sz val="11"/>
        <color theme="1"/>
        <rFont val="Calibri"/>
        <family val="2"/>
        <scheme val="minor"/>
      </rPr>
      <t>c</t>
    </r>
    <r>
      <rPr>
        <sz val="11"/>
        <color theme="1"/>
        <rFont val="Calibri"/>
        <family val="2"/>
        <scheme val="minor"/>
      </rPr>
      <t xml:space="preserve"> Assumes 2 hours per week of outreach per EPA Region, divided by the total number of respondents.</t>
    </r>
  </si>
  <si>
    <r>
      <rPr>
        <vertAlign val="superscript"/>
        <sz val="11"/>
        <color theme="1"/>
        <rFont val="Calibri"/>
        <family val="2"/>
        <scheme val="minor"/>
      </rPr>
      <t>d</t>
    </r>
    <r>
      <rPr>
        <sz val="11"/>
        <color theme="1"/>
        <rFont val="Calibri"/>
        <family val="2"/>
        <scheme val="minor"/>
      </rPr>
      <t xml:space="preserve"> One-time activities, averaged over the 3-year ICR period.</t>
    </r>
  </si>
  <si>
    <r>
      <rPr>
        <vertAlign val="superscript"/>
        <sz val="11"/>
        <color theme="1"/>
        <rFont val="Calibri"/>
        <family val="2"/>
        <scheme val="minor"/>
      </rPr>
      <t xml:space="preserve">e </t>
    </r>
    <r>
      <rPr>
        <sz val="11"/>
        <color theme="1"/>
        <rFont val="Calibri"/>
        <family val="2"/>
        <scheme val="minor"/>
      </rPr>
      <t>Respondents include the 1 state (HI) expected to submit a one-time negative declaration, averaged over the 3-year ICR period (1/3=0.3). </t>
    </r>
  </si>
  <si>
    <r>
      <rPr>
        <vertAlign val="superscript"/>
        <sz val="11"/>
        <color theme="1"/>
        <rFont val="Calibri"/>
        <family val="2"/>
        <scheme val="minor"/>
      </rPr>
      <t>f</t>
    </r>
    <r>
      <rPr>
        <sz val="11"/>
        <color theme="1"/>
        <rFont val="Calibri"/>
        <family val="2"/>
        <scheme val="minor"/>
      </rPr>
      <t xml:space="preserve"> Assumes 4 weeks to coordinate with states to advise on their development of state plans and extension requests; respondents include 50 states, averaged over the 3-year ICR period (50/3=17). </t>
    </r>
  </si>
  <si>
    <r>
      <rPr>
        <vertAlign val="superscript"/>
        <sz val="11"/>
        <color theme="1"/>
        <rFont val="Calibri"/>
        <family val="2"/>
        <scheme val="minor"/>
      </rPr>
      <t>g</t>
    </r>
    <r>
      <rPr>
        <sz val="11"/>
        <color theme="1"/>
        <rFont val="Calibri"/>
        <family val="2"/>
        <scheme val="minor"/>
      </rPr>
      <t xml:space="preserve"> Includes all 50 states for which a state plan was developed, averaged over the 3-year ICR period (50/3=16.7). </t>
    </r>
  </si>
  <si>
    <r>
      <rPr>
        <vertAlign val="superscript"/>
        <sz val="11"/>
        <color theme="1"/>
        <rFont val="Calibri"/>
        <family val="2"/>
        <scheme val="minor"/>
      </rPr>
      <t xml:space="preserve">h </t>
    </r>
    <r>
      <rPr>
        <sz val="11"/>
        <color theme="1"/>
        <rFont val="Calibri"/>
        <family val="2"/>
        <scheme val="minor"/>
      </rPr>
      <t>Assumes 4 weeks for EPA Regions to review each state plan for states with compressor stations only, with some coordination with EPA Headquarters; respondents for this one-time activity averaged over the 3-year period (19/3=6)</t>
    </r>
  </si>
  <si>
    <r>
      <rPr>
        <vertAlign val="superscript"/>
        <sz val="11"/>
        <color theme="1"/>
        <rFont val="Calibri"/>
        <family val="2"/>
        <scheme val="minor"/>
      </rPr>
      <t xml:space="preserve">i </t>
    </r>
    <r>
      <rPr>
        <sz val="11"/>
        <color theme="1"/>
        <rFont val="Calibri"/>
        <family val="2"/>
        <scheme val="minor"/>
      </rPr>
      <t>Assumes 6 full months for EPA Regions to review each state plan, with some coordination with EPA Headquarters; respondents for this one-time activity averaged over the 3-year period (30/3=10)</t>
    </r>
  </si>
  <si>
    <t>EPA Staff Labor Rates</t>
  </si>
  <si>
    <t>Labor Rates (2022)</t>
  </si>
  <si>
    <r>
      <t>Unloaded</t>
    </r>
    <r>
      <rPr>
        <b/>
        <vertAlign val="superscript"/>
        <sz val="11"/>
        <color indexed="8"/>
        <rFont val="Calibri"/>
        <family val="2"/>
        <scheme val="minor"/>
      </rPr>
      <t>a</t>
    </r>
  </si>
  <si>
    <t>Overhead Multiplier
 (60%)</t>
  </si>
  <si>
    <t>EPA Headquarters</t>
  </si>
  <si>
    <t>Technical (Grade 13, Step 5)</t>
  </si>
  <si>
    <t>Managerial (Grade 15, Step 5)</t>
  </si>
  <si>
    <t>Clerical (Grade 9, Step 5)</t>
  </si>
  <si>
    <t>EPA Regions</t>
  </si>
  <si>
    <t>Technical (Grade 12, Step 5)</t>
  </si>
  <si>
    <t>Clerical (Grade 7, Step 5)</t>
  </si>
  <si>
    <r>
      <rPr>
        <vertAlign val="superscript"/>
        <sz val="11"/>
        <color rgb="FF000000"/>
        <rFont val="Calibri"/>
        <family val="2"/>
      </rPr>
      <t xml:space="preserve">a </t>
    </r>
    <r>
      <rPr>
        <sz val="11"/>
        <color rgb="FF000000"/>
        <rFont val="Calibri"/>
        <family val="2"/>
      </rPr>
      <t>Unloaded labor rates from U.S. Office of Personnel Management &lt;https://www.opm.gov/policy-data-oversight/pay-leave/salaries-wages/salary-tables/pdf/2022/GS_h.pdf&gt;</t>
    </r>
  </si>
  <si>
    <t>Other Direct Costs</t>
  </si>
  <si>
    <t>Expense Item</t>
  </si>
  <si>
    <t>Cost</t>
  </si>
  <si>
    <r>
      <t>Miscellaneous cost (</t>
    </r>
    <r>
      <rPr>
        <i/>
        <sz val="11"/>
        <color theme="1"/>
        <rFont val="Calibri"/>
        <family val="2"/>
        <scheme val="minor"/>
      </rPr>
      <t>e.g.,</t>
    </r>
    <r>
      <rPr>
        <sz val="11"/>
        <color theme="1"/>
        <rFont val="Calibri"/>
        <family val="2"/>
        <scheme val="minor"/>
      </rPr>
      <t xml:space="preserve"> telephone, photocopies, postage)</t>
    </r>
  </si>
  <si>
    <t>Exhibit 2b. Summary of Agency Burden and Cost, Emissions Guidelines for Greenhouse Gas Emissions from Existing Crude Oil and Natural Gas Facilities  (40 CFR Part 60, Subpart OOOOc)</t>
  </si>
  <si>
    <t>Total Annual Labor Burden (Hours)</t>
  </si>
  <si>
    <t>Annual Costs</t>
  </si>
  <si>
    <t xml:space="preserve">Average Annual Agency Hour Burden per Response = </t>
  </si>
  <si>
    <t xml:space="preserve">Average Annual Agency Cost Burden per Response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</si>
</sst>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409]#,##0_);\([$$-409]#,##0\)"/>
    <numFmt numFmtId="166" formatCode="&quot;$&quot;#,##0.00"/>
    <numFmt numFmtId="167" formatCode="_(&quot;$&quot;* #,##0_);_(&quot;$&quot;* \(#,##0\);_(&quot;$&quot;* &quot;-&quot;??_);_(@_)"/>
    <numFmt numFmtId="168" formatCode="_(* #,##0_);_(* \(#,##0\);_(* &quot;-&quot;??_);_(@_)"/>
    <numFmt numFmtId="169" formatCode="_(* #,##0.0_);_(* \(#,##0.0\);_(* &quot;-&quot;??_);_(@_)"/>
    <numFmt numFmtId="170" formatCode="0.0"/>
    <numFmt numFmtId="171"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1"/>
      <color indexed="8"/>
      <name val="Calibri"/>
      <family val="2"/>
      <scheme val="minor"/>
    </font>
    <font>
      <vertAlign val="superscript"/>
      <sz val="11"/>
      <color theme="1"/>
      <name val="Calibri"/>
      <family val="2"/>
      <scheme val="minor"/>
    </font>
    <font>
      <sz val="11"/>
      <color indexed="8"/>
      <name val="Calibri"/>
      <family val="2"/>
      <scheme val="minor"/>
    </font>
    <font>
      <b/>
      <vertAlign val="superscript"/>
      <sz val="11"/>
      <color indexed="8"/>
      <name val="Calibri"/>
      <family val="2"/>
      <scheme val="minor"/>
    </font>
    <font>
      <sz val="11"/>
      <name val="Calibri"/>
      <family val="2"/>
      <scheme val="minor"/>
    </font>
    <font>
      <i/>
      <sz val="11"/>
      <color indexed="8"/>
      <name val="Calibri"/>
      <family val="2"/>
      <scheme val="minor"/>
    </font>
    <font>
      <vertAlign val="superscript"/>
      <sz val="11"/>
      <color indexed="8"/>
      <name val="Calibri"/>
      <family val="2"/>
      <scheme val="minor"/>
    </font>
    <font>
      <sz val="11"/>
      <color indexed="8"/>
      <name val="Calibri"/>
      <family val="2"/>
    </font>
    <font>
      <vertAlign val="superscript"/>
      <sz val="11"/>
      <color theme="1"/>
      <name val="Calibri"/>
      <family val="2"/>
    </font>
    <font>
      <sz val="11"/>
      <color theme="1"/>
      <name val="Calibri"/>
      <family val="2"/>
    </font>
    <font>
      <b/>
      <vertAlign val="superscript"/>
      <sz val="11"/>
      <color rgb="FF000000"/>
      <name val="Calibri"/>
      <family val="2"/>
      <scheme val="minor"/>
    </font>
    <font>
      <i/>
      <sz val="11"/>
      <color theme="1"/>
      <name val="Calibri"/>
      <family val="2"/>
      <scheme val="minor"/>
    </font>
    <font>
      <vertAlign val="superscript"/>
      <sz val="11"/>
      <color rgb="FF000000"/>
      <name val="Calibri"/>
      <family val="2"/>
      <scheme val="minor"/>
    </font>
    <font>
      <sz val="12"/>
      <color rgb="FF000000"/>
      <name val="Times New Roman"/>
      <family val="1"/>
    </font>
    <font>
      <vertAlign val="superscript"/>
      <sz val="11"/>
      <color rgb="FF000000"/>
      <name val="Calibri"/>
      <family val="2"/>
    </font>
    <font>
      <sz val="11"/>
      <color rgb="FF000000"/>
      <name val="Calibri"/>
      <family val="2"/>
    </font>
    <font>
      <b/>
      <sz val="11"/>
      <color rgb="FFFF0000"/>
      <name val="Calibri"/>
      <family val="2"/>
      <scheme val="minor"/>
    </font>
    <font>
      <b/>
      <sz val="9"/>
      <color rgb="FFFF0000"/>
      <name val="Segoe UI"/>
      <family val="2"/>
    </font>
    <font>
      <b/>
      <sz val="9"/>
      <color rgb="FFFF0000"/>
      <name val="Segoe UI"/>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165" fontId="1" fillId="0" borderId="0"/>
    <xf numFmtId="43" fontId="12" fillId="0" borderId="0" applyFont="0" applyFill="0" applyBorder="0" applyAlignment="0" applyProtection="0"/>
    <xf numFmtId="44" fontId="12" fillId="0" borderId="0" applyFont="0" applyFill="0" applyBorder="0" applyAlignment="0" applyProtection="0"/>
  </cellStyleXfs>
  <cellXfs count="229">
    <xf numFmtId="0" fontId="0" fillId="0" borderId="0" xfId="0"/>
    <xf numFmtId="0" fontId="0" fillId="0" borderId="0" xfId="0" applyFont="1" applyAlignment="1"/>
    <xf numFmtId="0" fontId="4" fillId="0" borderId="5" xfId="0" applyFont="1" applyBorder="1" applyAlignment="1">
      <alignment horizontal="center" vertical="center"/>
    </xf>
    <xf numFmtId="0" fontId="0" fillId="0" borderId="4" xfId="0" applyFont="1" applyBorder="1" applyAlignment="1">
      <alignment horizontal="center" vertical="center"/>
    </xf>
    <xf numFmtId="165" fontId="7" fillId="0" borderId="0" xfId="1" applyFont="1" applyAlignment="1">
      <alignment wrapText="1"/>
    </xf>
    <xf numFmtId="0" fontId="5" fillId="0" borderId="0" xfId="2" applyNumberFormat="1" applyFont="1" applyFill="1" applyBorder="1" applyAlignment="1">
      <alignment horizontal="left" vertical="center"/>
    </xf>
    <xf numFmtId="0" fontId="5" fillId="0" borderId="0" xfId="2" applyNumberFormat="1" applyFont="1" applyBorder="1" applyAlignment="1">
      <alignment vertical="center"/>
    </xf>
    <xf numFmtId="167" fontId="7" fillId="0" borderId="0" xfId="3" applyNumberFormat="1" applyFont="1" applyFill="1" applyBorder="1" applyAlignment="1">
      <alignment wrapText="1"/>
    </xf>
    <xf numFmtId="1" fontId="7" fillId="0" borderId="0" xfId="3" applyNumberFormat="1" applyFont="1" applyFill="1" applyBorder="1" applyAlignment="1">
      <alignment wrapText="1"/>
    </xf>
    <xf numFmtId="167" fontId="7" fillId="0" borderId="0" xfId="3" applyNumberFormat="1" applyFont="1" applyFill="1" applyBorder="1" applyAlignment="1">
      <alignment horizontal="center" wrapText="1"/>
    </xf>
    <xf numFmtId="165" fontId="7" fillId="0" borderId="0" xfId="1" applyFont="1" applyFill="1" applyBorder="1" applyAlignment="1">
      <alignment horizontal="center" wrapText="1"/>
    </xf>
    <xf numFmtId="165" fontId="2" fillId="2" borderId="4" xfId="1" applyFont="1" applyFill="1" applyBorder="1" applyAlignment="1">
      <alignment horizontal="center" vertical="center" wrapText="1"/>
    </xf>
    <xf numFmtId="164" fontId="1" fillId="0" borderId="4" xfId="1" applyNumberFormat="1" applyFont="1" applyBorder="1" applyAlignment="1">
      <alignment horizontal="center" vertical="center"/>
    </xf>
    <xf numFmtId="167" fontId="7" fillId="0" borderId="0" xfId="1" applyNumberFormat="1" applyFont="1" applyFill="1" applyBorder="1" applyAlignment="1">
      <alignment wrapText="1"/>
    </xf>
    <xf numFmtId="165" fontId="7" fillId="0" borderId="0" xfId="1" applyFont="1" applyFill="1" applyBorder="1" applyAlignment="1">
      <alignment wrapText="1"/>
    </xf>
    <xf numFmtId="168" fontId="5" fillId="0" borderId="0" xfId="2" applyNumberFormat="1" applyFont="1" applyBorder="1" applyAlignment="1">
      <alignment vertical="center"/>
    </xf>
    <xf numFmtId="49" fontId="5" fillId="2" borderId="4" xfId="1" applyNumberFormat="1" applyFont="1" applyFill="1" applyBorder="1" applyAlignment="1" applyProtection="1">
      <alignment horizontal="center" vertical="center" wrapText="1"/>
      <protection locked="0"/>
    </xf>
    <xf numFmtId="165" fontId="5" fillId="2" borderId="4" xfId="1" applyNumberFormat="1" applyFont="1" applyFill="1" applyBorder="1" applyAlignment="1">
      <alignment horizontal="center" vertical="center" wrapText="1"/>
    </xf>
    <xf numFmtId="165" fontId="5" fillId="2" borderId="4" xfId="1" applyFont="1" applyFill="1" applyBorder="1" applyAlignment="1">
      <alignment horizontal="center" vertical="center" wrapText="1"/>
    </xf>
    <xf numFmtId="165" fontId="5" fillId="2" borderId="4" xfId="1" applyFont="1" applyFill="1" applyBorder="1" applyAlignment="1" applyProtection="1">
      <alignment vertical="center" wrapText="1"/>
      <protection locked="0"/>
    </xf>
    <xf numFmtId="165" fontId="7" fillId="2" borderId="4" xfId="1" applyFont="1" applyFill="1" applyBorder="1" applyAlignment="1">
      <alignment horizontal="center" vertical="center" wrapText="1"/>
    </xf>
    <xf numFmtId="165" fontId="7" fillId="2" borderId="4" xfId="1" applyNumberFormat="1" applyFont="1" applyFill="1" applyBorder="1" applyAlignment="1">
      <alignment horizontal="center" vertical="center" wrapText="1"/>
    </xf>
    <xf numFmtId="1" fontId="7" fillId="0" borderId="4" xfId="1" applyNumberFormat="1" applyFont="1" applyFill="1" applyBorder="1" applyAlignment="1">
      <alignment horizontal="center" vertical="center" wrapText="1"/>
    </xf>
    <xf numFmtId="3" fontId="7" fillId="0" borderId="4" xfId="1" applyNumberFormat="1" applyFont="1" applyBorder="1" applyAlignment="1">
      <alignment horizontal="center" vertical="center" wrapText="1"/>
    </xf>
    <xf numFmtId="168" fontId="7" fillId="0" borderId="0" xfId="2" applyNumberFormat="1" applyFont="1" applyBorder="1" applyAlignment="1">
      <alignment wrapText="1"/>
    </xf>
    <xf numFmtId="43" fontId="7" fillId="0" borderId="0" xfId="2" applyFont="1" applyBorder="1" applyAlignment="1">
      <alignment wrapText="1"/>
    </xf>
    <xf numFmtId="44" fontId="7" fillId="0" borderId="0" xfId="3" applyFont="1" applyBorder="1" applyAlignment="1">
      <alignment wrapText="1"/>
    </xf>
    <xf numFmtId="2" fontId="7" fillId="0" borderId="0" xfId="1" applyNumberFormat="1" applyFont="1" applyBorder="1" applyAlignment="1">
      <alignment wrapText="1"/>
    </xf>
    <xf numFmtId="167" fontId="7" fillId="0" borderId="0" xfId="3" applyNumberFormat="1" applyFont="1" applyBorder="1" applyAlignment="1">
      <alignment wrapText="1"/>
    </xf>
    <xf numFmtId="165" fontId="7" fillId="0" borderId="0" xfId="2" applyNumberFormat="1" applyFont="1" applyBorder="1" applyAlignment="1">
      <alignment wrapText="1"/>
    </xf>
    <xf numFmtId="167" fontId="7" fillId="0" borderId="0" xfId="1" applyNumberFormat="1" applyFont="1" applyBorder="1" applyAlignment="1">
      <alignment wrapText="1"/>
    </xf>
    <xf numFmtId="165" fontId="7" fillId="0" borderId="0" xfId="1" applyNumberFormat="1" applyFont="1" applyBorder="1" applyAlignment="1">
      <alignment wrapText="1"/>
    </xf>
    <xf numFmtId="165" fontId="1" fillId="0" borderId="0" xfId="1" applyFont="1"/>
    <xf numFmtId="165" fontId="5" fillId="2" borderId="4" xfId="1" applyFont="1" applyFill="1" applyBorder="1" applyAlignment="1">
      <alignment horizontal="center" vertical="center"/>
    </xf>
    <xf numFmtId="165" fontId="5" fillId="0" borderId="4" xfId="1" applyFont="1" applyFill="1" applyBorder="1" applyAlignment="1">
      <alignment vertical="center"/>
    </xf>
    <xf numFmtId="5" fontId="7" fillId="0" borderId="4" xfId="3" applyNumberFormat="1" applyFont="1" applyBorder="1" applyAlignment="1">
      <alignment horizontal="center" vertical="center"/>
    </xf>
    <xf numFmtId="165" fontId="1" fillId="0" borderId="0" xfId="1" applyFont="1" applyFill="1"/>
    <xf numFmtId="165" fontId="2" fillId="0" borderId="4" xfId="1" applyFont="1" applyBorder="1" applyAlignment="1">
      <alignment vertical="center"/>
    </xf>
    <xf numFmtId="3" fontId="5" fillId="0" borderId="4" xfId="2" applyNumberFormat="1" applyFont="1" applyBorder="1" applyAlignment="1">
      <alignment horizontal="center" vertical="center"/>
    </xf>
    <xf numFmtId="5" fontId="5" fillId="0" borderId="4" xfId="3" applyNumberFormat="1" applyFont="1" applyBorder="1" applyAlignment="1">
      <alignment horizontal="center" vertical="center"/>
    </xf>
    <xf numFmtId="164" fontId="5" fillId="0" borderId="4" xfId="2" applyNumberFormat="1" applyFont="1" applyBorder="1" applyAlignment="1">
      <alignment horizontal="center" vertical="center"/>
    </xf>
    <xf numFmtId="3" fontId="2" fillId="2" borderId="4" xfId="1" applyNumberFormat="1" applyFont="1" applyFill="1" applyBorder="1" applyAlignment="1">
      <alignment horizontal="center" vertical="center"/>
    </xf>
    <xf numFmtId="5" fontId="5" fillId="2" borderId="4" xfId="3" applyNumberFormat="1" applyFont="1" applyFill="1" applyBorder="1" applyAlignment="1">
      <alignment horizontal="center" vertical="center"/>
    </xf>
    <xf numFmtId="164" fontId="5" fillId="0" borderId="4" xfId="3" applyNumberFormat="1" applyFont="1" applyBorder="1" applyAlignment="1">
      <alignment horizontal="center" vertical="center"/>
    </xf>
    <xf numFmtId="165" fontId="7" fillId="0" borderId="0" xfId="1" applyFont="1" applyBorder="1" applyAlignment="1" applyProtection="1">
      <alignment vertical="center"/>
      <protection locked="0"/>
    </xf>
    <xf numFmtId="165" fontId="5" fillId="0" borderId="0" xfId="1" applyFont="1" applyBorder="1" applyAlignment="1" applyProtection="1">
      <alignment horizontal="right" vertical="center" wrapText="1"/>
      <protection locked="0"/>
    </xf>
    <xf numFmtId="5" fontId="7" fillId="0" borderId="0" xfId="3" applyNumberFormat="1" applyFont="1" applyBorder="1" applyAlignment="1">
      <alignment horizontal="center" vertical="center"/>
    </xf>
    <xf numFmtId="49" fontId="5" fillId="0" borderId="7" xfId="1" applyNumberFormat="1" applyFont="1" applyBorder="1" applyAlignment="1" applyProtection="1">
      <alignment horizontal="left" vertical="center" wrapText="1"/>
      <protection locked="0"/>
    </xf>
    <xf numFmtId="49" fontId="5" fillId="0" borderId="7" xfId="1" applyNumberFormat="1" applyFont="1" applyBorder="1" applyAlignment="1" applyProtection="1">
      <alignment vertical="center" wrapText="1"/>
      <protection locked="0"/>
    </xf>
    <xf numFmtId="166" fontId="1" fillId="0" borderId="0" xfId="1" applyNumberFormat="1" applyFont="1" applyAlignment="1">
      <alignment wrapText="1"/>
    </xf>
    <xf numFmtId="165" fontId="1" fillId="0" borderId="0" xfId="1" applyFont="1" applyAlignment="1">
      <alignment wrapText="1"/>
    </xf>
    <xf numFmtId="9" fontId="1" fillId="0" borderId="0" xfId="1" applyNumberFormat="1" applyFont="1" applyAlignment="1">
      <alignment wrapText="1"/>
    </xf>
    <xf numFmtId="165" fontId="5" fillId="0" borderId="4" xfId="1" applyFont="1" applyFill="1" applyBorder="1" applyAlignment="1" applyProtection="1">
      <alignment vertical="center" wrapText="1"/>
      <protection locked="0"/>
    </xf>
    <xf numFmtId="165" fontId="9" fillId="0" borderId="4" xfId="1" applyFont="1" applyBorder="1" applyAlignment="1" applyProtection="1">
      <alignment wrapText="1"/>
      <protection locked="0"/>
    </xf>
    <xf numFmtId="166" fontId="7" fillId="0" borderId="4" xfId="1" applyNumberFormat="1" applyFont="1" applyFill="1" applyBorder="1" applyAlignment="1" applyProtection="1">
      <alignment horizontal="center" wrapText="1"/>
      <protection locked="0"/>
    </xf>
    <xf numFmtId="0" fontId="7" fillId="0" borderId="4" xfId="1" applyNumberFormat="1" applyFont="1" applyBorder="1" applyAlignment="1" applyProtection="1">
      <alignment horizontal="center" wrapText="1"/>
      <protection locked="0"/>
    </xf>
    <xf numFmtId="166" fontId="9" fillId="0" borderId="4" xfId="1" applyNumberFormat="1" applyFont="1" applyBorder="1" applyAlignment="1" applyProtection="1">
      <alignment horizontal="center" wrapText="1"/>
      <protection locked="0"/>
    </xf>
    <xf numFmtId="9" fontId="1" fillId="0" borderId="0" xfId="1" applyNumberFormat="1" applyFont="1" applyFill="1" applyAlignment="1">
      <alignment wrapText="1"/>
    </xf>
    <xf numFmtId="165" fontId="1" fillId="0" borderId="0" xfId="1" applyFont="1" applyFill="1" applyAlignment="1">
      <alignment wrapText="1"/>
    </xf>
    <xf numFmtId="165" fontId="5" fillId="0" borderId="0" xfId="1" applyFont="1" applyBorder="1" applyAlignment="1" applyProtection="1">
      <alignment vertical="center"/>
      <protection locked="0"/>
    </xf>
    <xf numFmtId="165" fontId="2" fillId="2" borderId="4" xfId="1" applyFont="1" applyFill="1" applyBorder="1" applyAlignment="1">
      <alignment horizontal="center" vertical="center"/>
    </xf>
    <xf numFmtId="165" fontId="0" fillId="0" borderId="4" xfId="1" applyFont="1" applyBorder="1" applyAlignment="1">
      <alignment horizontal="left" vertical="center"/>
    </xf>
    <xf numFmtId="5" fontId="1" fillId="0" borderId="4" xfId="1" applyNumberFormat="1" applyFont="1" applyBorder="1" applyAlignment="1">
      <alignment horizontal="center"/>
    </xf>
    <xf numFmtId="165" fontId="1" fillId="0" borderId="0" xfId="1" applyFont="1" applyBorder="1"/>
    <xf numFmtId="165" fontId="1" fillId="0" borderId="0" xfId="1" applyFont="1" applyBorder="1" applyAlignment="1">
      <alignment horizontal="center" wrapText="1"/>
    </xf>
    <xf numFmtId="169" fontId="7" fillId="0" borderId="0" xfId="2" applyNumberFormat="1" applyFont="1" applyBorder="1"/>
    <xf numFmtId="44" fontId="7" fillId="0" borderId="0" xfId="3" applyFont="1" applyBorder="1"/>
    <xf numFmtId="169" fontId="1" fillId="0" borderId="0" xfId="1" applyNumberFormat="1" applyFont="1" applyBorder="1"/>
    <xf numFmtId="165" fontId="1" fillId="0" borderId="0" xfId="1" applyFont="1" applyBorder="1" applyAlignment="1">
      <alignment wrapText="1"/>
    </xf>
    <xf numFmtId="165" fontId="0" fillId="0" borderId="0" xfId="1" applyFont="1" applyFill="1" applyBorder="1" applyAlignment="1">
      <alignment vertical="center"/>
    </xf>
    <xf numFmtId="3" fontId="7" fillId="0" borderId="0" xfId="0" applyNumberFormat="1" applyFont="1" applyBorder="1" applyAlignment="1" applyProtection="1">
      <alignment wrapText="1"/>
      <protection locked="0"/>
    </xf>
    <xf numFmtId="0" fontId="0" fillId="0" borderId="4" xfId="0" applyFont="1" applyBorder="1" applyAlignment="1"/>
    <xf numFmtId="165" fontId="1" fillId="0" borderId="4" xfId="1" applyFont="1" applyFill="1" applyBorder="1" applyAlignment="1">
      <alignment horizontal="center" vertical="center" wrapText="1"/>
    </xf>
    <xf numFmtId="165" fontId="0" fillId="0" borderId="4" xfId="1" applyFont="1" applyFill="1" applyBorder="1" applyAlignment="1">
      <alignment vertical="center" wrapText="1"/>
    </xf>
    <xf numFmtId="3" fontId="1" fillId="0" borderId="4" xfId="1" applyNumberFormat="1" applyFont="1" applyFill="1" applyBorder="1" applyAlignment="1">
      <alignment horizontal="center" vertical="center" wrapText="1"/>
    </xf>
    <xf numFmtId="165" fontId="7" fillId="0" borderId="4" xfId="1" applyFont="1" applyFill="1" applyBorder="1" applyAlignment="1" applyProtection="1">
      <alignment horizontal="center" vertical="center" wrapText="1"/>
      <protection locked="0"/>
    </xf>
    <xf numFmtId="49" fontId="5" fillId="0" borderId="0" xfId="0" applyNumberFormat="1" applyFont="1" applyFill="1" applyBorder="1" applyAlignment="1" applyProtection="1">
      <alignment vertical="center" wrapText="1"/>
      <protection locked="0"/>
    </xf>
    <xf numFmtId="3" fontId="0" fillId="0" borderId="4" xfId="1" quotePrefix="1" applyNumberFormat="1" applyFont="1" applyBorder="1" applyAlignment="1">
      <alignment horizontal="center" vertical="center"/>
    </xf>
    <xf numFmtId="164" fontId="7" fillId="0" borderId="4" xfId="0" applyNumberFormat="1" applyFont="1" applyFill="1" applyBorder="1" applyAlignment="1" applyProtection="1">
      <alignment horizontal="center" vertical="center" wrapText="1"/>
      <protection locked="0"/>
    </xf>
    <xf numFmtId="164" fontId="0" fillId="0" borderId="4" xfId="1" quotePrefix="1" applyNumberFormat="1" applyFont="1" applyFill="1" applyBorder="1" applyAlignment="1">
      <alignment horizontal="center" vertical="center"/>
    </xf>
    <xf numFmtId="0" fontId="7" fillId="0" borderId="6" xfId="0" applyFont="1" applyFill="1" applyBorder="1" applyAlignment="1" applyProtection="1">
      <alignment horizontal="left" vertical="center" wrapText="1"/>
      <protection locked="0"/>
    </xf>
    <xf numFmtId="166" fontId="0" fillId="0" borderId="4" xfId="0" applyNumberFormat="1" applyFont="1" applyBorder="1" applyAlignment="1">
      <alignment horizontal="center"/>
    </xf>
    <xf numFmtId="3" fontId="7" fillId="0" borderId="4" xfId="0" quotePrefix="1" applyNumberFormat="1"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protection locked="0"/>
    </xf>
    <xf numFmtId="0" fontId="0" fillId="0" borderId="0" xfId="0" applyFont="1" applyAlignment="1"/>
    <xf numFmtId="0" fontId="3"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5" fillId="0" borderId="0" xfId="0" applyNumberFormat="1" applyFont="1" applyBorder="1" applyAlignment="1" applyProtection="1">
      <alignment vertical="center" wrapText="1"/>
      <protection locked="0"/>
    </xf>
    <xf numFmtId="49" fontId="7" fillId="0" borderId="4" xfId="0" applyNumberFormat="1" applyFont="1" applyBorder="1" applyAlignment="1" applyProtection="1">
      <alignment vertical="center" wrapText="1"/>
      <protection locked="0"/>
    </xf>
    <xf numFmtId="49" fontId="7" fillId="0" borderId="4" xfId="0" applyNumberFormat="1" applyFont="1" applyBorder="1" applyAlignment="1" applyProtection="1">
      <alignment horizontal="left" vertical="center" wrapText="1"/>
      <protection locked="0"/>
    </xf>
    <xf numFmtId="1" fontId="7" fillId="0" borderId="4"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left" vertical="center" wrapText="1"/>
      <protection locked="0"/>
    </xf>
    <xf numFmtId="49" fontId="5" fillId="0" borderId="7" xfId="0" applyNumberFormat="1" applyFont="1" applyBorder="1" applyAlignment="1" applyProtection="1">
      <alignment vertical="center" wrapText="1"/>
      <protection locked="0"/>
    </xf>
    <xf numFmtId="165" fontId="7" fillId="0" borderId="0" xfId="1" applyFont="1" applyAlignment="1">
      <alignment wrapText="1"/>
    </xf>
    <xf numFmtId="165" fontId="5" fillId="0" borderId="0" xfId="1" applyFont="1" applyFill="1" applyBorder="1" applyAlignment="1">
      <alignment vertical="center"/>
    </xf>
    <xf numFmtId="49" fontId="5" fillId="2" borderId="4" xfId="0" applyNumberFormat="1" applyFont="1" applyFill="1" applyBorder="1" applyAlignment="1" applyProtection="1">
      <alignment horizontal="center" vertical="center" wrapText="1"/>
      <protection locked="0"/>
    </xf>
    <xf numFmtId="1" fontId="7" fillId="0" borderId="4" xfId="0" applyNumberFormat="1" applyFont="1" applyFill="1" applyBorder="1" applyAlignment="1" applyProtection="1">
      <alignment horizontal="center" vertical="center" wrapText="1"/>
      <protection locked="0"/>
    </xf>
    <xf numFmtId="164" fontId="7" fillId="0" borderId="4" xfId="0" applyNumberFormat="1" applyFont="1" applyBorder="1" applyAlignment="1" applyProtection="1">
      <alignment horizontal="center" vertical="center" wrapText="1"/>
      <protection locked="0"/>
    </xf>
    <xf numFmtId="3" fontId="2" fillId="0" borderId="4" xfId="1" applyNumberFormat="1" applyFont="1" applyBorder="1" applyAlignment="1">
      <alignment horizontal="center" vertical="center"/>
    </xf>
    <xf numFmtId="1" fontId="7" fillId="0" borderId="4" xfId="0" quotePrefix="1" applyNumberFormat="1" applyFont="1" applyFill="1" applyBorder="1" applyAlignment="1" applyProtection="1">
      <alignment horizontal="center" vertical="center" wrapText="1"/>
      <protection locked="0"/>
    </xf>
    <xf numFmtId="49" fontId="5" fillId="0" borderId="0" xfId="0" applyNumberFormat="1" applyFont="1" applyBorder="1" applyAlignment="1" applyProtection="1">
      <alignment horizontal="left" vertical="center"/>
      <protection locked="0"/>
    </xf>
    <xf numFmtId="49" fontId="5" fillId="0" borderId="0" xfId="0" applyNumberFormat="1" applyFont="1" applyBorder="1" applyAlignment="1" applyProtection="1">
      <alignment horizontal="left" vertical="top" wrapText="1"/>
      <protection locked="0"/>
    </xf>
    <xf numFmtId="49" fontId="5"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wrapText="1"/>
      <protection locked="0"/>
    </xf>
    <xf numFmtId="49" fontId="7" fillId="0" borderId="4" xfId="0" applyNumberFormat="1" applyFont="1" applyFill="1" applyBorder="1" applyAlignment="1" applyProtection="1">
      <alignment vertical="center"/>
      <protection locked="0"/>
    </xf>
    <xf numFmtId="0" fontId="9" fillId="0" borderId="4" xfId="0" applyFont="1" applyBorder="1" applyAlignment="1" applyProtection="1">
      <alignment vertical="center" wrapText="1"/>
      <protection locked="0"/>
    </xf>
    <xf numFmtId="0" fontId="7" fillId="0" borderId="4" xfId="0" applyFont="1" applyBorder="1" applyAlignment="1" applyProtection="1">
      <alignment horizontal="center" vertical="center" wrapText="1"/>
      <protection locked="0"/>
    </xf>
    <xf numFmtId="166" fontId="9" fillId="0" borderId="4" xfId="0" applyNumberFormat="1" applyFont="1" applyBorder="1" applyAlignment="1" applyProtection="1">
      <alignment horizontal="center" vertical="center" wrapText="1"/>
      <protection locked="0"/>
    </xf>
    <xf numFmtId="0" fontId="7" fillId="0" borderId="4" xfId="0" applyFont="1" applyBorder="1" applyAlignment="1" applyProtection="1">
      <alignment vertical="center" wrapText="1"/>
      <protection locked="0"/>
    </xf>
    <xf numFmtId="3" fontId="1" fillId="0" borderId="4" xfId="1" applyNumberFormat="1" applyFont="1" applyFill="1" applyBorder="1" applyAlignment="1">
      <alignment horizontal="center"/>
    </xf>
    <xf numFmtId="165" fontId="2" fillId="0" borderId="4" xfId="1" applyFont="1" applyBorder="1" applyAlignment="1">
      <alignment vertical="center" wrapText="1"/>
    </xf>
    <xf numFmtId="0" fontId="7" fillId="0" borderId="0" xfId="0" applyFont="1" applyBorder="1" applyAlignment="1" applyProtection="1">
      <alignment wrapText="1"/>
      <protection locked="0"/>
    </xf>
    <xf numFmtId="166" fontId="7" fillId="0" borderId="4" xfId="0" applyNumberFormat="1" applyFont="1" applyBorder="1" applyAlignment="1" applyProtection="1">
      <alignment horizontal="center" vertical="center" wrapText="1"/>
      <protection locked="0"/>
    </xf>
    <xf numFmtId="0" fontId="7" fillId="0" borderId="0"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0" fontId="3" fillId="2" borderId="4" xfId="0" applyFont="1" applyFill="1" applyBorder="1" applyAlignment="1">
      <alignment horizontal="center" vertical="center" wrapText="1"/>
    </xf>
    <xf numFmtId="0" fontId="0" fillId="0" borderId="0" xfId="0" applyFont="1" applyAlignment="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4"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3" fillId="0" borderId="4" xfId="0" applyFont="1" applyBorder="1" applyAlignment="1">
      <alignment horizontal="center" vertical="center"/>
    </xf>
    <xf numFmtId="164" fontId="3" fillId="0" borderId="4" xfId="0" applyNumberFormat="1" applyFont="1" applyBorder="1" applyAlignment="1">
      <alignment horizontal="center" vertical="center"/>
    </xf>
    <xf numFmtId="3" fontId="3" fillId="0" borderId="4"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2" borderId="4" xfId="0" applyNumberFormat="1" applyFont="1" applyFill="1" applyBorder="1" applyAlignment="1">
      <alignment horizontal="center" vertical="center"/>
    </xf>
    <xf numFmtId="3" fontId="4" fillId="0" borderId="5" xfId="0" applyNumberFormat="1" applyFont="1" applyBorder="1" applyAlignment="1">
      <alignment horizontal="center" vertical="center"/>
    </xf>
    <xf numFmtId="3" fontId="4" fillId="2" borderId="5" xfId="0" applyNumberFormat="1" applyFont="1" applyFill="1" applyBorder="1" applyAlignment="1">
      <alignment horizontal="center" vertical="center"/>
    </xf>
    <xf numFmtId="164" fontId="0" fillId="0" borderId="4" xfId="0" applyNumberFormat="1" applyFont="1" applyBorder="1" applyAlignment="1">
      <alignment horizontal="center" vertical="center"/>
    </xf>
    <xf numFmtId="3" fontId="7" fillId="0" borderId="4" xfId="1" applyNumberFormat="1" applyFont="1" applyFill="1" applyBorder="1" applyAlignment="1" applyProtection="1">
      <alignment horizontal="center" vertical="center" wrapText="1"/>
      <protection locked="0"/>
    </xf>
    <xf numFmtId="6" fontId="5" fillId="0" borderId="4" xfId="1" applyNumberFormat="1" applyFont="1" applyFill="1" applyBorder="1" applyAlignment="1" applyProtection="1">
      <alignment horizontal="center" vertical="center" wrapText="1"/>
      <protection locked="0"/>
    </xf>
    <xf numFmtId="165" fontId="5" fillId="0" borderId="4" xfId="1" applyFont="1" applyFill="1" applyBorder="1" applyAlignment="1" applyProtection="1">
      <alignment horizontal="center" vertical="center" wrapText="1"/>
      <protection locked="0"/>
    </xf>
    <xf numFmtId="165" fontId="5" fillId="2" borderId="4" xfId="1" applyFont="1" applyFill="1" applyBorder="1" applyAlignment="1" applyProtection="1">
      <alignment horizontal="center" wrapText="1"/>
      <protection locked="0"/>
    </xf>
    <xf numFmtId="3" fontId="1" fillId="0" borderId="4" xfId="1" applyNumberFormat="1" applyFont="1" applyBorder="1" applyAlignment="1">
      <alignment horizontal="center" vertical="center"/>
    </xf>
    <xf numFmtId="1" fontId="4" fillId="0" borderId="5" xfId="0" applyNumberFormat="1" applyFont="1" applyFill="1" applyBorder="1" applyAlignment="1">
      <alignment horizontal="center" vertical="center"/>
    </xf>
    <xf numFmtId="3" fontId="4" fillId="0" borderId="4" xfId="0" applyNumberFormat="1" applyFont="1" applyFill="1" applyBorder="1" applyAlignment="1">
      <alignment horizontal="center" vertical="center"/>
    </xf>
    <xf numFmtId="0" fontId="0" fillId="0" borderId="0" xfId="0" applyFont="1" applyFill="1" applyBorder="1" applyAlignment="1"/>
    <xf numFmtId="164" fontId="7" fillId="0" borderId="0" xfId="0" applyNumberFormat="1" applyFont="1" applyBorder="1" applyAlignment="1" applyProtection="1">
      <alignment horizontal="center" vertical="center" wrapText="1"/>
      <protection locked="0"/>
    </xf>
    <xf numFmtId="164" fontId="7" fillId="0" borderId="0" xfId="0" applyNumberFormat="1" applyFont="1" applyFill="1" applyBorder="1" applyAlignment="1" applyProtection="1">
      <alignment horizontal="center" vertical="center" wrapText="1"/>
      <protection locked="0"/>
    </xf>
    <xf numFmtId="164" fontId="0" fillId="0" borderId="0" xfId="1" quotePrefix="1" applyNumberFormat="1" applyFont="1" applyBorder="1" applyAlignment="1">
      <alignment horizontal="center" vertical="center"/>
    </xf>
    <xf numFmtId="164" fontId="0" fillId="0" borderId="0" xfId="1" quotePrefix="1" applyNumberFormat="1" applyFont="1" applyFill="1" applyBorder="1" applyAlignment="1">
      <alignment horizontal="center" vertical="center"/>
    </xf>
    <xf numFmtId="165" fontId="7" fillId="0" borderId="0" xfId="1" applyFont="1" applyAlignment="1">
      <alignment wrapText="1"/>
    </xf>
    <xf numFmtId="164" fontId="1" fillId="0" borderId="0" xfId="1" applyNumberFormat="1" applyFont="1" applyBorder="1" applyAlignment="1">
      <alignment horizontal="center" vertical="center"/>
    </xf>
    <xf numFmtId="165" fontId="0" fillId="0" borderId="0" xfId="1" applyFont="1" applyBorder="1" applyAlignment="1"/>
    <xf numFmtId="0" fontId="0" fillId="0" borderId="0" xfId="0" applyNumberFormat="1" applyFont="1" applyFill="1" applyBorder="1" applyAlignment="1">
      <alignment horizontal="center" vertical="center"/>
    </xf>
    <xf numFmtId="0" fontId="7" fillId="0" borderId="0" xfId="0" applyNumberFormat="1" applyFont="1" applyFill="1" applyBorder="1" applyAlignment="1" applyProtection="1">
      <alignment horizontal="center" vertical="center" wrapText="1"/>
      <protection locked="0"/>
    </xf>
    <xf numFmtId="0" fontId="7" fillId="0" borderId="0" xfId="0" applyNumberFormat="1"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10"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xf>
    <xf numFmtId="165" fontId="7" fillId="0" borderId="0" xfId="1" applyFont="1" applyBorder="1" applyAlignment="1">
      <alignment horizontal="center" wrapText="1"/>
    </xf>
    <xf numFmtId="0" fontId="4" fillId="0" borderId="2" xfId="0" applyFont="1" applyBorder="1" applyAlignment="1">
      <alignment horizontal="left" vertical="center" indent="2"/>
    </xf>
    <xf numFmtId="1" fontId="4" fillId="2" borderId="5" xfId="0" applyNumberFormat="1" applyFont="1" applyFill="1" applyBorder="1" applyAlignment="1">
      <alignment horizontal="center" vertical="center"/>
    </xf>
    <xf numFmtId="164" fontId="0" fillId="2" borderId="4" xfId="0" applyNumberFormat="1" applyFont="1" applyFill="1" applyBorder="1" applyAlignment="1">
      <alignment horizontal="center" vertical="center"/>
    </xf>
    <xf numFmtId="0" fontId="13" fillId="0" borderId="0" xfId="0" applyFont="1" applyAlignment="1">
      <alignment vertical="center"/>
    </xf>
    <xf numFmtId="0" fontId="5" fillId="0" borderId="4" xfId="0" applyFont="1" applyBorder="1" applyAlignment="1" applyProtection="1">
      <alignment horizontal="right" vertical="center" wrapText="1" indent="1"/>
      <protection locked="0"/>
    </xf>
    <xf numFmtId="164" fontId="5" fillId="0" borderId="4" xfId="0" applyNumberFormat="1" applyFont="1" applyFill="1" applyBorder="1" applyAlignment="1" applyProtection="1">
      <alignment horizontal="center" vertical="center" wrapText="1"/>
      <protection locked="0"/>
    </xf>
    <xf numFmtId="3" fontId="4" fillId="0" borderId="5" xfId="0" applyNumberFormat="1" applyFont="1" applyFill="1" applyBorder="1" applyAlignment="1">
      <alignment horizontal="center" vertical="center"/>
    </xf>
    <xf numFmtId="165" fontId="0" fillId="0" borderId="4" xfId="1" applyFont="1" applyFill="1" applyBorder="1" applyAlignment="1">
      <alignment horizontal="center" vertical="center" wrapText="1"/>
    </xf>
    <xf numFmtId="165" fontId="5" fillId="0" borderId="4" xfId="1" applyFont="1" applyFill="1" applyBorder="1" applyAlignment="1" applyProtection="1">
      <alignment vertical="center"/>
      <protection locked="0"/>
    </xf>
    <xf numFmtId="0" fontId="5" fillId="0" borderId="4" xfId="1" applyNumberFormat="1" applyFont="1" applyFill="1" applyBorder="1" applyAlignment="1" applyProtection="1">
      <alignment horizontal="center" vertical="center" wrapText="1"/>
      <protection locked="0"/>
    </xf>
    <xf numFmtId="0" fontId="0" fillId="0" borderId="0" xfId="0" applyFont="1" applyFill="1" applyAlignment="1"/>
    <xf numFmtId="49" fontId="7" fillId="0" borderId="4" xfId="1" applyNumberFormat="1" applyFont="1" applyBorder="1" applyAlignment="1">
      <alignment horizontal="left" vertical="center" indent="2"/>
    </xf>
    <xf numFmtId="49" fontId="7" fillId="0" borderId="4" xfId="1" applyNumberFormat="1" applyFont="1" applyBorder="1" applyAlignment="1">
      <alignment horizontal="left" vertical="center" wrapText="1" indent="2"/>
    </xf>
    <xf numFmtId="5" fontId="7" fillId="0" borderId="4" xfId="3" applyNumberFormat="1"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4" fillId="0" borderId="0" xfId="0" applyFont="1"/>
    <xf numFmtId="0" fontId="18" fillId="0" borderId="0" xfId="0" applyFont="1" applyAlignment="1">
      <alignment horizontal="center"/>
    </xf>
    <xf numFmtId="0" fontId="4" fillId="0" borderId="4" xfId="0" applyFont="1" applyBorder="1" applyAlignment="1">
      <alignment horizontal="center" wrapText="1"/>
    </xf>
    <xf numFmtId="165" fontId="5" fillId="0" borderId="4" xfId="1" applyFont="1" applyBorder="1" applyAlignment="1" applyProtection="1">
      <alignment vertical="center"/>
      <protection locked="0"/>
    </xf>
    <xf numFmtId="165" fontId="7" fillId="3" borderId="4" xfId="1" applyFont="1" applyFill="1" applyBorder="1" applyAlignment="1">
      <alignment wrapText="1"/>
    </xf>
    <xf numFmtId="165" fontId="7" fillId="0" borderId="4" xfId="1" applyFont="1" applyBorder="1" applyAlignment="1">
      <alignment horizontal="left" vertical="center" indent="2"/>
    </xf>
    <xf numFmtId="0" fontId="2" fillId="0" borderId="4" xfId="1" applyNumberFormat="1" applyFont="1" applyBorder="1" applyAlignment="1">
      <alignment horizontal="center" vertical="center"/>
    </xf>
    <xf numFmtId="2" fontId="7" fillId="0" borderId="4" xfId="1" applyNumberFormat="1" applyFont="1" applyBorder="1" applyAlignment="1">
      <alignment wrapText="1"/>
    </xf>
    <xf numFmtId="3" fontId="7" fillId="0" borderId="4" xfId="1" applyNumberFormat="1" applyFont="1" applyBorder="1" applyAlignment="1">
      <alignment wrapText="1"/>
    </xf>
    <xf numFmtId="0" fontId="0" fillId="0" borderId="0" xfId="0" applyFont="1" applyBorder="1" applyAlignment="1">
      <alignment vertical="top" wrapText="1"/>
    </xf>
    <xf numFmtId="170" fontId="7" fillId="0" borderId="4" xfId="1" applyNumberFormat="1" applyFont="1" applyBorder="1" applyAlignment="1">
      <alignment wrapText="1"/>
    </xf>
    <xf numFmtId="165" fontId="5" fillId="0" borderId="0" xfId="1" applyFont="1" applyFill="1" applyBorder="1" applyAlignment="1" applyProtection="1">
      <alignment vertical="center"/>
      <protection locked="0"/>
    </xf>
    <xf numFmtId="0" fontId="5" fillId="0" borderId="0" xfId="1" applyNumberFormat="1" applyFont="1" applyFill="1" applyBorder="1" applyAlignment="1" applyProtection="1">
      <alignment horizontal="center" vertical="center" wrapText="1"/>
      <protection locked="0"/>
    </xf>
    <xf numFmtId="165" fontId="5" fillId="0" borderId="0" xfId="1" applyFont="1" applyFill="1" applyBorder="1" applyAlignment="1" applyProtection="1">
      <alignment horizontal="center" vertical="center" wrapText="1"/>
      <protection locked="0"/>
    </xf>
    <xf numFmtId="6" fontId="5" fillId="0" borderId="0" xfId="1" applyNumberFormat="1" applyFont="1" applyFill="1" applyBorder="1" applyAlignment="1" applyProtection="1">
      <alignment horizontal="center" vertical="center" wrapText="1"/>
      <protection locked="0"/>
    </xf>
    <xf numFmtId="4" fontId="2" fillId="0" borderId="4" xfId="1" applyNumberFormat="1" applyFont="1" applyBorder="1" applyAlignment="1">
      <alignment horizontal="center" vertical="center"/>
    </xf>
    <xf numFmtId="0" fontId="20" fillId="0" borderId="0" xfId="0" applyFont="1" applyAlignment="1"/>
    <xf numFmtId="6" fontId="21" fillId="0" borderId="0" xfId="1" applyNumberFormat="1" applyFont="1" applyFill="1" applyBorder="1" applyAlignment="1" applyProtection="1">
      <alignment horizontal="left" vertical="center"/>
      <protection locked="0"/>
    </xf>
    <xf numFmtId="0" fontId="22" fillId="0" borderId="0" xfId="0" applyFont="1" applyAlignment="1">
      <alignment vertical="center"/>
    </xf>
    <xf numFmtId="0" fontId="23" fillId="0" borderId="0" xfId="0" applyFont="1" applyAlignment="1">
      <alignment vertical="center"/>
    </xf>
    <xf numFmtId="49" fontId="7" fillId="0" borderId="4" xfId="0" applyNumberFormat="1" applyFont="1" applyFill="1" applyBorder="1" applyAlignment="1" applyProtection="1">
      <alignment vertical="center" wrapText="1"/>
      <protection locked="0"/>
    </xf>
    <xf numFmtId="170" fontId="4" fillId="0" borderId="5" xfId="0" applyNumberFormat="1" applyFont="1" applyFill="1" applyBorder="1" applyAlignment="1">
      <alignment horizontal="center" vertical="center"/>
    </xf>
    <xf numFmtId="49" fontId="7" fillId="0" borderId="4" xfId="1" applyNumberFormat="1" applyFont="1" applyFill="1" applyBorder="1" applyAlignment="1">
      <alignment horizontal="left" vertical="center" indent="2"/>
    </xf>
    <xf numFmtId="171" fontId="7" fillId="0" borderId="4" xfId="1" applyNumberFormat="1" applyFont="1" applyFill="1" applyBorder="1" applyAlignment="1" applyProtection="1">
      <alignment horizontal="center" vertical="center" wrapText="1"/>
      <protection locked="0"/>
    </xf>
    <xf numFmtId="4" fontId="7" fillId="0" borderId="4" xfId="1" applyNumberFormat="1" applyFont="1" applyFill="1" applyBorder="1" applyAlignment="1" applyProtection="1">
      <alignment horizontal="center" vertical="center" wrapText="1"/>
      <protection locked="0"/>
    </xf>
    <xf numFmtId="4" fontId="4" fillId="0" borderId="4" xfId="0" applyNumberFormat="1" applyFont="1" applyBorder="1" applyAlignment="1">
      <alignment horizontal="center" vertical="center"/>
    </xf>
    <xf numFmtId="165" fontId="7" fillId="0" borderId="0" xfId="1" applyFont="1" applyBorder="1" applyAlignment="1">
      <alignment wrapText="1"/>
    </xf>
    <xf numFmtId="165" fontId="5" fillId="2" borderId="4" xfId="1" applyFont="1" applyFill="1" applyBorder="1" applyAlignment="1" applyProtection="1">
      <alignment horizontal="center" vertical="center" wrapText="1"/>
      <protection locked="0"/>
    </xf>
    <xf numFmtId="165" fontId="7" fillId="0" borderId="4" xfId="1" applyFont="1" applyBorder="1" applyAlignment="1">
      <alignment wrapText="1"/>
    </xf>
    <xf numFmtId="0" fontId="4" fillId="0" borderId="4" xfId="0" applyFont="1" applyBorder="1" applyAlignment="1">
      <alignment horizontal="left" vertical="center" indent="4"/>
    </xf>
    <xf numFmtId="0" fontId="0" fillId="0" borderId="8" xfId="0" applyFont="1" applyBorder="1" applyAlignment="1">
      <alignment horizontal="left"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7" xfId="0" applyFont="1" applyFill="1" applyBorder="1" applyAlignment="1">
      <alignment horizontal="center" vertical="center" wrapText="1"/>
    </xf>
    <xf numFmtId="0" fontId="13" fillId="0" borderId="8" xfId="0" applyFont="1" applyBorder="1" applyAlignment="1">
      <alignment horizontal="left" vertical="center" wrapText="1"/>
    </xf>
    <xf numFmtId="0" fontId="5" fillId="0" borderId="0" xfId="1" applyNumberFormat="1" applyFont="1" applyFill="1" applyBorder="1" applyAlignment="1">
      <alignment horizontal="center" vertical="center" wrapText="1"/>
    </xf>
    <xf numFmtId="3" fontId="2" fillId="0" borderId="4" xfId="1" applyNumberFormat="1" applyFont="1" applyFill="1" applyBorder="1" applyAlignment="1">
      <alignment horizontal="center" vertical="center" wrapText="1"/>
    </xf>
    <xf numFmtId="165" fontId="7" fillId="0" borderId="0" xfId="1" applyFont="1" applyBorder="1" applyAlignment="1">
      <alignment wrapText="1"/>
    </xf>
    <xf numFmtId="165" fontId="5" fillId="0" borderId="4" xfId="1" applyFont="1" applyBorder="1" applyAlignment="1">
      <alignment horizontal="right" wrapText="1"/>
    </xf>
    <xf numFmtId="165" fontId="5" fillId="2" borderId="4" xfId="1" applyFont="1" applyFill="1" applyBorder="1" applyAlignment="1" applyProtection="1">
      <alignment horizontal="center" vertical="center" wrapText="1"/>
      <protection locked="0"/>
    </xf>
    <xf numFmtId="165" fontId="5" fillId="2" borderId="4" xfId="1" applyFont="1" applyFill="1" applyBorder="1" applyAlignment="1" applyProtection="1">
      <alignment horizontal="center"/>
      <protection locked="0"/>
    </xf>
    <xf numFmtId="0" fontId="2" fillId="0" borderId="7" xfId="1" applyNumberFormat="1" applyFont="1" applyBorder="1" applyAlignment="1">
      <alignment horizontal="center" vertical="center" wrapText="1"/>
    </xf>
    <xf numFmtId="165" fontId="20" fillId="0" borderId="8" xfId="1" applyFont="1" applyBorder="1" applyAlignment="1" applyProtection="1">
      <alignment horizontal="left" vertical="top" wrapText="1"/>
      <protection locked="0"/>
    </xf>
    <xf numFmtId="165" fontId="7" fillId="0" borderId="8" xfId="1" applyFont="1" applyBorder="1" applyAlignment="1" applyProtection="1">
      <alignment horizontal="left" vertical="top" wrapText="1"/>
      <protection locked="0"/>
    </xf>
    <xf numFmtId="165" fontId="7" fillId="0" borderId="0" xfId="1" applyFont="1" applyBorder="1" applyAlignment="1" applyProtection="1">
      <alignment horizontal="left" vertical="top" wrapText="1"/>
      <protection locked="0"/>
    </xf>
    <xf numFmtId="165" fontId="5" fillId="0" borderId="4" xfId="1" applyFont="1" applyBorder="1" applyAlignment="1" applyProtection="1">
      <alignment horizontal="right" vertical="center" wrapText="1"/>
      <protection locked="0"/>
    </xf>
    <xf numFmtId="0" fontId="5" fillId="0" borderId="0" xfId="2" applyNumberFormat="1" applyFont="1" applyFill="1" applyBorder="1" applyAlignment="1">
      <alignment horizontal="center" vertical="center" wrapText="1"/>
    </xf>
    <xf numFmtId="0" fontId="5" fillId="0" borderId="7" xfId="2" applyNumberFormat="1" applyFont="1" applyFill="1" applyBorder="1" applyAlignment="1">
      <alignment horizontal="center" vertical="center" wrapText="1"/>
    </xf>
  </cellXfs>
  <cellStyles count="4">
    <cellStyle name="Comma 2" xfId="2" xr:uid="{00000000-0005-0000-0000-000000000000}"/>
    <cellStyle name="Currency 2" xfId="3" xr:uid="{00000000-0005-0000-0000-000001000000}"/>
    <cellStyle name="Normal" xfId="0" builtinId="0"/>
    <cellStyle name="Normal 2" xfId="1" xr:uid="{00000000-0005-0000-0000-000003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5"/>
  <sheetViews>
    <sheetView showGridLines="0" topLeftCell="A26" zoomScale="85" zoomScaleNormal="85" workbookViewId="0">
      <selection sqref="A1:L2"/>
    </sheetView>
  </sheetViews>
  <sheetFormatPr defaultColWidth="9.140625" defaultRowHeight="15" x14ac:dyDescent="0.25"/>
  <cols>
    <col min="1" max="1" width="2.5703125" style="1" customWidth="1"/>
    <col min="2" max="2" width="2.7109375" style="1" customWidth="1"/>
    <col min="3" max="3" width="40.85546875" style="1" customWidth="1"/>
    <col min="4" max="4" width="12.28515625" style="1" customWidth="1"/>
    <col min="5" max="5" width="22.140625" style="1" customWidth="1"/>
    <col min="6" max="6" width="17.7109375" style="1" customWidth="1"/>
    <col min="7" max="7" width="14.42578125" style="1" customWidth="1"/>
    <col min="8" max="8" width="12" style="116" customWidth="1"/>
    <col min="9" max="10" width="12.5703125" style="1" customWidth="1"/>
    <col min="11" max="11" width="13.28515625" style="1" customWidth="1"/>
    <col min="12" max="12" width="14.42578125" style="1" customWidth="1"/>
    <col min="13" max="13" width="13.85546875" style="1" bestFit="1" customWidth="1"/>
    <col min="14" max="14" width="10.5703125" style="1" bestFit="1" customWidth="1"/>
    <col min="15" max="15" width="12.7109375" style="1" bestFit="1" customWidth="1"/>
    <col min="16" max="16" width="11.140625" style="1" customWidth="1"/>
    <col min="17" max="16384" width="9.140625" style="1"/>
  </cols>
  <sheetData>
    <row r="1" spans="1:12" x14ac:dyDescent="0.25">
      <c r="A1" s="213" t="s">
        <v>0</v>
      </c>
      <c r="B1" s="213"/>
      <c r="C1" s="213"/>
      <c r="D1" s="213"/>
      <c r="E1" s="213"/>
      <c r="F1" s="213"/>
      <c r="G1" s="213"/>
      <c r="H1" s="213"/>
      <c r="I1" s="213"/>
      <c r="J1" s="213"/>
      <c r="K1" s="213"/>
      <c r="L1" s="213"/>
    </row>
    <row r="2" spans="1:12" x14ac:dyDescent="0.25">
      <c r="A2" s="214"/>
      <c r="B2" s="214"/>
      <c r="C2" s="214"/>
      <c r="D2" s="214"/>
      <c r="E2" s="214"/>
      <c r="F2" s="214"/>
      <c r="G2" s="214"/>
      <c r="H2" s="214"/>
      <c r="I2" s="214"/>
      <c r="J2" s="214"/>
      <c r="K2" s="214"/>
      <c r="L2" s="214"/>
    </row>
    <row r="3" spans="1:12" ht="60" x14ac:dyDescent="0.25">
      <c r="A3" s="205" t="s">
        <v>1</v>
      </c>
      <c r="B3" s="206"/>
      <c r="C3" s="207"/>
      <c r="D3" s="115" t="s">
        <v>2</v>
      </c>
      <c r="E3" s="85" t="s">
        <v>3</v>
      </c>
      <c r="F3" s="115" t="s">
        <v>4</v>
      </c>
      <c r="G3" s="85" t="s">
        <v>5</v>
      </c>
      <c r="H3" s="115" t="s">
        <v>6</v>
      </c>
      <c r="I3" s="115" t="s">
        <v>7</v>
      </c>
      <c r="J3" s="115" t="s">
        <v>8</v>
      </c>
      <c r="K3" s="115" t="s">
        <v>9</v>
      </c>
      <c r="L3" s="86" t="s">
        <v>10</v>
      </c>
    </row>
    <row r="4" spans="1:12" x14ac:dyDescent="0.25">
      <c r="A4" s="122" t="s">
        <v>11</v>
      </c>
      <c r="B4" s="117"/>
      <c r="C4" s="118"/>
      <c r="D4" s="131"/>
      <c r="E4" s="133"/>
      <c r="F4" s="131"/>
      <c r="G4" s="125"/>
      <c r="H4" s="125"/>
      <c r="I4" s="131"/>
      <c r="J4" s="131"/>
      <c r="K4" s="131"/>
      <c r="L4" s="126"/>
    </row>
    <row r="5" spans="1:12" x14ac:dyDescent="0.25">
      <c r="A5" s="120"/>
      <c r="B5" s="123" t="s">
        <v>12</v>
      </c>
      <c r="C5" s="119"/>
      <c r="D5" s="130" t="s">
        <v>13</v>
      </c>
      <c r="E5" s="132"/>
      <c r="F5" s="130"/>
      <c r="G5" s="140"/>
      <c r="H5" s="140"/>
      <c r="I5" s="130"/>
      <c r="J5" s="130"/>
      <c r="K5" s="130"/>
      <c r="L5" s="134"/>
    </row>
    <row r="6" spans="1:12" x14ac:dyDescent="0.25">
      <c r="A6" s="120"/>
      <c r="B6" s="123" t="s">
        <v>14</v>
      </c>
      <c r="C6" s="119"/>
      <c r="D6" s="131"/>
      <c r="E6" s="133"/>
      <c r="F6" s="131"/>
      <c r="G6" s="125"/>
      <c r="H6" s="125"/>
      <c r="I6" s="131"/>
      <c r="J6" s="131"/>
      <c r="K6" s="131"/>
      <c r="L6" s="126"/>
    </row>
    <row r="7" spans="1:12" s="116" customFormat="1" x14ac:dyDescent="0.25">
      <c r="A7" s="120"/>
      <c r="B7" s="121"/>
      <c r="C7" s="121" t="s">
        <v>15</v>
      </c>
      <c r="D7" s="141"/>
      <c r="E7" s="132"/>
      <c r="F7" s="130"/>
      <c r="G7" s="140"/>
      <c r="H7" s="132"/>
      <c r="I7" s="130"/>
      <c r="J7" s="130"/>
      <c r="K7" s="130"/>
      <c r="L7" s="134"/>
    </row>
    <row r="8" spans="1:12" s="116" customFormat="1" ht="17.25" x14ac:dyDescent="0.25">
      <c r="A8" s="120"/>
      <c r="B8" s="121"/>
      <c r="C8" s="158" t="s">
        <v>16</v>
      </c>
      <c r="D8" s="141">
        <f>0.5*2080</f>
        <v>1040</v>
      </c>
      <c r="E8" s="132">
        <v>1</v>
      </c>
      <c r="F8" s="130">
        <f>D8*E8</f>
        <v>1040</v>
      </c>
      <c r="G8" s="140">
        <f>D29/3</f>
        <v>6.666666666666667</v>
      </c>
      <c r="H8" s="164">
        <f>F8*G8</f>
        <v>6933.3333333333339</v>
      </c>
      <c r="I8" s="130">
        <f>0.79*H8</f>
        <v>5477.3333333333339</v>
      </c>
      <c r="J8" s="130">
        <f>0.09*H8</f>
        <v>624</v>
      </c>
      <c r="K8" s="130">
        <f>0.12*H8</f>
        <v>832</v>
      </c>
      <c r="L8" s="134">
        <f>(I8*$F$40)+(J8*$F$41)+(H8*$F$42)</f>
        <v>878522.73600000015</v>
      </c>
    </row>
    <row r="9" spans="1:12" s="116" customFormat="1" ht="17.25" x14ac:dyDescent="0.25">
      <c r="A9" s="120"/>
      <c r="B9" s="121"/>
      <c r="C9" s="158" t="s">
        <v>17</v>
      </c>
      <c r="D9" s="141">
        <f>1*2080</f>
        <v>2080</v>
      </c>
      <c r="E9" s="132">
        <v>1</v>
      </c>
      <c r="F9" s="130">
        <f t="shared" ref="F9" si="0">D9*E9</f>
        <v>2080</v>
      </c>
      <c r="G9" s="140">
        <f>D31/3</f>
        <v>3.3333333333333335</v>
      </c>
      <c r="H9" s="164">
        <f t="shared" ref="H9" si="1">F9*G9</f>
        <v>6933.3333333333339</v>
      </c>
      <c r="I9" s="130">
        <f t="shared" ref="I9" si="2">0.79*H9</f>
        <v>5477.3333333333339</v>
      </c>
      <c r="J9" s="130">
        <f t="shared" ref="J9" si="3">0.09*H9</f>
        <v>624</v>
      </c>
      <c r="K9" s="130">
        <f t="shared" ref="K9" si="4">0.12*H9</f>
        <v>832</v>
      </c>
      <c r="L9" s="134">
        <f t="shared" ref="L9" si="5">(I9*$F$40)+(J9*$F$41)+(H9*$F$42)</f>
        <v>878522.73600000015</v>
      </c>
    </row>
    <row r="10" spans="1:12" s="116" customFormat="1" ht="17.25" x14ac:dyDescent="0.25">
      <c r="A10" s="120"/>
      <c r="B10" s="121"/>
      <c r="C10" s="158" t="s">
        <v>18</v>
      </c>
      <c r="D10" s="141">
        <f>3*2080</f>
        <v>6240</v>
      </c>
      <c r="E10" s="132">
        <v>1</v>
      </c>
      <c r="F10" s="130">
        <f>D10*E10</f>
        <v>6240</v>
      </c>
      <c r="G10" s="140">
        <f>(D30-D31)/3</f>
        <v>6.666666666666667</v>
      </c>
      <c r="H10" s="164">
        <f>F10*G10</f>
        <v>41600</v>
      </c>
      <c r="I10" s="130">
        <f>0.79*H10</f>
        <v>32864</v>
      </c>
      <c r="J10" s="130">
        <f>0.09*H10</f>
        <v>3744</v>
      </c>
      <c r="K10" s="130">
        <f>0.12*H10</f>
        <v>4992</v>
      </c>
      <c r="L10" s="134">
        <f>(I10*$F$40)+(J10*$F$41)+(H10*$F$42)</f>
        <v>5271136.4160000002</v>
      </c>
    </row>
    <row r="11" spans="1:12" x14ac:dyDescent="0.25">
      <c r="A11" s="120"/>
      <c r="B11" s="123" t="s">
        <v>19</v>
      </c>
      <c r="C11" s="119"/>
      <c r="D11" s="130" t="s">
        <v>13</v>
      </c>
      <c r="E11" s="132"/>
      <c r="F11" s="130"/>
      <c r="G11" s="2"/>
      <c r="H11" s="2"/>
      <c r="I11" s="130"/>
      <c r="J11" s="130"/>
      <c r="K11" s="130"/>
      <c r="L11" s="3"/>
    </row>
    <row r="12" spans="1:12" x14ac:dyDescent="0.25">
      <c r="A12" s="120"/>
      <c r="B12" s="123" t="s">
        <v>20</v>
      </c>
      <c r="C12" s="119"/>
      <c r="D12" s="130" t="s">
        <v>13</v>
      </c>
      <c r="E12" s="132"/>
      <c r="F12" s="130"/>
      <c r="G12" s="2"/>
      <c r="H12" s="2"/>
      <c r="I12" s="130"/>
      <c r="J12" s="130"/>
      <c r="K12" s="130"/>
      <c r="L12" s="3"/>
    </row>
    <row r="13" spans="1:12" x14ac:dyDescent="0.25">
      <c r="A13" s="120"/>
      <c r="B13" s="123" t="s">
        <v>21</v>
      </c>
      <c r="C13" s="119"/>
      <c r="D13" s="131"/>
      <c r="E13" s="133"/>
      <c r="F13" s="131"/>
      <c r="G13" s="159"/>
      <c r="H13" s="159"/>
      <c r="I13" s="131"/>
      <c r="J13" s="131"/>
      <c r="K13" s="131"/>
      <c r="L13" s="160"/>
    </row>
    <row r="14" spans="1:12" s="116" customFormat="1" x14ac:dyDescent="0.25">
      <c r="A14" s="120"/>
      <c r="B14" s="123"/>
      <c r="C14" s="121" t="s">
        <v>22</v>
      </c>
      <c r="D14" s="130" t="s">
        <v>13</v>
      </c>
      <c r="E14" s="132"/>
      <c r="F14" s="130"/>
      <c r="G14" s="140"/>
      <c r="H14" s="140"/>
      <c r="I14" s="130"/>
      <c r="J14" s="130"/>
      <c r="K14" s="130"/>
      <c r="L14" s="134"/>
    </row>
    <row r="15" spans="1:12" s="116" customFormat="1" ht="17.25" x14ac:dyDescent="0.25">
      <c r="A15" s="120"/>
      <c r="B15" s="123"/>
      <c r="C15" s="121" t="s">
        <v>23</v>
      </c>
      <c r="D15" s="130"/>
      <c r="E15" s="132">
        <v>1</v>
      </c>
      <c r="F15" s="130">
        <v>1</v>
      </c>
      <c r="G15" s="195">
        <f>D32/3</f>
        <v>0.33333333333333331</v>
      </c>
      <c r="H15" s="164">
        <f>F15*G15</f>
        <v>0.33333333333333331</v>
      </c>
      <c r="I15" s="130">
        <f>0.79*H15</f>
        <v>0.26333333333333331</v>
      </c>
      <c r="J15" s="130">
        <f>0.09*H15</f>
        <v>0.03</v>
      </c>
      <c r="K15" s="130">
        <f>0.12*H15</f>
        <v>3.9999999999999994E-2</v>
      </c>
      <c r="L15" s="134">
        <f>(I15*$F$40)+(J15*$F$41)+(H15*$F$42)</f>
        <v>42.236670000000004</v>
      </c>
    </row>
    <row r="16" spans="1:12" x14ac:dyDescent="0.25">
      <c r="A16" s="122" t="s">
        <v>24</v>
      </c>
      <c r="B16" s="123"/>
      <c r="C16" s="124"/>
      <c r="D16" s="129"/>
      <c r="E16" s="129"/>
      <c r="F16" s="129"/>
      <c r="G16" s="127"/>
      <c r="H16" s="129">
        <f>SUM(H4:H13)</f>
        <v>55466.666666666672</v>
      </c>
      <c r="I16" s="129">
        <f>SUM(I4:I13)</f>
        <v>43818.666666666672</v>
      </c>
      <c r="J16" s="129">
        <f>SUM(J4:J13)</f>
        <v>4992</v>
      </c>
      <c r="K16" s="129">
        <f>SUM(K4:K13)</f>
        <v>6656</v>
      </c>
      <c r="L16" s="128">
        <f>SUM(L4:L15)</f>
        <v>7028224.1246699998</v>
      </c>
    </row>
    <row r="17" spans="1:16" s="168" customFormat="1" x14ac:dyDescent="0.25">
      <c r="A17" s="166" t="s">
        <v>25</v>
      </c>
      <c r="B17" s="166"/>
      <c r="C17" s="166"/>
      <c r="D17" s="167"/>
      <c r="E17" s="167"/>
      <c r="F17" s="167"/>
      <c r="G17" s="167"/>
      <c r="H17" s="167"/>
      <c r="I17" s="137"/>
      <c r="J17" s="137"/>
      <c r="K17" s="137"/>
      <c r="L17" s="136">
        <f>G53</f>
        <v>36750</v>
      </c>
    </row>
    <row r="18" spans="1:16" s="168" customFormat="1" ht="17.25" x14ac:dyDescent="0.25">
      <c r="A18" s="116" t="s">
        <v>26</v>
      </c>
      <c r="B18" s="116"/>
      <c r="C18" s="185"/>
      <c r="D18" s="186"/>
      <c r="E18" s="186"/>
      <c r="F18" s="186"/>
      <c r="G18" s="186"/>
      <c r="H18" s="186"/>
      <c r="I18" s="187"/>
      <c r="J18" s="187"/>
      <c r="K18" s="187"/>
      <c r="L18" s="188"/>
    </row>
    <row r="19" spans="1:16" s="116" customFormat="1" ht="17.25" x14ac:dyDescent="0.25">
      <c r="A19" s="174" t="s">
        <v>27</v>
      </c>
    </row>
    <row r="20" spans="1:16" s="168" customFormat="1" ht="17.25" x14ac:dyDescent="0.25">
      <c r="A20" s="116" t="s">
        <v>28</v>
      </c>
      <c r="B20" s="116"/>
      <c r="C20" s="185"/>
      <c r="D20" s="186"/>
      <c r="E20" s="186"/>
      <c r="F20" s="186"/>
      <c r="G20" s="186"/>
      <c r="H20" s="186"/>
      <c r="I20" s="187"/>
      <c r="J20" s="187"/>
      <c r="K20" s="187"/>
      <c r="L20" s="188"/>
    </row>
    <row r="21" spans="1:16" s="168" customFormat="1" ht="17.25" x14ac:dyDescent="0.25">
      <c r="A21" s="190" t="s">
        <v>29</v>
      </c>
      <c r="B21" s="116"/>
      <c r="C21" s="185"/>
      <c r="D21" s="186"/>
      <c r="E21" s="186"/>
      <c r="F21" s="186"/>
      <c r="G21" s="186"/>
      <c r="H21" s="186"/>
      <c r="I21" s="187"/>
      <c r="J21" s="187"/>
      <c r="K21" s="187"/>
      <c r="L21" s="188"/>
    </row>
    <row r="22" spans="1:16" s="168" customFormat="1" ht="17.25" x14ac:dyDescent="0.25">
      <c r="A22" s="116" t="s">
        <v>30</v>
      </c>
      <c r="B22" s="116"/>
      <c r="C22" s="185"/>
      <c r="D22" s="186"/>
      <c r="E22" s="186"/>
      <c r="F22" s="186"/>
      <c r="G22" s="186"/>
      <c r="H22" s="186"/>
      <c r="I22" s="187"/>
      <c r="J22" s="187"/>
      <c r="K22" s="187"/>
      <c r="L22" s="188"/>
    </row>
    <row r="23" spans="1:16" s="168" customFormat="1" ht="17.25" x14ac:dyDescent="0.25">
      <c r="A23" s="116" t="s">
        <v>31</v>
      </c>
      <c r="B23" s="116"/>
      <c r="C23" s="185"/>
      <c r="D23" s="186"/>
      <c r="E23" s="186"/>
      <c r="F23" s="186"/>
      <c r="G23" s="186"/>
      <c r="H23" s="186"/>
      <c r="I23" s="187"/>
      <c r="J23" s="187"/>
      <c r="K23" s="187"/>
      <c r="L23" s="188"/>
    </row>
    <row r="24" spans="1:16" ht="17.25" x14ac:dyDescent="0.25">
      <c r="A24" s="116" t="s">
        <v>32</v>
      </c>
      <c r="B24" s="116"/>
      <c r="C24" s="116"/>
      <c r="D24" s="116"/>
      <c r="E24" s="116"/>
      <c r="F24" s="116"/>
      <c r="G24" s="116"/>
      <c r="I24" s="116"/>
      <c r="J24" s="116"/>
      <c r="K24" s="116"/>
      <c r="L24" s="116"/>
      <c r="M24" s="116"/>
      <c r="N24" s="116"/>
      <c r="O24" s="116"/>
      <c r="P24" s="116"/>
    </row>
    <row r="25" spans="1:16" s="116" customFormat="1" ht="15.75" x14ac:dyDescent="0.25">
      <c r="A25" s="175"/>
      <c r="M25" s="142"/>
      <c r="N25" s="142"/>
      <c r="O25" s="142"/>
      <c r="P25" s="142"/>
    </row>
    <row r="26" spans="1:16" x14ac:dyDescent="0.25">
      <c r="A26" s="116"/>
      <c r="B26" s="116"/>
      <c r="C26" s="100" t="s">
        <v>33</v>
      </c>
      <c r="D26" s="101"/>
      <c r="E26" s="87"/>
      <c r="F26" s="87"/>
      <c r="G26" s="87"/>
      <c r="H26" s="87"/>
      <c r="I26" s="111"/>
      <c r="J26" s="111"/>
      <c r="K26" s="116"/>
      <c r="L26" s="116"/>
      <c r="M26" s="156"/>
      <c r="N26" s="156"/>
      <c r="O26" s="156"/>
      <c r="P26" s="156"/>
    </row>
    <row r="27" spans="1:16" x14ac:dyDescent="0.25">
      <c r="A27" s="116"/>
      <c r="B27" s="116"/>
      <c r="C27" s="102" t="s">
        <v>34</v>
      </c>
      <c r="D27" s="95" t="s">
        <v>35</v>
      </c>
      <c r="E27" s="103" t="s">
        <v>36</v>
      </c>
      <c r="F27" s="111"/>
      <c r="G27" s="116"/>
      <c r="I27" s="116"/>
      <c r="J27" s="116"/>
      <c r="K27" s="116"/>
      <c r="L27" s="116"/>
      <c r="M27" s="156"/>
      <c r="N27" s="156"/>
      <c r="O27" s="156"/>
      <c r="P27" s="156"/>
    </row>
    <row r="28" spans="1:16" x14ac:dyDescent="0.25">
      <c r="A28" s="116"/>
      <c r="B28" s="116"/>
      <c r="C28" s="104" t="s">
        <v>37</v>
      </c>
      <c r="D28" s="96">
        <v>50</v>
      </c>
      <c r="E28" s="106" t="s">
        <v>38</v>
      </c>
      <c r="F28" s="111"/>
      <c r="G28" s="116"/>
      <c r="I28" s="116"/>
      <c r="J28" s="116"/>
      <c r="K28" s="116"/>
      <c r="L28" s="116"/>
      <c r="M28" s="150"/>
      <c r="N28" s="151"/>
      <c r="O28" s="152"/>
      <c r="P28" s="150"/>
    </row>
    <row r="29" spans="1:16" ht="30" x14ac:dyDescent="0.25">
      <c r="A29" s="116"/>
      <c r="B29" s="116"/>
      <c r="C29" s="88" t="s">
        <v>39</v>
      </c>
      <c r="D29" s="96">
        <f>D28-D30</f>
        <v>20</v>
      </c>
      <c r="E29" s="172" t="s">
        <v>40</v>
      </c>
      <c r="F29" s="116"/>
      <c r="G29" s="116"/>
      <c r="I29" s="116"/>
      <c r="J29" s="116"/>
      <c r="K29" s="116"/>
      <c r="L29" s="116"/>
      <c r="M29" s="151"/>
      <c r="N29" s="153"/>
      <c r="O29" s="151"/>
      <c r="P29" s="153"/>
    </row>
    <row r="30" spans="1:16" ht="60" x14ac:dyDescent="0.25">
      <c r="A30" s="116"/>
      <c r="B30" s="116"/>
      <c r="C30" s="89" t="s">
        <v>41</v>
      </c>
      <c r="D30" s="99">
        <v>30</v>
      </c>
      <c r="E30" s="173" t="s">
        <v>42</v>
      </c>
      <c r="F30" s="116"/>
      <c r="G30" s="116"/>
      <c r="I30" s="116"/>
      <c r="J30" s="116"/>
      <c r="K30" s="116"/>
      <c r="L30" s="116"/>
      <c r="M30" s="151"/>
      <c r="N30" s="153"/>
      <c r="O30" s="151"/>
      <c r="P30" s="150"/>
    </row>
    <row r="31" spans="1:16" s="116" customFormat="1" ht="75" x14ac:dyDescent="0.25">
      <c r="C31" s="89" t="s">
        <v>43</v>
      </c>
      <c r="D31" s="99">
        <v>10</v>
      </c>
      <c r="E31" s="176" t="s">
        <v>44</v>
      </c>
      <c r="M31" s="151"/>
      <c r="N31" s="153"/>
      <c r="O31" s="151"/>
      <c r="P31" s="150"/>
    </row>
    <row r="32" spans="1:16" s="116" customFormat="1" ht="30" x14ac:dyDescent="0.25">
      <c r="C32" s="194" t="s">
        <v>45</v>
      </c>
      <c r="D32" s="99">
        <v>1</v>
      </c>
      <c r="E32" s="172" t="s">
        <v>46</v>
      </c>
      <c r="G32" s="192"/>
      <c r="M32" s="151"/>
      <c r="N32" s="153"/>
      <c r="O32" s="151"/>
      <c r="P32" s="150"/>
    </row>
    <row r="33" spans="1:16" s="116" customFormat="1" ht="79.5" customHeight="1" x14ac:dyDescent="0.25">
      <c r="C33" s="215" t="s">
        <v>47</v>
      </c>
      <c r="D33" s="215"/>
      <c r="E33" s="215"/>
      <c r="M33" s="151"/>
      <c r="N33" s="153"/>
      <c r="O33" s="151"/>
      <c r="P33" s="150"/>
    </row>
    <row r="34" spans="1:16" ht="17.25" x14ac:dyDescent="0.25">
      <c r="A34" s="116"/>
      <c r="B34" s="116"/>
      <c r="C34" s="161" t="s">
        <v>48</v>
      </c>
      <c r="D34" s="116"/>
      <c r="E34" s="116"/>
      <c r="F34" s="116"/>
      <c r="G34" s="116"/>
      <c r="I34" s="116"/>
      <c r="J34" s="116"/>
      <c r="K34" s="116"/>
      <c r="L34" s="116"/>
      <c r="M34" s="153"/>
      <c r="N34" s="150"/>
      <c r="O34" s="151"/>
      <c r="P34" s="153"/>
    </row>
    <row r="35" spans="1:16" x14ac:dyDescent="0.25">
      <c r="A35" s="116"/>
      <c r="B35" s="116"/>
      <c r="C35" s="116"/>
      <c r="D35" s="116"/>
      <c r="E35" s="116"/>
      <c r="F35" s="116"/>
      <c r="G35" s="116"/>
      <c r="I35" s="116"/>
      <c r="J35" s="116"/>
      <c r="K35" s="116"/>
      <c r="L35" s="116"/>
      <c r="M35" s="151"/>
      <c r="N35" s="153"/>
      <c r="O35" s="151"/>
      <c r="P35" s="151"/>
    </row>
    <row r="36" spans="1:16" x14ac:dyDescent="0.25">
      <c r="A36" s="116"/>
      <c r="B36" s="116"/>
      <c r="C36" s="91" t="s">
        <v>49</v>
      </c>
      <c r="D36" s="92"/>
      <c r="E36" s="92"/>
      <c r="F36" s="92"/>
      <c r="G36" s="111"/>
      <c r="I36" s="116"/>
      <c r="J36" s="116"/>
      <c r="K36" s="116"/>
      <c r="L36" s="116"/>
      <c r="M36" s="150"/>
      <c r="N36" s="153"/>
      <c r="O36" s="151"/>
      <c r="P36" s="154"/>
    </row>
    <row r="37" spans="1:16" ht="14.65" customHeight="1" x14ac:dyDescent="0.25">
      <c r="A37" s="116"/>
      <c r="B37" s="116"/>
      <c r="C37" s="211" t="s">
        <v>50</v>
      </c>
      <c r="D37" s="208" t="s">
        <v>51</v>
      </c>
      <c r="E37" s="209"/>
      <c r="F37" s="210"/>
      <c r="G37" s="111"/>
      <c r="H37" s="111"/>
      <c r="I37" s="116"/>
      <c r="J37" s="116"/>
      <c r="K37" s="116"/>
      <c r="L37" s="116"/>
      <c r="M37" s="150"/>
      <c r="N37" s="151"/>
      <c r="O37" s="154"/>
      <c r="P37" s="154"/>
    </row>
    <row r="38" spans="1:16" ht="29.1" customHeight="1" x14ac:dyDescent="0.25">
      <c r="A38" s="116"/>
      <c r="B38" s="116"/>
      <c r="C38" s="212"/>
      <c r="D38" s="103" t="s">
        <v>52</v>
      </c>
      <c r="E38" s="103" t="s">
        <v>53</v>
      </c>
      <c r="F38" s="103" t="s">
        <v>54</v>
      </c>
      <c r="G38" s="116"/>
      <c r="H38" s="111"/>
      <c r="I38" s="116"/>
      <c r="J38" s="116"/>
      <c r="K38" s="116"/>
      <c r="L38" s="116"/>
      <c r="M38" s="150"/>
      <c r="N38" s="151"/>
      <c r="O38" s="150"/>
      <c r="P38" s="154"/>
    </row>
    <row r="39" spans="1:16" ht="17.25" x14ac:dyDescent="0.25">
      <c r="A39" s="116"/>
      <c r="B39" s="116"/>
      <c r="C39" s="80" t="s">
        <v>55</v>
      </c>
      <c r="D39" s="103"/>
      <c r="E39" s="103"/>
      <c r="F39" s="103"/>
      <c r="G39" s="116"/>
      <c r="I39" s="116"/>
      <c r="J39" s="116"/>
      <c r="K39" s="116"/>
      <c r="L39" s="116"/>
      <c r="M39" s="150"/>
      <c r="N39" s="151"/>
      <c r="O39" s="150"/>
      <c r="P39" s="154"/>
    </row>
    <row r="40" spans="1:16" x14ac:dyDescent="0.25">
      <c r="A40" s="116"/>
      <c r="B40" s="116"/>
      <c r="C40" s="105" t="s">
        <v>56</v>
      </c>
      <c r="D40" s="112">
        <v>43.28</v>
      </c>
      <c r="E40" s="106">
        <v>2.1</v>
      </c>
      <c r="F40" s="107">
        <f>D40*E40</f>
        <v>90.888000000000005</v>
      </c>
      <c r="G40" s="116"/>
      <c r="I40" s="116"/>
      <c r="J40" s="116"/>
      <c r="K40" s="116"/>
      <c r="L40" s="116"/>
      <c r="M40" s="155"/>
      <c r="N40" s="151"/>
      <c r="O40" s="150"/>
      <c r="P40" s="154"/>
    </row>
    <row r="41" spans="1:16" x14ac:dyDescent="0.25">
      <c r="A41" s="116"/>
      <c r="B41" s="116"/>
      <c r="C41" s="105" t="s">
        <v>57</v>
      </c>
      <c r="D41" s="112">
        <v>48.41</v>
      </c>
      <c r="E41" s="106">
        <v>2.1</v>
      </c>
      <c r="F41" s="107">
        <f>D41*E41</f>
        <v>101.661</v>
      </c>
      <c r="G41" s="116"/>
      <c r="I41" s="116"/>
      <c r="J41" s="116"/>
      <c r="K41" s="116"/>
      <c r="L41" s="116"/>
      <c r="M41" s="151"/>
      <c r="N41" s="150"/>
      <c r="O41" s="150"/>
      <c r="P41" s="154"/>
    </row>
    <row r="42" spans="1:16" x14ac:dyDescent="0.25">
      <c r="A42" s="116"/>
      <c r="B42" s="116"/>
      <c r="C42" s="105" t="s">
        <v>58</v>
      </c>
      <c r="D42" s="112">
        <v>21.79</v>
      </c>
      <c r="E42" s="106">
        <v>2.1</v>
      </c>
      <c r="F42" s="107">
        <f>D42*E42</f>
        <v>45.759</v>
      </c>
      <c r="G42" s="116"/>
      <c r="I42" s="111"/>
      <c r="J42" s="116"/>
      <c r="K42" s="116"/>
      <c r="L42" s="116"/>
      <c r="M42" s="151"/>
      <c r="N42" s="151"/>
      <c r="O42" s="150"/>
      <c r="P42" s="154"/>
    </row>
    <row r="43" spans="1:16" x14ac:dyDescent="0.25">
      <c r="A43" s="116"/>
      <c r="B43" s="116"/>
      <c r="C43" s="71" t="s">
        <v>59</v>
      </c>
      <c r="D43" s="71"/>
      <c r="E43" s="71"/>
      <c r="F43" s="81">
        <f>F40+F41*0.2+F42*0.1</f>
        <v>115.79610000000001</v>
      </c>
      <c r="G43" s="111"/>
      <c r="I43" s="111"/>
      <c r="J43" s="116"/>
      <c r="K43" s="116"/>
      <c r="L43" s="116"/>
      <c r="M43" s="153"/>
      <c r="N43" s="153"/>
      <c r="O43" s="153"/>
      <c r="P43" s="154"/>
    </row>
    <row r="44" spans="1:16" ht="17.25" x14ac:dyDescent="0.25">
      <c r="A44" s="116"/>
      <c r="B44" s="116"/>
      <c r="C44" s="114" t="s">
        <v>60</v>
      </c>
      <c r="D44" s="111"/>
      <c r="E44" s="111"/>
      <c r="F44" s="111"/>
      <c r="G44" s="111"/>
      <c r="H44" s="111"/>
      <c r="I44" s="111"/>
      <c r="J44" s="116"/>
      <c r="K44" s="116"/>
      <c r="L44" s="116"/>
      <c r="M44" s="151"/>
      <c r="N44" s="150"/>
      <c r="O44" s="150"/>
      <c r="P44" s="154"/>
    </row>
    <row r="45" spans="1:16" x14ac:dyDescent="0.25">
      <c r="A45" s="116"/>
      <c r="B45" s="116"/>
      <c r="C45" s="113" t="s">
        <v>61</v>
      </c>
      <c r="D45" s="111"/>
      <c r="E45" s="111"/>
      <c r="F45" s="111"/>
      <c r="G45" s="116"/>
      <c r="H45" s="111"/>
      <c r="I45" s="111"/>
      <c r="J45" s="116"/>
      <c r="K45" s="116"/>
      <c r="L45" s="116"/>
      <c r="M45" s="150"/>
      <c r="N45" s="151"/>
      <c r="O45" s="150"/>
      <c r="P45" s="154"/>
    </row>
    <row r="46" spans="1:16" x14ac:dyDescent="0.25">
      <c r="A46" s="116"/>
      <c r="B46" s="116"/>
      <c r="C46" s="113" t="s">
        <v>62</v>
      </c>
      <c r="D46" s="111"/>
      <c r="E46" s="111"/>
      <c r="F46" s="111"/>
      <c r="G46" s="116"/>
      <c r="I46" s="111"/>
      <c r="J46" s="116"/>
      <c r="K46" s="116"/>
      <c r="L46" s="116"/>
      <c r="M46" s="154"/>
      <c r="N46" s="150"/>
      <c r="O46" s="154"/>
      <c r="P46" s="154"/>
    </row>
    <row r="47" spans="1:16" x14ac:dyDescent="0.25">
      <c r="A47" s="116"/>
      <c r="B47" s="116"/>
      <c r="C47" s="113"/>
      <c r="D47" s="116"/>
      <c r="E47" s="116"/>
      <c r="F47" s="116"/>
      <c r="G47" s="116"/>
      <c r="I47" s="111"/>
      <c r="J47" s="116"/>
      <c r="K47" s="116"/>
      <c r="L47" s="116"/>
      <c r="M47" s="150"/>
      <c r="N47" s="151"/>
      <c r="O47" s="150"/>
      <c r="P47" s="154"/>
    </row>
    <row r="48" spans="1:16" x14ac:dyDescent="0.25">
      <c r="A48" s="116"/>
      <c r="B48" s="116"/>
      <c r="C48" s="113"/>
      <c r="D48" s="116"/>
      <c r="E48" s="116"/>
      <c r="F48" s="116"/>
      <c r="G48" s="116"/>
      <c r="I48" s="111"/>
      <c r="J48" s="111"/>
      <c r="K48" s="111"/>
      <c r="L48" s="111"/>
      <c r="M48" s="150"/>
      <c r="N48" s="153"/>
      <c r="O48" s="150"/>
      <c r="P48" s="154"/>
    </row>
    <row r="49" spans="1:16" ht="32.25" x14ac:dyDescent="0.25">
      <c r="A49" s="116"/>
      <c r="B49" s="116"/>
      <c r="C49" s="76" t="s">
        <v>63</v>
      </c>
      <c r="D49" s="116"/>
      <c r="E49" s="116"/>
      <c r="F49" s="116"/>
      <c r="G49" s="116"/>
      <c r="I49" s="111"/>
      <c r="J49" s="111"/>
      <c r="K49" s="111"/>
      <c r="L49" s="111"/>
      <c r="M49" s="150"/>
      <c r="N49" s="151"/>
      <c r="O49" s="150"/>
      <c r="P49" s="154"/>
    </row>
    <row r="50" spans="1:16" ht="30" x14ac:dyDescent="0.25">
      <c r="A50" s="116"/>
      <c r="B50" s="116"/>
      <c r="C50" s="95" t="s">
        <v>64</v>
      </c>
      <c r="D50" s="95" t="s">
        <v>65</v>
      </c>
      <c r="E50" s="95" t="s">
        <v>66</v>
      </c>
      <c r="F50" s="95" t="s">
        <v>67</v>
      </c>
      <c r="G50" s="95" t="s">
        <v>68</v>
      </c>
      <c r="I50" s="111"/>
      <c r="J50" s="111"/>
      <c r="K50" s="111"/>
      <c r="L50" s="111"/>
      <c r="M50" s="150"/>
      <c r="N50" s="151"/>
      <c r="O50" s="150"/>
      <c r="P50" s="154"/>
    </row>
    <row r="51" spans="1:16" s="84" customFormat="1" x14ac:dyDescent="0.25">
      <c r="A51" s="116"/>
      <c r="B51" s="116"/>
      <c r="C51" s="108" t="s">
        <v>69</v>
      </c>
      <c r="D51" s="97">
        <v>235</v>
      </c>
      <c r="E51" s="90">
        <v>1</v>
      </c>
      <c r="F51" s="82">
        <f>D28</f>
        <v>50</v>
      </c>
      <c r="G51" s="78">
        <f>+D51*E51*F51</f>
        <v>11750</v>
      </c>
      <c r="H51" s="116"/>
      <c r="I51" s="111"/>
      <c r="J51" s="111"/>
      <c r="K51" s="111"/>
      <c r="L51" s="111"/>
      <c r="M51" s="150"/>
      <c r="N51" s="151"/>
      <c r="O51" s="150"/>
      <c r="P51" s="154"/>
    </row>
    <row r="52" spans="1:16" s="116" customFormat="1" x14ac:dyDescent="0.25">
      <c r="C52" s="108" t="s">
        <v>70</v>
      </c>
      <c r="D52" s="97">
        <v>500</v>
      </c>
      <c r="E52" s="90">
        <v>1</v>
      </c>
      <c r="F52" s="82">
        <f>D28</f>
        <v>50</v>
      </c>
      <c r="G52" s="78">
        <f>+D52*E52*F52</f>
        <v>25000</v>
      </c>
      <c r="I52" s="111"/>
      <c r="J52" s="111"/>
      <c r="K52" s="111"/>
      <c r="L52" s="111"/>
      <c r="M52" s="150"/>
      <c r="N52" s="153"/>
      <c r="O52" s="150"/>
      <c r="P52" s="154"/>
    </row>
    <row r="53" spans="1:16" s="84" customFormat="1" x14ac:dyDescent="0.25">
      <c r="A53" s="116"/>
      <c r="B53" s="116"/>
      <c r="C53" s="162" t="s">
        <v>71</v>
      </c>
      <c r="D53" s="97"/>
      <c r="E53" s="90"/>
      <c r="F53" s="82"/>
      <c r="G53" s="163">
        <f>SUM(G51:G52)</f>
        <v>36750</v>
      </c>
      <c r="H53" s="116"/>
      <c r="I53" s="111"/>
      <c r="J53" s="111"/>
      <c r="K53" s="111"/>
      <c r="L53" s="111"/>
      <c r="M53" s="150"/>
      <c r="N53" s="153"/>
      <c r="O53" s="150"/>
      <c r="P53" s="154"/>
    </row>
    <row r="54" spans="1:16" ht="32.1" customHeight="1" x14ac:dyDescent="0.25">
      <c r="A54" s="116"/>
      <c r="B54" s="116"/>
      <c r="C54" s="204" t="s">
        <v>72</v>
      </c>
      <c r="D54" s="204"/>
      <c r="E54" s="204"/>
      <c r="F54" s="204"/>
      <c r="G54" s="204"/>
      <c r="I54" s="111"/>
      <c r="J54" s="111"/>
      <c r="K54" s="111"/>
      <c r="L54" s="111"/>
      <c r="M54" s="150"/>
      <c r="N54" s="150"/>
      <c r="O54" s="150"/>
      <c r="P54" s="154"/>
    </row>
    <row r="55" spans="1:16" s="84" customFormat="1" ht="17.25" x14ac:dyDescent="0.25">
      <c r="A55" s="116"/>
      <c r="B55" s="116"/>
      <c r="C55" s="83" t="s">
        <v>73</v>
      </c>
      <c r="D55" s="116"/>
      <c r="E55" s="116"/>
      <c r="F55" s="116"/>
      <c r="G55" s="116"/>
      <c r="H55" s="116"/>
      <c r="I55" s="111"/>
      <c r="J55" s="111"/>
      <c r="K55" s="111"/>
      <c r="L55" s="111"/>
      <c r="M55" s="150"/>
      <c r="N55" s="150"/>
      <c r="O55" s="150"/>
      <c r="P55" s="154"/>
    </row>
    <row r="56" spans="1:16" s="84" customFormat="1" x14ac:dyDescent="0.25">
      <c r="A56" s="116"/>
      <c r="B56" s="116"/>
      <c r="C56" s="116"/>
      <c r="D56" s="116"/>
      <c r="E56" s="116"/>
      <c r="F56" s="116"/>
      <c r="G56" s="116"/>
      <c r="H56" s="116"/>
      <c r="I56" s="111"/>
      <c r="J56" s="111"/>
      <c r="K56" s="111"/>
      <c r="L56" s="111"/>
      <c r="M56" s="150"/>
      <c r="N56" s="151"/>
      <c r="O56" s="150"/>
      <c r="P56" s="154"/>
    </row>
    <row r="57" spans="1:16" x14ac:dyDescent="0.25">
      <c r="A57" s="116"/>
      <c r="B57" s="116"/>
      <c r="C57" s="116"/>
      <c r="D57" s="116"/>
      <c r="E57" s="116"/>
      <c r="F57" s="116"/>
      <c r="G57" s="116"/>
      <c r="I57" s="116"/>
      <c r="J57" s="111"/>
      <c r="K57" s="70"/>
      <c r="L57" s="111"/>
      <c r="M57" s="150"/>
      <c r="N57" s="150"/>
      <c r="O57" s="150"/>
      <c r="P57" s="154"/>
    </row>
    <row r="58" spans="1:16" x14ac:dyDescent="0.25">
      <c r="A58" s="116"/>
      <c r="B58" s="116"/>
      <c r="C58" s="116"/>
      <c r="D58" s="116"/>
      <c r="E58" s="116"/>
      <c r="F58" s="116"/>
      <c r="G58" s="116"/>
      <c r="I58" s="116"/>
      <c r="J58" s="111"/>
      <c r="K58" s="111"/>
      <c r="L58" s="111"/>
      <c r="M58" s="150"/>
      <c r="N58" s="150"/>
      <c r="O58" s="150"/>
      <c r="P58" s="154"/>
    </row>
    <row r="59" spans="1:16" x14ac:dyDescent="0.25">
      <c r="A59" s="116"/>
      <c r="B59" s="116"/>
      <c r="C59" s="116"/>
      <c r="D59" s="116"/>
      <c r="E59" s="116"/>
      <c r="F59" s="116"/>
      <c r="G59" s="116"/>
      <c r="I59" s="116"/>
      <c r="J59" s="116"/>
      <c r="K59" s="116"/>
      <c r="L59" s="116"/>
      <c r="M59" s="150"/>
      <c r="N59" s="151"/>
      <c r="O59" s="150"/>
      <c r="P59" s="154"/>
    </row>
    <row r="60" spans="1:16" x14ac:dyDescent="0.25">
      <c r="A60" s="116"/>
      <c r="B60" s="116"/>
      <c r="C60" s="116"/>
      <c r="D60" s="116"/>
      <c r="E60" s="116"/>
      <c r="F60" s="116"/>
      <c r="G60" s="116"/>
      <c r="H60" s="143"/>
      <c r="I60" s="116"/>
      <c r="J60" s="116"/>
      <c r="K60" s="116"/>
      <c r="L60" s="116"/>
      <c r="M60" s="150"/>
      <c r="N60" s="150"/>
      <c r="O60" s="150"/>
      <c r="P60" s="154"/>
    </row>
    <row r="61" spans="1:16" x14ac:dyDescent="0.25">
      <c r="A61" s="116"/>
      <c r="B61" s="116"/>
      <c r="C61" s="116"/>
      <c r="D61" s="116"/>
      <c r="E61" s="116"/>
      <c r="F61" s="116"/>
      <c r="G61" s="116"/>
      <c r="H61" s="144"/>
      <c r="I61" s="116"/>
      <c r="J61" s="116"/>
      <c r="K61" s="116"/>
      <c r="L61" s="116"/>
      <c r="M61" s="150"/>
      <c r="N61" s="153"/>
      <c r="O61" s="150"/>
      <c r="P61" s="154"/>
    </row>
    <row r="62" spans="1:16" x14ac:dyDescent="0.25">
      <c r="A62" s="116"/>
      <c r="B62" s="116"/>
      <c r="C62" s="116"/>
      <c r="D62" s="116"/>
      <c r="E62" s="116"/>
      <c r="F62" s="116"/>
      <c r="G62" s="116"/>
      <c r="H62" s="144"/>
      <c r="I62" s="116"/>
      <c r="J62" s="116"/>
      <c r="K62" s="116"/>
      <c r="L62" s="116"/>
      <c r="M62" s="150"/>
      <c r="N62" s="151"/>
      <c r="O62" s="150"/>
      <c r="P62" s="154"/>
    </row>
    <row r="63" spans="1:16" x14ac:dyDescent="0.25">
      <c r="A63" s="116"/>
      <c r="B63" s="116"/>
      <c r="C63" s="116"/>
      <c r="D63" s="116"/>
      <c r="E63" s="116"/>
      <c r="F63" s="116"/>
      <c r="G63" s="116"/>
      <c r="I63" s="116"/>
      <c r="J63" s="116"/>
      <c r="K63" s="116"/>
      <c r="L63" s="116"/>
      <c r="M63" s="150"/>
      <c r="N63" s="153"/>
      <c r="O63" s="150"/>
      <c r="P63" s="154"/>
    </row>
    <row r="64" spans="1:16" x14ac:dyDescent="0.25">
      <c r="A64" s="116"/>
      <c r="B64" s="116"/>
      <c r="C64" s="116"/>
      <c r="D64" s="116"/>
      <c r="E64" s="116"/>
      <c r="F64" s="116"/>
      <c r="G64" s="116"/>
      <c r="I64" s="116"/>
      <c r="J64" s="116"/>
      <c r="K64" s="116"/>
      <c r="L64" s="116"/>
      <c r="M64" s="150"/>
      <c r="N64" s="150"/>
      <c r="O64" s="150"/>
      <c r="P64" s="154"/>
    </row>
    <row r="65" spans="1:16" x14ac:dyDescent="0.25">
      <c r="A65" s="116"/>
      <c r="B65" s="116"/>
      <c r="C65" s="116"/>
      <c r="D65" s="116"/>
      <c r="E65" s="116"/>
      <c r="F65" s="116"/>
      <c r="G65" s="116"/>
      <c r="I65" s="116"/>
      <c r="J65" s="116"/>
      <c r="K65" s="116"/>
      <c r="L65" s="116"/>
      <c r="M65" s="150"/>
      <c r="N65" s="151"/>
      <c r="O65" s="150"/>
      <c r="P65" s="154"/>
    </row>
    <row r="66" spans="1:16" x14ac:dyDescent="0.25">
      <c r="A66" s="116"/>
      <c r="B66" s="116"/>
      <c r="C66" s="116"/>
      <c r="D66" s="116"/>
      <c r="E66" s="116"/>
      <c r="F66" s="116"/>
      <c r="G66" s="116"/>
      <c r="I66" s="116"/>
      <c r="J66" s="116"/>
      <c r="K66" s="116"/>
      <c r="L66" s="116"/>
      <c r="M66" s="150"/>
      <c r="N66" s="151"/>
      <c r="O66" s="150"/>
      <c r="P66" s="154"/>
    </row>
    <row r="67" spans="1:16" x14ac:dyDescent="0.25">
      <c r="A67" s="116"/>
      <c r="B67" s="116"/>
      <c r="C67" s="116"/>
      <c r="D67" s="116"/>
      <c r="E67" s="116"/>
      <c r="F67" s="116"/>
      <c r="G67" s="116"/>
      <c r="I67" s="116"/>
      <c r="J67" s="116"/>
      <c r="K67" s="116"/>
      <c r="L67" s="116"/>
      <c r="M67" s="150"/>
      <c r="N67" s="151"/>
      <c r="O67" s="150"/>
      <c r="P67" s="154"/>
    </row>
    <row r="68" spans="1:16" x14ac:dyDescent="0.25">
      <c r="A68" s="116"/>
      <c r="B68" s="116"/>
      <c r="C68" s="116"/>
      <c r="D68" s="116"/>
      <c r="E68" s="116"/>
      <c r="F68" s="116"/>
      <c r="G68" s="116"/>
      <c r="I68" s="116"/>
      <c r="J68" s="116"/>
      <c r="K68" s="116"/>
      <c r="L68" s="116"/>
      <c r="M68" s="150"/>
      <c r="N68" s="151"/>
      <c r="O68" s="150"/>
      <c r="P68" s="154"/>
    </row>
    <row r="69" spans="1:16" x14ac:dyDescent="0.25">
      <c r="A69" s="116"/>
      <c r="B69" s="116"/>
      <c r="C69" s="116"/>
      <c r="D69" s="116"/>
      <c r="E69" s="116"/>
      <c r="F69" s="116"/>
      <c r="G69" s="116"/>
      <c r="I69" s="116"/>
      <c r="J69" s="116"/>
      <c r="K69" s="116"/>
      <c r="L69" s="116"/>
      <c r="M69" s="150"/>
      <c r="N69" s="151"/>
      <c r="O69" s="150"/>
      <c r="P69" s="154"/>
    </row>
    <row r="70" spans="1:16" x14ac:dyDescent="0.25">
      <c r="A70" s="116"/>
      <c r="B70" s="116"/>
      <c r="C70" s="116"/>
      <c r="D70" s="116"/>
      <c r="E70" s="116"/>
      <c r="F70" s="116"/>
      <c r="G70" s="116"/>
      <c r="I70" s="116"/>
      <c r="J70" s="116"/>
      <c r="K70" s="116"/>
      <c r="L70" s="116"/>
      <c r="M70" s="150"/>
      <c r="N70" s="153"/>
      <c r="O70" s="150"/>
      <c r="P70" s="154"/>
    </row>
    <row r="71" spans="1:16" x14ac:dyDescent="0.25">
      <c r="A71" s="116"/>
      <c r="B71" s="116"/>
      <c r="C71" s="116"/>
      <c r="D71" s="116"/>
      <c r="E71" s="116"/>
      <c r="F71" s="116"/>
      <c r="G71" s="116"/>
      <c r="I71" s="116"/>
      <c r="J71" s="116"/>
      <c r="K71" s="116"/>
      <c r="L71" s="116"/>
      <c r="M71" s="156"/>
      <c r="N71" s="156"/>
      <c r="O71" s="156"/>
      <c r="P71" s="156"/>
    </row>
    <row r="72" spans="1:16" x14ac:dyDescent="0.25">
      <c r="A72" s="116"/>
      <c r="B72" s="116"/>
      <c r="C72" s="116"/>
      <c r="D72" s="116"/>
      <c r="E72" s="116"/>
      <c r="F72" s="116"/>
      <c r="G72" s="116"/>
      <c r="I72" s="116"/>
      <c r="J72" s="116"/>
      <c r="K72" s="116"/>
      <c r="L72" s="116"/>
      <c r="M72" s="142"/>
      <c r="N72" s="142"/>
      <c r="O72" s="142"/>
      <c r="P72" s="142"/>
    </row>
    <row r="73" spans="1:16" x14ac:dyDescent="0.25">
      <c r="A73" s="116"/>
      <c r="B73" s="116"/>
      <c r="C73" s="116"/>
      <c r="D73" s="116"/>
      <c r="E73" s="116"/>
      <c r="F73" s="116"/>
      <c r="G73" s="116"/>
      <c r="I73" s="116"/>
      <c r="J73" s="116"/>
      <c r="K73" s="116"/>
      <c r="L73" s="116"/>
      <c r="M73" s="142"/>
      <c r="N73" s="142"/>
      <c r="O73" s="142"/>
      <c r="P73" s="142"/>
    </row>
    <row r="74" spans="1:16" x14ac:dyDescent="0.25">
      <c r="A74" s="116"/>
      <c r="B74" s="116"/>
      <c r="C74" s="116"/>
      <c r="D74" s="116"/>
      <c r="E74" s="116"/>
      <c r="F74" s="116"/>
      <c r="G74" s="116"/>
      <c r="I74" s="116"/>
      <c r="J74" s="116"/>
      <c r="K74" s="116"/>
      <c r="L74" s="116"/>
      <c r="M74" s="116"/>
      <c r="N74" s="116"/>
      <c r="O74" s="116"/>
      <c r="P74" s="116"/>
    </row>
    <row r="75" spans="1:16" x14ac:dyDescent="0.25">
      <c r="A75" s="116"/>
      <c r="B75" s="116"/>
      <c r="C75" s="116"/>
      <c r="D75" s="116"/>
      <c r="E75" s="116"/>
      <c r="F75" s="116"/>
      <c r="G75" s="116"/>
      <c r="I75" s="116"/>
      <c r="J75" s="116"/>
      <c r="K75" s="116"/>
      <c r="L75" s="116"/>
      <c r="M75" s="116"/>
      <c r="N75" s="116"/>
      <c r="O75" s="116"/>
      <c r="P75" s="116"/>
    </row>
  </sheetData>
  <mergeCells count="6">
    <mergeCell ref="C54:G54"/>
    <mergeCell ref="A3:C3"/>
    <mergeCell ref="D37:F37"/>
    <mergeCell ref="C37:C38"/>
    <mergeCell ref="A1:L2"/>
    <mergeCell ref="C33:E33"/>
  </mergeCells>
  <pageMargins left="0.5" right="0.5" top="0.5" bottom="0.75" header="0.3" footer="0.3"/>
  <pageSetup scale="42" orientation="landscape" r:id="rId1"/>
  <headerFooter>
    <oddFooter>&amp;C&amp;A&amp;R&amp;D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F2578-8EBE-4264-AC18-51A3D31B6C21}">
  <sheetPr codeName="Sheet11">
    <pageSetUpPr fitToPage="1"/>
  </sheetPr>
  <dimension ref="A1:P71"/>
  <sheetViews>
    <sheetView showGridLines="0" showRowColHeaders="0" topLeftCell="A4" zoomScale="85" zoomScaleNormal="85" workbookViewId="0">
      <selection activeCell="C13" sqref="C13"/>
    </sheetView>
  </sheetViews>
  <sheetFormatPr defaultColWidth="9.140625" defaultRowHeight="15" x14ac:dyDescent="0.25"/>
  <cols>
    <col min="1" max="1" width="2.5703125" style="116" customWidth="1"/>
    <col min="2" max="2" width="2.7109375" style="116" customWidth="1"/>
    <col min="3" max="3" width="35.85546875" style="116" customWidth="1"/>
    <col min="4" max="4" width="12.28515625" style="116" customWidth="1"/>
    <col min="5" max="5" width="22.140625" style="116" customWidth="1"/>
    <col min="6" max="6" width="17.7109375" style="116" customWidth="1"/>
    <col min="7" max="7" width="14.42578125" style="116" customWidth="1"/>
    <col min="8" max="8" width="12" style="116" customWidth="1"/>
    <col min="9" max="10" width="12.5703125" style="116" customWidth="1"/>
    <col min="11" max="11" width="13.28515625" style="116" customWidth="1"/>
    <col min="12" max="12" width="14.42578125" style="116" customWidth="1"/>
    <col min="13" max="13" width="13.85546875" style="116" bestFit="1" customWidth="1"/>
    <col min="14" max="14" width="10.5703125" style="116" bestFit="1" customWidth="1"/>
    <col min="15" max="15" width="12.7109375" style="116" bestFit="1" customWidth="1"/>
    <col min="16" max="16" width="11.140625" style="116" customWidth="1"/>
    <col min="17" max="16384" width="9.140625" style="116"/>
  </cols>
  <sheetData>
    <row r="1" spans="1:12" x14ac:dyDescent="0.25">
      <c r="A1" s="213" t="s">
        <v>74</v>
      </c>
      <c r="B1" s="213"/>
      <c r="C1" s="213"/>
      <c r="D1" s="213"/>
      <c r="E1" s="213"/>
      <c r="F1" s="213"/>
      <c r="G1" s="213"/>
      <c r="H1" s="213"/>
      <c r="I1" s="213"/>
      <c r="J1" s="213"/>
      <c r="K1" s="213"/>
      <c r="L1" s="213"/>
    </row>
    <row r="2" spans="1:12" x14ac:dyDescent="0.25">
      <c r="A2" s="214"/>
      <c r="B2" s="214"/>
      <c r="C2" s="214"/>
      <c r="D2" s="214"/>
      <c r="E2" s="214"/>
      <c r="F2" s="214"/>
      <c r="G2" s="214"/>
      <c r="H2" s="214"/>
      <c r="I2" s="214"/>
      <c r="J2" s="214"/>
      <c r="K2" s="214"/>
      <c r="L2" s="214"/>
    </row>
    <row r="3" spans="1:12" ht="60" x14ac:dyDescent="0.25">
      <c r="A3" s="205" t="s">
        <v>1</v>
      </c>
      <c r="B3" s="206"/>
      <c r="C3" s="207"/>
      <c r="D3" s="115" t="s">
        <v>2</v>
      </c>
      <c r="E3" s="85" t="s">
        <v>3</v>
      </c>
      <c r="F3" s="115" t="s">
        <v>4</v>
      </c>
      <c r="G3" s="85" t="s">
        <v>5</v>
      </c>
      <c r="H3" s="115" t="s">
        <v>6</v>
      </c>
      <c r="I3" s="115" t="s">
        <v>7</v>
      </c>
      <c r="J3" s="115" t="s">
        <v>8</v>
      </c>
      <c r="K3" s="115" t="s">
        <v>9</v>
      </c>
      <c r="L3" s="86" t="s">
        <v>10</v>
      </c>
    </row>
    <row r="4" spans="1:12" x14ac:dyDescent="0.25">
      <c r="A4" s="122" t="s">
        <v>11</v>
      </c>
      <c r="B4" s="117"/>
      <c r="C4" s="118"/>
      <c r="D4" s="131"/>
      <c r="E4" s="133"/>
      <c r="F4" s="131"/>
      <c r="G4" s="125"/>
      <c r="H4" s="125"/>
      <c r="I4" s="131"/>
      <c r="J4" s="131"/>
      <c r="K4" s="131"/>
      <c r="L4" s="126"/>
    </row>
    <row r="5" spans="1:12" x14ac:dyDescent="0.25">
      <c r="A5" s="120"/>
      <c r="B5" s="123" t="s">
        <v>12</v>
      </c>
      <c r="C5" s="119"/>
      <c r="D5" s="130" t="s">
        <v>13</v>
      </c>
      <c r="E5" s="132"/>
      <c r="F5" s="130"/>
      <c r="G5" s="140"/>
      <c r="H5" s="140"/>
      <c r="I5" s="130"/>
      <c r="J5" s="130"/>
      <c r="K5" s="130"/>
      <c r="L5" s="134"/>
    </row>
    <row r="6" spans="1:12" x14ac:dyDescent="0.25">
      <c r="A6" s="120"/>
      <c r="B6" s="123" t="s">
        <v>14</v>
      </c>
      <c r="C6" s="119"/>
      <c r="D6" s="131"/>
      <c r="E6" s="133"/>
      <c r="F6" s="131"/>
      <c r="G6" s="125"/>
      <c r="H6" s="125"/>
      <c r="I6" s="131"/>
      <c r="J6" s="131"/>
      <c r="K6" s="131"/>
      <c r="L6" s="126"/>
    </row>
    <row r="7" spans="1:12" x14ac:dyDescent="0.25">
      <c r="A7" s="120"/>
      <c r="B7" s="121"/>
      <c r="C7" s="121" t="s">
        <v>22</v>
      </c>
      <c r="D7" s="141"/>
      <c r="E7" s="132"/>
      <c r="F7" s="130"/>
      <c r="G7" s="140"/>
      <c r="H7" s="132"/>
      <c r="I7" s="130"/>
      <c r="J7" s="130"/>
      <c r="K7" s="130"/>
      <c r="L7" s="134"/>
    </row>
    <row r="8" spans="1:12" ht="17.25" x14ac:dyDescent="0.25">
      <c r="A8" s="120"/>
      <c r="B8" s="121"/>
      <c r="C8" s="158" t="s">
        <v>16</v>
      </c>
      <c r="D8" s="141">
        <f>0.5*2080</f>
        <v>1040</v>
      </c>
      <c r="E8" s="132">
        <v>1</v>
      </c>
      <c r="F8" s="130">
        <f>D8*E8</f>
        <v>1040</v>
      </c>
      <c r="G8" s="140">
        <f>D29/3</f>
        <v>6.666666666666667</v>
      </c>
      <c r="H8" s="164">
        <f>F8*G8</f>
        <v>6933.3333333333339</v>
      </c>
      <c r="I8" s="130">
        <f>0.79*H8</f>
        <v>5477.3333333333339</v>
      </c>
      <c r="J8" s="130">
        <f>0.09*H8</f>
        <v>624</v>
      </c>
      <c r="K8" s="130">
        <f>0.12*H8</f>
        <v>832</v>
      </c>
      <c r="L8" s="134">
        <f>(I8*$F$38)+(J8*$F$39)+(H8*$F$40)</f>
        <v>878522.73600000015</v>
      </c>
    </row>
    <row r="9" spans="1:12" ht="17.25" x14ac:dyDescent="0.25">
      <c r="A9" s="120"/>
      <c r="B9" s="121"/>
      <c r="C9" s="158" t="s">
        <v>75</v>
      </c>
      <c r="D9" s="141">
        <f>3*2080</f>
        <v>6240</v>
      </c>
      <c r="E9" s="132">
        <v>1</v>
      </c>
      <c r="F9" s="130">
        <f>D9*E9</f>
        <v>6240</v>
      </c>
      <c r="G9" s="140">
        <f>D30/3</f>
        <v>10</v>
      </c>
      <c r="H9" s="164">
        <f>F9*G9</f>
        <v>62400</v>
      </c>
      <c r="I9" s="130">
        <f>0.79*H9</f>
        <v>49296</v>
      </c>
      <c r="J9" s="130">
        <f>0.09*H9</f>
        <v>5616</v>
      </c>
      <c r="K9" s="130">
        <f>0.12*H9</f>
        <v>7488</v>
      </c>
      <c r="L9" s="134">
        <f>(I9*$F$38)+(J9*$F$39)+(H9*$F$40)</f>
        <v>7906704.6239999998</v>
      </c>
    </row>
    <row r="10" spans="1:12" x14ac:dyDescent="0.25">
      <c r="A10" s="120"/>
      <c r="B10" s="123" t="s">
        <v>19</v>
      </c>
      <c r="C10" s="119"/>
      <c r="D10" s="130" t="s">
        <v>13</v>
      </c>
      <c r="E10" s="132"/>
      <c r="F10" s="130"/>
      <c r="G10" s="2"/>
      <c r="H10" s="2"/>
      <c r="I10" s="130"/>
      <c r="J10" s="130"/>
      <c r="K10" s="130"/>
      <c r="L10" s="3"/>
    </row>
    <row r="11" spans="1:12" x14ac:dyDescent="0.25">
      <c r="A11" s="120"/>
      <c r="B11" s="123" t="s">
        <v>20</v>
      </c>
      <c r="C11" s="119"/>
      <c r="D11" s="130" t="s">
        <v>13</v>
      </c>
      <c r="E11" s="132"/>
      <c r="F11" s="130"/>
      <c r="G11" s="2"/>
      <c r="H11" s="2"/>
      <c r="I11" s="130"/>
      <c r="J11" s="130"/>
      <c r="K11" s="130"/>
      <c r="L11" s="3"/>
    </row>
    <row r="12" spans="1:12" x14ac:dyDescent="0.25">
      <c r="A12" s="120"/>
      <c r="B12" s="123" t="s">
        <v>21</v>
      </c>
      <c r="C12" s="119"/>
      <c r="D12" s="131"/>
      <c r="E12" s="133"/>
      <c r="F12" s="131"/>
      <c r="G12" s="159"/>
      <c r="H12" s="159"/>
      <c r="I12" s="131"/>
      <c r="J12" s="131"/>
      <c r="K12" s="131"/>
      <c r="L12" s="160"/>
    </row>
    <row r="13" spans="1:12" x14ac:dyDescent="0.25">
      <c r="A13" s="120"/>
      <c r="B13" s="123"/>
      <c r="C13" s="121" t="s">
        <v>22</v>
      </c>
      <c r="D13" s="130" t="s">
        <v>13</v>
      </c>
      <c r="E13" s="132"/>
      <c r="F13" s="130"/>
      <c r="G13" s="140"/>
      <c r="H13" s="140"/>
      <c r="I13" s="130"/>
      <c r="J13" s="130"/>
      <c r="K13" s="130"/>
      <c r="L13" s="134"/>
    </row>
    <row r="14" spans="1:12" ht="17.25" x14ac:dyDescent="0.25">
      <c r="A14" s="120"/>
      <c r="B14" s="123"/>
      <c r="C14" s="121" t="s">
        <v>76</v>
      </c>
      <c r="D14" s="130">
        <v>1</v>
      </c>
      <c r="E14" s="132">
        <v>1</v>
      </c>
      <c r="F14" s="130">
        <v>1</v>
      </c>
      <c r="G14" s="195">
        <f>D31/3</f>
        <v>0.33333333333333331</v>
      </c>
      <c r="H14" s="164">
        <f>F14*G14</f>
        <v>0.33333333333333331</v>
      </c>
      <c r="I14" s="130">
        <f>0.79*H14</f>
        <v>0.26333333333333331</v>
      </c>
      <c r="J14" s="130">
        <f>0.09*H14</f>
        <v>0.03</v>
      </c>
      <c r="K14" s="130">
        <f>0.12*H14</f>
        <v>3.9999999999999994E-2</v>
      </c>
      <c r="L14" s="134">
        <f>(I14*$F$38)+(J14*$F$39)+(H14*$F$40)</f>
        <v>42.236670000000004</v>
      </c>
    </row>
    <row r="15" spans="1:12" x14ac:dyDescent="0.25">
      <c r="A15" s="122" t="s">
        <v>24</v>
      </c>
      <c r="B15" s="123"/>
      <c r="C15" s="124"/>
      <c r="D15" s="129"/>
      <c r="E15" s="129"/>
      <c r="F15" s="129"/>
      <c r="G15" s="127"/>
      <c r="H15" s="129">
        <f>SUM(H4:H12)</f>
        <v>69333.333333333328</v>
      </c>
      <c r="I15" s="129">
        <f>SUM(I4:I12)</f>
        <v>54773.333333333336</v>
      </c>
      <c r="J15" s="129">
        <f>SUM(J4:J12)</f>
        <v>6240</v>
      </c>
      <c r="K15" s="129">
        <f>SUM(K4:K12)</f>
        <v>8320</v>
      </c>
      <c r="L15" s="128">
        <f>SUM(L4:L14)</f>
        <v>8785269.5966699999</v>
      </c>
    </row>
    <row r="16" spans="1:12" s="168" customFormat="1" x14ac:dyDescent="0.25">
      <c r="A16" s="166" t="s">
        <v>25</v>
      </c>
      <c r="B16" s="166"/>
      <c r="C16" s="166"/>
      <c r="D16" s="167"/>
      <c r="E16" s="167"/>
      <c r="F16" s="167"/>
      <c r="G16" s="167"/>
      <c r="H16" s="167"/>
      <c r="I16" s="137"/>
      <c r="J16" s="137"/>
      <c r="K16" s="137"/>
      <c r="L16" s="136">
        <f>G51</f>
        <v>36750</v>
      </c>
    </row>
    <row r="17" spans="1:16" s="168" customFormat="1" ht="17.25" x14ac:dyDescent="0.25">
      <c r="A17" s="116" t="s">
        <v>26</v>
      </c>
      <c r="B17" s="116"/>
      <c r="C17" s="185"/>
      <c r="D17" s="186"/>
      <c r="E17" s="186"/>
      <c r="F17" s="186"/>
      <c r="G17" s="186"/>
      <c r="H17" s="186"/>
      <c r="I17" s="187"/>
      <c r="J17" s="187"/>
      <c r="K17" s="187"/>
      <c r="L17" s="188"/>
    </row>
    <row r="18" spans="1:16" ht="17.25" x14ac:dyDescent="0.25">
      <c r="A18" s="174" t="s">
        <v>27</v>
      </c>
    </row>
    <row r="19" spans="1:16" s="168" customFormat="1" ht="17.25" x14ac:dyDescent="0.25">
      <c r="A19" s="116" t="s">
        <v>77</v>
      </c>
      <c r="B19" s="116"/>
      <c r="C19" s="185"/>
      <c r="D19" s="186"/>
      <c r="E19" s="186"/>
      <c r="F19" s="186"/>
      <c r="G19" s="186"/>
      <c r="H19" s="186"/>
      <c r="I19" s="187"/>
      <c r="J19" s="187"/>
      <c r="K19" s="187"/>
      <c r="L19" s="188"/>
    </row>
    <row r="20" spans="1:16" s="168" customFormat="1" ht="17.25" x14ac:dyDescent="0.25">
      <c r="A20" s="116" t="s">
        <v>78</v>
      </c>
      <c r="B20" s="116"/>
      <c r="C20" s="185"/>
      <c r="D20" s="186"/>
      <c r="E20" s="186"/>
      <c r="F20" s="186"/>
      <c r="G20" s="186"/>
      <c r="H20" s="186"/>
      <c r="I20" s="187"/>
      <c r="J20" s="187"/>
      <c r="K20" s="187"/>
      <c r="L20" s="191"/>
    </row>
    <row r="21" spans="1:16" s="168" customFormat="1" ht="17.25" x14ac:dyDescent="0.25">
      <c r="A21" s="116" t="s">
        <v>79</v>
      </c>
      <c r="B21" s="116"/>
      <c r="C21" s="185"/>
      <c r="D21" s="186"/>
      <c r="E21" s="186"/>
      <c r="F21" s="186"/>
      <c r="G21" s="186"/>
      <c r="H21" s="186"/>
      <c r="I21" s="187"/>
      <c r="J21" s="187"/>
      <c r="K21" s="187"/>
      <c r="L21" s="188"/>
    </row>
    <row r="22" spans="1:16" s="168" customFormat="1" x14ac:dyDescent="0.25">
      <c r="A22" s="116"/>
      <c r="B22" s="116"/>
      <c r="C22" s="185"/>
      <c r="D22" s="186"/>
      <c r="E22" s="186"/>
      <c r="F22" s="186"/>
      <c r="G22" s="186"/>
      <c r="H22" s="186"/>
      <c r="I22" s="187"/>
      <c r="J22" s="187"/>
      <c r="K22" s="187"/>
      <c r="L22" s="188"/>
    </row>
    <row r="23" spans="1:16" s="168" customFormat="1" x14ac:dyDescent="0.25">
      <c r="A23" s="116"/>
      <c r="B23" s="116"/>
      <c r="C23" s="185"/>
      <c r="D23" s="186"/>
      <c r="E23" s="186"/>
      <c r="F23" s="186"/>
      <c r="G23" s="186"/>
      <c r="H23" s="186"/>
      <c r="I23" s="187"/>
      <c r="J23" s="187"/>
      <c r="K23" s="187"/>
      <c r="L23" s="188"/>
    </row>
    <row r="24" spans="1:16" x14ac:dyDescent="0.25">
      <c r="A24" s="174"/>
    </row>
    <row r="25" spans="1:16" x14ac:dyDescent="0.25">
      <c r="M25" s="142"/>
      <c r="N25" s="142"/>
      <c r="O25" s="142"/>
      <c r="P25" s="142"/>
    </row>
    <row r="26" spans="1:16" x14ac:dyDescent="0.25">
      <c r="C26" s="100" t="s">
        <v>33</v>
      </c>
      <c r="D26" s="101"/>
      <c r="E26" s="87"/>
      <c r="F26" s="87"/>
      <c r="G26" s="87"/>
      <c r="H26" s="87"/>
      <c r="I26" s="111"/>
      <c r="J26" s="111"/>
      <c r="M26" s="156"/>
      <c r="N26" s="156"/>
      <c r="O26" s="156"/>
      <c r="P26" s="156"/>
    </row>
    <row r="27" spans="1:16" x14ac:dyDescent="0.25">
      <c r="C27" s="102" t="s">
        <v>34</v>
      </c>
      <c r="D27" s="95" t="s">
        <v>35</v>
      </c>
      <c r="E27" s="103" t="s">
        <v>36</v>
      </c>
      <c r="F27" s="111"/>
      <c r="M27" s="156"/>
      <c r="N27" s="156"/>
      <c r="O27" s="156"/>
      <c r="P27" s="156"/>
    </row>
    <row r="28" spans="1:16" x14ac:dyDescent="0.25">
      <c r="C28" s="104" t="s">
        <v>37</v>
      </c>
      <c r="D28" s="96">
        <v>50</v>
      </c>
      <c r="E28" s="106" t="s">
        <v>38</v>
      </c>
      <c r="F28" s="111"/>
      <c r="M28" s="150"/>
      <c r="N28" s="151"/>
      <c r="O28" s="152"/>
      <c r="P28" s="150"/>
    </row>
    <row r="29" spans="1:16" ht="45" x14ac:dyDescent="0.25">
      <c r="C29" s="88" t="s">
        <v>39</v>
      </c>
      <c r="D29" s="96">
        <f>D28-D30</f>
        <v>20</v>
      </c>
      <c r="E29" s="172" t="s">
        <v>40</v>
      </c>
      <c r="M29" s="151"/>
      <c r="N29" s="153"/>
      <c r="O29" s="151"/>
      <c r="P29" s="153"/>
    </row>
    <row r="30" spans="1:16" ht="60" x14ac:dyDescent="0.25">
      <c r="C30" s="89" t="s">
        <v>41</v>
      </c>
      <c r="D30" s="99">
        <v>30</v>
      </c>
      <c r="E30" s="173" t="s">
        <v>42</v>
      </c>
      <c r="M30" s="151"/>
      <c r="N30" s="153"/>
      <c r="O30" s="151"/>
      <c r="P30" s="150"/>
    </row>
    <row r="31" spans="1:16" ht="30" x14ac:dyDescent="0.25">
      <c r="C31" s="194" t="s">
        <v>45</v>
      </c>
      <c r="D31" s="99">
        <v>1</v>
      </c>
      <c r="E31" s="172" t="s">
        <v>46</v>
      </c>
      <c r="G31" s="193"/>
      <c r="M31" s="151"/>
      <c r="N31" s="153"/>
      <c r="O31" s="151"/>
      <c r="P31" s="150"/>
    </row>
    <row r="32" spans="1:16" ht="17.25" x14ac:dyDescent="0.25">
      <c r="C32" s="161" t="s">
        <v>80</v>
      </c>
      <c r="M32" s="153"/>
      <c r="N32" s="150"/>
      <c r="O32" s="151"/>
      <c r="P32" s="153"/>
    </row>
    <row r="33" spans="3:16" x14ac:dyDescent="0.25">
      <c r="M33" s="151"/>
      <c r="N33" s="153"/>
      <c r="O33" s="151"/>
      <c r="P33" s="151"/>
    </row>
    <row r="34" spans="3:16" x14ac:dyDescent="0.25">
      <c r="C34" s="91" t="s">
        <v>49</v>
      </c>
      <c r="D34" s="92"/>
      <c r="E34" s="92"/>
      <c r="F34" s="92"/>
      <c r="G34" s="111"/>
      <c r="M34" s="150"/>
      <c r="N34" s="153"/>
      <c r="O34" s="151"/>
      <c r="P34" s="154"/>
    </row>
    <row r="35" spans="3:16" x14ac:dyDescent="0.25">
      <c r="C35" s="211" t="s">
        <v>50</v>
      </c>
      <c r="D35" s="208" t="s">
        <v>51</v>
      </c>
      <c r="E35" s="209"/>
      <c r="F35" s="210"/>
      <c r="G35" s="111"/>
      <c r="H35" s="111"/>
      <c r="M35" s="150"/>
      <c r="N35" s="151"/>
      <c r="O35" s="154"/>
      <c r="P35" s="154"/>
    </row>
    <row r="36" spans="3:16" ht="30" x14ac:dyDescent="0.25">
      <c r="C36" s="212"/>
      <c r="D36" s="103" t="s">
        <v>52</v>
      </c>
      <c r="E36" s="103" t="s">
        <v>53</v>
      </c>
      <c r="F36" s="103" t="s">
        <v>54</v>
      </c>
      <c r="H36" s="111"/>
      <c r="M36" s="150"/>
      <c r="N36" s="151"/>
      <c r="O36" s="150"/>
      <c r="P36" s="154"/>
    </row>
    <row r="37" spans="3:16" ht="17.25" x14ac:dyDescent="0.25">
      <c r="C37" s="80" t="s">
        <v>55</v>
      </c>
      <c r="D37" s="103"/>
      <c r="E37" s="103"/>
      <c r="F37" s="103"/>
      <c r="M37" s="150"/>
      <c r="N37" s="151"/>
      <c r="O37" s="150"/>
      <c r="P37" s="154"/>
    </row>
    <row r="38" spans="3:16" x14ac:dyDescent="0.25">
      <c r="C38" s="105" t="s">
        <v>56</v>
      </c>
      <c r="D38" s="112">
        <v>43.28</v>
      </c>
      <c r="E38" s="106">
        <v>2.1</v>
      </c>
      <c r="F38" s="107">
        <f>D38*E38</f>
        <v>90.888000000000005</v>
      </c>
      <c r="M38" s="155"/>
      <c r="N38" s="151"/>
      <c r="O38" s="150"/>
      <c r="P38" s="154"/>
    </row>
    <row r="39" spans="3:16" x14ac:dyDescent="0.25">
      <c r="C39" s="105" t="s">
        <v>57</v>
      </c>
      <c r="D39" s="112">
        <v>48.41</v>
      </c>
      <c r="E39" s="106">
        <v>2.1</v>
      </c>
      <c r="F39" s="107">
        <f>D39*E39</f>
        <v>101.661</v>
      </c>
      <c r="M39" s="151"/>
      <c r="N39" s="150"/>
      <c r="O39" s="150"/>
      <c r="P39" s="154"/>
    </row>
    <row r="40" spans="3:16" x14ac:dyDescent="0.25">
      <c r="C40" s="105" t="s">
        <v>58</v>
      </c>
      <c r="D40" s="112">
        <v>21.79</v>
      </c>
      <c r="E40" s="106">
        <v>2.1</v>
      </c>
      <c r="F40" s="107">
        <f>D40*E40</f>
        <v>45.759</v>
      </c>
      <c r="I40" s="111"/>
      <c r="M40" s="151"/>
      <c r="N40" s="151"/>
      <c r="O40" s="150"/>
      <c r="P40" s="154"/>
    </row>
    <row r="41" spans="3:16" x14ac:dyDescent="0.25">
      <c r="C41" s="71" t="s">
        <v>59</v>
      </c>
      <c r="D41" s="71"/>
      <c r="E41" s="71"/>
      <c r="F41" s="81">
        <f>F38+F39*0.2+F40*0.1</f>
        <v>115.79610000000001</v>
      </c>
      <c r="G41" s="111"/>
      <c r="I41" s="111"/>
      <c r="M41" s="153"/>
      <c r="N41" s="153"/>
      <c r="O41" s="153"/>
      <c r="P41" s="154"/>
    </row>
    <row r="42" spans="3:16" ht="17.25" x14ac:dyDescent="0.25">
      <c r="C42" s="114" t="s">
        <v>60</v>
      </c>
      <c r="D42" s="111"/>
      <c r="E42" s="111"/>
      <c r="F42" s="111"/>
      <c r="G42" s="111"/>
      <c r="H42" s="111"/>
      <c r="I42" s="111"/>
      <c r="M42" s="151"/>
      <c r="N42" s="150"/>
      <c r="O42" s="150"/>
      <c r="P42" s="154"/>
    </row>
    <row r="43" spans="3:16" x14ac:dyDescent="0.25">
      <c r="C43" s="113" t="s">
        <v>61</v>
      </c>
      <c r="D43" s="111"/>
      <c r="E43" s="111"/>
      <c r="F43" s="111"/>
      <c r="H43" s="111"/>
      <c r="I43" s="111"/>
      <c r="M43" s="150"/>
      <c r="N43" s="151"/>
      <c r="O43" s="150"/>
      <c r="P43" s="154"/>
    </row>
    <row r="44" spans="3:16" x14ac:dyDescent="0.25">
      <c r="C44" s="113" t="s">
        <v>62</v>
      </c>
      <c r="D44" s="111"/>
      <c r="E44" s="111"/>
      <c r="F44" s="111"/>
      <c r="I44" s="111"/>
      <c r="M44" s="154"/>
      <c r="N44" s="150"/>
      <c r="O44" s="154"/>
      <c r="P44" s="154"/>
    </row>
    <row r="45" spans="3:16" x14ac:dyDescent="0.25">
      <c r="C45" s="113"/>
      <c r="I45" s="111"/>
      <c r="M45" s="150"/>
      <c r="N45" s="151"/>
      <c r="O45" s="150"/>
      <c r="P45" s="154"/>
    </row>
    <row r="46" spans="3:16" x14ac:dyDescent="0.25">
      <c r="C46" s="113"/>
      <c r="I46" s="111"/>
      <c r="J46" s="111"/>
      <c r="K46" s="111"/>
      <c r="L46" s="111"/>
      <c r="M46" s="150"/>
      <c r="N46" s="153"/>
      <c r="O46" s="150"/>
      <c r="P46" s="154"/>
    </row>
    <row r="47" spans="3:16" ht="32.25" x14ac:dyDescent="0.25">
      <c r="C47" s="76" t="s">
        <v>63</v>
      </c>
      <c r="I47" s="111"/>
      <c r="J47" s="111"/>
      <c r="K47" s="111"/>
      <c r="L47" s="111"/>
      <c r="M47" s="150"/>
      <c r="N47" s="151"/>
      <c r="O47" s="150"/>
      <c r="P47" s="154"/>
    </row>
    <row r="48" spans="3:16" ht="30" x14ac:dyDescent="0.25">
      <c r="C48" s="95" t="s">
        <v>64</v>
      </c>
      <c r="D48" s="95" t="s">
        <v>65</v>
      </c>
      <c r="E48" s="95" t="s">
        <v>66</v>
      </c>
      <c r="F48" s="95" t="s">
        <v>67</v>
      </c>
      <c r="G48" s="95" t="s">
        <v>68</v>
      </c>
      <c r="I48" s="111"/>
      <c r="J48" s="111"/>
      <c r="K48" s="111"/>
      <c r="L48" s="111"/>
      <c r="M48" s="150"/>
      <c r="N48" s="151"/>
      <c r="O48" s="150"/>
      <c r="P48" s="154"/>
    </row>
    <row r="49" spans="3:16" x14ac:dyDescent="0.25">
      <c r="C49" s="108" t="s">
        <v>69</v>
      </c>
      <c r="D49" s="97">
        <v>235</v>
      </c>
      <c r="E49" s="90">
        <v>1</v>
      </c>
      <c r="F49" s="82">
        <f>D28</f>
        <v>50</v>
      </c>
      <c r="G49" s="78">
        <f>+D49*E49*F49</f>
        <v>11750</v>
      </c>
      <c r="I49" s="111"/>
      <c r="J49" s="111"/>
      <c r="K49" s="111"/>
      <c r="L49" s="111"/>
      <c r="M49" s="150"/>
      <c r="N49" s="151"/>
      <c r="O49" s="150"/>
      <c r="P49" s="154"/>
    </row>
    <row r="50" spans="3:16" x14ac:dyDescent="0.25">
      <c r="C50" s="108" t="s">
        <v>70</v>
      </c>
      <c r="D50" s="97">
        <v>500</v>
      </c>
      <c r="E50" s="90">
        <v>1</v>
      </c>
      <c r="F50" s="82">
        <f>D28</f>
        <v>50</v>
      </c>
      <c r="G50" s="78">
        <f>+D50*E50*F50</f>
        <v>25000</v>
      </c>
      <c r="I50" s="111"/>
      <c r="J50" s="111"/>
      <c r="K50" s="111"/>
      <c r="L50" s="111"/>
      <c r="M50" s="150"/>
      <c r="N50" s="153"/>
      <c r="O50" s="150"/>
      <c r="P50" s="154"/>
    </row>
    <row r="51" spans="3:16" x14ac:dyDescent="0.25">
      <c r="C51" s="162" t="s">
        <v>71</v>
      </c>
      <c r="D51" s="97"/>
      <c r="E51" s="90"/>
      <c r="F51" s="82"/>
      <c r="G51" s="163">
        <f>SUM(G49:G50)</f>
        <v>36750</v>
      </c>
      <c r="I51" s="111"/>
      <c r="J51" s="111"/>
      <c r="K51" s="111"/>
      <c r="L51" s="111"/>
      <c r="M51" s="150"/>
      <c r="N51" s="153"/>
      <c r="O51" s="150"/>
      <c r="P51" s="154"/>
    </row>
    <row r="52" spans="3:16" ht="32.1" customHeight="1" x14ac:dyDescent="0.25">
      <c r="C52" s="204" t="s">
        <v>72</v>
      </c>
      <c r="D52" s="204"/>
      <c r="E52" s="204"/>
      <c r="F52" s="204"/>
      <c r="G52" s="204"/>
      <c r="I52" s="111"/>
      <c r="J52" s="111"/>
      <c r="K52" s="111"/>
      <c r="L52" s="111"/>
      <c r="M52" s="150"/>
      <c r="N52" s="150"/>
      <c r="O52" s="150"/>
      <c r="P52" s="154"/>
    </row>
    <row r="53" spans="3:16" ht="17.25" x14ac:dyDescent="0.25">
      <c r="C53" s="83" t="s">
        <v>73</v>
      </c>
      <c r="I53" s="111"/>
      <c r="J53" s="111"/>
      <c r="K53" s="111"/>
      <c r="L53" s="111"/>
      <c r="M53" s="150"/>
      <c r="N53" s="150"/>
      <c r="O53" s="150"/>
      <c r="P53" s="154"/>
    </row>
    <row r="54" spans="3:16" x14ac:dyDescent="0.25">
      <c r="I54" s="111"/>
      <c r="J54" s="111"/>
      <c r="K54" s="111"/>
      <c r="L54" s="111"/>
      <c r="M54" s="150"/>
      <c r="N54" s="151"/>
      <c r="O54" s="150"/>
      <c r="P54" s="154"/>
    </row>
    <row r="55" spans="3:16" x14ac:dyDescent="0.25">
      <c r="J55" s="111"/>
      <c r="K55" s="70"/>
      <c r="L55" s="111"/>
      <c r="M55" s="150"/>
      <c r="N55" s="150"/>
      <c r="O55" s="150"/>
      <c r="P55" s="154"/>
    </row>
    <row r="56" spans="3:16" x14ac:dyDescent="0.25">
      <c r="J56" s="111"/>
      <c r="K56" s="111"/>
      <c r="L56" s="111"/>
      <c r="M56" s="150"/>
      <c r="N56" s="150"/>
      <c r="O56" s="150"/>
      <c r="P56" s="154"/>
    </row>
    <row r="57" spans="3:16" x14ac:dyDescent="0.25">
      <c r="M57" s="150"/>
      <c r="N57" s="151"/>
      <c r="O57" s="150"/>
      <c r="P57" s="154"/>
    </row>
    <row r="58" spans="3:16" x14ac:dyDescent="0.25">
      <c r="H58" s="143"/>
      <c r="M58" s="150"/>
      <c r="N58" s="150"/>
      <c r="O58" s="150"/>
      <c r="P58" s="154"/>
    </row>
    <row r="59" spans="3:16" x14ac:dyDescent="0.25">
      <c r="H59" s="144"/>
      <c r="M59" s="150"/>
      <c r="N59" s="153"/>
      <c r="O59" s="150"/>
      <c r="P59" s="154"/>
    </row>
    <row r="60" spans="3:16" x14ac:dyDescent="0.25">
      <c r="H60" s="144"/>
      <c r="M60" s="150"/>
      <c r="N60" s="151"/>
      <c r="O60" s="150"/>
      <c r="P60" s="154"/>
    </row>
    <row r="61" spans="3:16" x14ac:dyDescent="0.25">
      <c r="M61" s="150"/>
      <c r="N61" s="153"/>
      <c r="O61" s="150"/>
      <c r="P61" s="154"/>
    </row>
    <row r="62" spans="3:16" x14ac:dyDescent="0.25">
      <c r="M62" s="150"/>
      <c r="N62" s="150"/>
      <c r="O62" s="150"/>
      <c r="P62" s="154"/>
    </row>
    <row r="63" spans="3:16" x14ac:dyDescent="0.25">
      <c r="M63" s="150"/>
      <c r="N63" s="151"/>
      <c r="O63" s="150"/>
      <c r="P63" s="154"/>
    </row>
    <row r="64" spans="3:16" x14ac:dyDescent="0.25">
      <c r="M64" s="150"/>
      <c r="N64" s="151"/>
      <c r="O64" s="150"/>
      <c r="P64" s="154"/>
    </row>
    <row r="65" spans="13:16" x14ac:dyDescent="0.25">
      <c r="M65" s="150"/>
      <c r="N65" s="151"/>
      <c r="O65" s="150"/>
      <c r="P65" s="154"/>
    </row>
    <row r="66" spans="13:16" x14ac:dyDescent="0.25">
      <c r="M66" s="150"/>
      <c r="N66" s="151"/>
      <c r="O66" s="150"/>
      <c r="P66" s="154"/>
    </row>
    <row r="67" spans="13:16" x14ac:dyDescent="0.25">
      <c r="M67" s="150"/>
      <c r="N67" s="151"/>
      <c r="O67" s="150"/>
      <c r="P67" s="154"/>
    </row>
    <row r="68" spans="13:16" x14ac:dyDescent="0.25">
      <c r="M68" s="150"/>
      <c r="N68" s="153"/>
      <c r="O68" s="150"/>
      <c r="P68" s="154"/>
    </row>
    <row r="69" spans="13:16" x14ac:dyDescent="0.25">
      <c r="M69" s="156"/>
      <c r="N69" s="156"/>
      <c r="O69" s="156"/>
      <c r="P69" s="156"/>
    </row>
    <row r="70" spans="13:16" x14ac:dyDescent="0.25">
      <c r="M70" s="142"/>
      <c r="N70" s="142"/>
      <c r="O70" s="142"/>
      <c r="P70" s="142"/>
    </row>
    <row r="71" spans="13:16" x14ac:dyDescent="0.25">
      <c r="M71" s="142"/>
      <c r="N71" s="142"/>
      <c r="O71" s="142"/>
      <c r="P71" s="142"/>
    </row>
  </sheetData>
  <mergeCells count="5">
    <mergeCell ref="A1:L2"/>
    <mergeCell ref="A3:C3"/>
    <mergeCell ref="C35:C36"/>
    <mergeCell ref="D35:F35"/>
    <mergeCell ref="C52:G52"/>
  </mergeCells>
  <pageMargins left="0.5" right="0.5" top="0.5" bottom="0.75" header="0.3" footer="0.3"/>
  <pageSetup scale="45" orientation="landscape" r:id="rId1"/>
  <headerFooter>
    <oddFooter>&amp;C&amp;A&amp;R&amp;D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G208"/>
  <sheetViews>
    <sheetView showGridLines="0" topLeftCell="A4" zoomScale="75" zoomScaleNormal="75" workbookViewId="0">
      <selection activeCell="A5" sqref="A5:F13"/>
    </sheetView>
  </sheetViews>
  <sheetFormatPr defaultColWidth="9.140625" defaultRowHeight="15" x14ac:dyDescent="0.25"/>
  <cols>
    <col min="1" max="1" width="32.28515625" style="4" customWidth="1"/>
    <col min="2" max="5" width="14.85546875" style="4" customWidth="1"/>
    <col min="6" max="6" width="13.5703125" style="4" customWidth="1"/>
    <col min="7" max="7" width="14.42578125" style="4" customWidth="1"/>
    <col min="8" max="16384" width="9.140625" style="4"/>
  </cols>
  <sheetData>
    <row r="1" spans="1:7" ht="15" customHeight="1" x14ac:dyDescent="0.25">
      <c r="A1" s="216" t="s">
        <v>81</v>
      </c>
      <c r="B1" s="216"/>
      <c r="C1" s="216"/>
      <c r="D1" s="216"/>
      <c r="E1" s="216"/>
      <c r="F1" s="216"/>
      <c r="G1" s="147"/>
    </row>
    <row r="2" spans="1:7" s="93" customFormat="1" ht="15" customHeight="1" x14ac:dyDescent="0.25">
      <c r="A2" s="216"/>
      <c r="B2" s="216"/>
      <c r="C2" s="216"/>
      <c r="D2" s="216"/>
      <c r="E2" s="216"/>
      <c r="F2" s="216"/>
      <c r="G2" s="147"/>
    </row>
    <row r="3" spans="1:7" ht="15" customHeight="1" x14ac:dyDescent="0.25">
      <c r="A3" s="5"/>
      <c r="B3" s="94"/>
      <c r="C3" s="94"/>
      <c r="D3" s="94"/>
      <c r="E3" s="94"/>
      <c r="F3" s="147"/>
      <c r="G3" s="147"/>
    </row>
    <row r="4" spans="1:7" x14ac:dyDescent="0.25">
      <c r="A4" s="6" t="s">
        <v>82</v>
      </c>
      <c r="B4" s="8"/>
      <c r="C4" s="9"/>
      <c r="D4" s="7"/>
      <c r="E4" s="10"/>
      <c r="F4" s="147"/>
      <c r="G4" s="147"/>
    </row>
    <row r="5" spans="1:7" ht="45" x14ac:dyDescent="0.25">
      <c r="A5" s="11" t="s">
        <v>83</v>
      </c>
      <c r="B5" s="11" t="s">
        <v>84</v>
      </c>
      <c r="C5" s="11" t="s">
        <v>85</v>
      </c>
      <c r="D5" s="11" t="s">
        <v>86</v>
      </c>
      <c r="E5" s="201" t="s">
        <v>87</v>
      </c>
      <c r="F5" s="201" t="s">
        <v>88</v>
      </c>
      <c r="G5" s="201" t="s">
        <v>89</v>
      </c>
    </row>
    <row r="6" spans="1:7" ht="12.4" customHeight="1" x14ac:dyDescent="0.25">
      <c r="A6" s="73"/>
      <c r="B6" s="217" t="s">
        <v>90</v>
      </c>
      <c r="C6" s="217"/>
      <c r="D6" s="217"/>
      <c r="E6" s="217"/>
      <c r="F6" s="217"/>
      <c r="G6" s="202"/>
    </row>
    <row r="7" spans="1:7" x14ac:dyDescent="0.25">
      <c r="A7" s="165" t="s">
        <v>91</v>
      </c>
      <c r="B7" s="74">
        <f>'Exhibit 1a'!H16*3</f>
        <v>166400</v>
      </c>
      <c r="C7" s="72">
        <f>'Exhibit 1a'!L16*3</f>
        <v>21084672.37401</v>
      </c>
      <c r="D7" s="72">
        <v>0</v>
      </c>
      <c r="E7" s="72">
        <f>'Exhibit 1a'!L17*3</f>
        <v>110250</v>
      </c>
      <c r="F7" s="75">
        <f>E7</f>
        <v>110250</v>
      </c>
      <c r="G7" s="75">
        <f>C7+E7</f>
        <v>21194922.37401</v>
      </c>
    </row>
    <row r="8" spans="1:7" s="147" customFormat="1" x14ac:dyDescent="0.25">
      <c r="A8" s="165" t="s">
        <v>92</v>
      </c>
      <c r="B8" s="74">
        <f>'Exhibit 1a'!H16</f>
        <v>55466.666666666672</v>
      </c>
      <c r="C8" s="74">
        <f>'Exhibit 1a'!L16</f>
        <v>7028224.1246699998</v>
      </c>
      <c r="D8" s="72">
        <v>0</v>
      </c>
      <c r="E8" s="75">
        <f>'Exhibit 1a'!L17</f>
        <v>36750</v>
      </c>
      <c r="F8" s="75">
        <f t="shared" ref="F8:F9" si="0">E8</f>
        <v>36750</v>
      </c>
      <c r="G8" s="75">
        <f t="shared" ref="G8:G9" si="1">C8+E8</f>
        <v>7064974.1246699998</v>
      </c>
    </row>
    <row r="9" spans="1:7" s="147" customFormat="1" x14ac:dyDescent="0.25">
      <c r="A9" s="165" t="s">
        <v>93</v>
      </c>
      <c r="B9" s="74">
        <f>B8/'Exhibit 1a'!D28</f>
        <v>1109.3333333333335</v>
      </c>
      <c r="C9" s="72">
        <f>C8/'Exhibit 1a'!D28</f>
        <v>140564.48249339999</v>
      </c>
      <c r="D9" s="72">
        <v>0</v>
      </c>
      <c r="E9" s="75">
        <f>E8/'Exhibit 1a'!D28</f>
        <v>735</v>
      </c>
      <c r="F9" s="75">
        <f t="shared" si="0"/>
        <v>735</v>
      </c>
      <c r="G9" s="75">
        <f t="shared" si="1"/>
        <v>141299.48249339999</v>
      </c>
    </row>
    <row r="10" spans="1:7" x14ac:dyDescent="0.25">
      <c r="A10" s="110"/>
      <c r="B10" s="217" t="s">
        <v>94</v>
      </c>
      <c r="C10" s="217"/>
      <c r="D10" s="217"/>
      <c r="E10" s="217"/>
      <c r="F10" s="217"/>
      <c r="G10" s="202"/>
    </row>
    <row r="11" spans="1:7" x14ac:dyDescent="0.25">
      <c r="A11" s="165" t="s">
        <v>91</v>
      </c>
      <c r="B11" s="77">
        <f>'Exhibit 1b'!H15*3</f>
        <v>208000</v>
      </c>
      <c r="C11" s="72">
        <f>'Exhibit 1b'!L15*3</f>
        <v>26355808.790009998</v>
      </c>
      <c r="D11" s="12">
        <v>0</v>
      </c>
      <c r="E11" s="79">
        <f>'Exhibit 1b'!L16*3</f>
        <v>110250</v>
      </c>
      <c r="F11" s="75">
        <f>E11</f>
        <v>110250</v>
      </c>
      <c r="G11" s="75">
        <f>C11+E11</f>
        <v>26466058.790009998</v>
      </c>
    </row>
    <row r="12" spans="1:7" x14ac:dyDescent="0.25">
      <c r="A12" s="165" t="s">
        <v>92</v>
      </c>
      <c r="B12" s="77">
        <f>'Exhibit 1b'!H15</f>
        <v>69333.333333333328</v>
      </c>
      <c r="C12" s="74">
        <f>'Exhibit 1b'!L15</f>
        <v>8785269.5966699999</v>
      </c>
      <c r="D12" s="12">
        <v>0</v>
      </c>
      <c r="E12" s="79">
        <f>'Exhibit 1b'!L16</f>
        <v>36750</v>
      </c>
      <c r="F12" s="75">
        <f t="shared" ref="F12:F13" si="2">E12</f>
        <v>36750</v>
      </c>
      <c r="G12" s="75">
        <f t="shared" ref="G12:G13" si="3">C12+E12</f>
        <v>8822019.5966699999</v>
      </c>
    </row>
    <row r="13" spans="1:7" s="147" customFormat="1" x14ac:dyDescent="0.25">
      <c r="A13" s="165" t="s">
        <v>93</v>
      </c>
      <c r="B13" s="77">
        <f>B12/'Exhibit 1b'!D28</f>
        <v>1386.6666666666665</v>
      </c>
      <c r="C13" s="72">
        <f>C12/'Exhibit 1b'!D28</f>
        <v>175705.39193340001</v>
      </c>
      <c r="D13" s="12">
        <v>0</v>
      </c>
      <c r="E13" s="79">
        <f>E12/'Exhibit 1b'!D28</f>
        <v>735</v>
      </c>
      <c r="F13" s="75">
        <f t="shared" si="2"/>
        <v>735</v>
      </c>
      <c r="G13" s="75">
        <f t="shared" si="3"/>
        <v>176440.39193340001</v>
      </c>
    </row>
    <row r="14" spans="1:7" s="93" customFormat="1" ht="17.25" x14ac:dyDescent="0.25">
      <c r="A14" s="149" t="s">
        <v>95</v>
      </c>
      <c r="B14" s="149"/>
      <c r="C14" s="145"/>
      <c r="D14" s="148"/>
      <c r="E14" s="146"/>
      <c r="F14" s="147"/>
      <c r="G14" s="147"/>
    </row>
    <row r="15" spans="1:7" s="93" customFormat="1" ht="17.25" x14ac:dyDescent="0.25">
      <c r="A15" s="149" t="s">
        <v>96</v>
      </c>
      <c r="B15" s="149"/>
      <c r="C15" s="145"/>
      <c r="D15" s="148"/>
      <c r="E15" s="146"/>
      <c r="F15" s="147"/>
      <c r="G15" s="147"/>
    </row>
    <row r="16" spans="1:7" s="147" customFormat="1" x14ac:dyDescent="0.25">
      <c r="A16" s="149"/>
      <c r="B16" s="149"/>
      <c r="C16" s="145"/>
      <c r="D16" s="148"/>
      <c r="E16" s="146"/>
    </row>
    <row r="17" spans="1:5" s="147" customFormat="1" x14ac:dyDescent="0.25">
      <c r="A17" s="149"/>
      <c r="B17" s="149"/>
      <c r="C17" s="145"/>
      <c r="D17" s="148"/>
      <c r="E17" s="146"/>
    </row>
    <row r="18" spans="1:5" x14ac:dyDescent="0.25">
      <c r="A18" s="7"/>
      <c r="B18" s="7"/>
      <c r="C18" s="13"/>
      <c r="D18" s="14"/>
      <c r="E18" s="14"/>
    </row>
    <row r="19" spans="1:5" x14ac:dyDescent="0.25">
      <c r="A19" s="6" t="s">
        <v>97</v>
      </c>
      <c r="B19" s="147"/>
      <c r="C19" s="15"/>
      <c r="D19" s="15"/>
      <c r="E19" s="15"/>
    </row>
    <row r="20" spans="1:5" ht="30" x14ac:dyDescent="0.25">
      <c r="A20" s="18" t="s">
        <v>98</v>
      </c>
      <c r="B20" s="16" t="s">
        <v>99</v>
      </c>
      <c r="C20" s="16" t="s">
        <v>100</v>
      </c>
      <c r="D20" s="17" t="s">
        <v>101</v>
      </c>
      <c r="E20" s="18" t="s">
        <v>92</v>
      </c>
    </row>
    <row r="21" spans="1:5" x14ac:dyDescent="0.25">
      <c r="A21" s="177" t="s">
        <v>102</v>
      </c>
      <c r="B21" s="19"/>
      <c r="C21" s="20"/>
      <c r="D21" s="21"/>
      <c r="E21" s="178"/>
    </row>
    <row r="22" spans="1:5" x14ac:dyDescent="0.25">
      <c r="A22" s="179" t="s">
        <v>103</v>
      </c>
      <c r="B22" s="23">
        <v>1</v>
      </c>
      <c r="C22" s="22">
        <f>'Exhibit 1a'!D28</f>
        <v>50</v>
      </c>
      <c r="D22" s="23">
        <f t="shared" ref="D22" si="4">B22*C22</f>
        <v>50</v>
      </c>
      <c r="E22" s="178"/>
    </row>
    <row r="23" spans="1:5" x14ac:dyDescent="0.25">
      <c r="A23" s="37" t="s">
        <v>104</v>
      </c>
      <c r="B23" s="37"/>
      <c r="C23" s="37"/>
      <c r="D23" s="180">
        <f>SUM(D22:D22)</f>
        <v>50</v>
      </c>
      <c r="E23" s="98"/>
    </row>
    <row r="24" spans="1:5" x14ac:dyDescent="0.25">
      <c r="A24" s="219" t="s">
        <v>105</v>
      </c>
      <c r="B24" s="219"/>
      <c r="C24" s="219"/>
      <c r="D24" s="219"/>
      <c r="E24" s="184">
        <f>D23/3</f>
        <v>16.666666666666668</v>
      </c>
    </row>
    <row r="25" spans="1:5" x14ac:dyDescent="0.25">
      <c r="A25" s="219" t="s">
        <v>106</v>
      </c>
      <c r="B25" s="219"/>
      <c r="C25" s="219"/>
      <c r="D25" s="219"/>
      <c r="E25" s="181">
        <f>E24/D23</f>
        <v>0.33333333333333337</v>
      </c>
    </row>
    <row r="26" spans="1:5" x14ac:dyDescent="0.25">
      <c r="A26" s="219" t="s">
        <v>107</v>
      </c>
      <c r="B26" s="219"/>
      <c r="C26" s="219"/>
      <c r="D26" s="219"/>
      <c r="E26" s="182">
        <f>B8/E24</f>
        <v>3328</v>
      </c>
    </row>
    <row r="27" spans="1:5" x14ac:dyDescent="0.25">
      <c r="A27" s="219" t="s">
        <v>108</v>
      </c>
      <c r="B27" s="219"/>
      <c r="C27" s="219"/>
      <c r="D27" s="219"/>
      <c r="E27" s="182">
        <f>B12/E24</f>
        <v>4159.9999999999991</v>
      </c>
    </row>
    <row r="28" spans="1:5" x14ac:dyDescent="0.25">
      <c r="A28" s="200"/>
      <c r="B28" s="200"/>
      <c r="C28" s="200"/>
      <c r="D28" s="200"/>
      <c r="E28" s="200"/>
    </row>
    <row r="29" spans="1:5" x14ac:dyDescent="0.25">
      <c r="A29" s="200"/>
      <c r="B29" s="200"/>
      <c r="C29" s="200"/>
      <c r="D29" s="200"/>
      <c r="E29" s="200"/>
    </row>
    <row r="30" spans="1:5" x14ac:dyDescent="0.25">
      <c r="A30" s="200"/>
      <c r="B30" s="200"/>
      <c r="C30" s="200"/>
      <c r="D30" s="200"/>
      <c r="E30" s="200"/>
    </row>
    <row r="31" spans="1:5" x14ac:dyDescent="0.25">
      <c r="A31" s="200"/>
      <c r="B31" s="200"/>
      <c r="C31" s="200"/>
      <c r="D31" s="200"/>
      <c r="E31" s="200"/>
    </row>
    <row r="32" spans="1:5" x14ac:dyDescent="0.25">
      <c r="A32" s="200"/>
      <c r="B32" s="200"/>
      <c r="C32" s="200"/>
      <c r="D32" s="200"/>
      <c r="E32" s="200"/>
    </row>
    <row r="33" spans="1:5" x14ac:dyDescent="0.25">
      <c r="A33" s="200"/>
      <c r="B33" s="200"/>
      <c r="C33" s="200"/>
      <c r="D33" s="200"/>
      <c r="E33" s="200"/>
    </row>
    <row r="34" spans="1:5" x14ac:dyDescent="0.25">
      <c r="A34" s="200"/>
      <c r="B34" s="200"/>
      <c r="C34" s="200"/>
      <c r="D34" s="200"/>
      <c r="E34" s="200"/>
    </row>
    <row r="35" spans="1:5" x14ac:dyDescent="0.25">
      <c r="A35" s="200"/>
      <c r="B35" s="200"/>
      <c r="C35" s="200"/>
      <c r="D35" s="200"/>
      <c r="E35" s="200"/>
    </row>
    <row r="36" spans="1:5" x14ac:dyDescent="0.25">
      <c r="A36" s="200"/>
      <c r="B36" s="200"/>
      <c r="C36" s="200"/>
      <c r="D36" s="200"/>
      <c r="E36" s="200"/>
    </row>
    <row r="37" spans="1:5" x14ac:dyDescent="0.25">
      <c r="A37" s="200"/>
      <c r="B37" s="200"/>
      <c r="C37" s="200"/>
      <c r="D37" s="200"/>
      <c r="E37" s="200"/>
    </row>
    <row r="38" spans="1:5" x14ac:dyDescent="0.25">
      <c r="A38" s="200"/>
      <c r="B38" s="200"/>
      <c r="C38" s="200"/>
      <c r="D38" s="200"/>
      <c r="E38" s="200"/>
    </row>
    <row r="39" spans="1:5" x14ac:dyDescent="0.25">
      <c r="A39" s="200"/>
      <c r="B39" s="200"/>
      <c r="C39" s="200"/>
      <c r="D39" s="200"/>
      <c r="E39" s="200"/>
    </row>
    <row r="40" spans="1:5" x14ac:dyDescent="0.25">
      <c r="A40" s="200"/>
      <c r="B40" s="200"/>
      <c r="C40" s="200"/>
      <c r="D40" s="200"/>
      <c r="E40" s="200"/>
    </row>
    <row r="41" spans="1:5" x14ac:dyDescent="0.25">
      <c r="A41" s="200"/>
      <c r="B41" s="200"/>
      <c r="C41" s="200"/>
      <c r="D41" s="200"/>
      <c r="E41" s="200"/>
    </row>
    <row r="42" spans="1:5" x14ac:dyDescent="0.25">
      <c r="A42" s="200"/>
      <c r="B42" s="200"/>
      <c r="C42" s="200"/>
      <c r="D42" s="200"/>
      <c r="E42" s="200"/>
    </row>
    <row r="43" spans="1:5" x14ac:dyDescent="0.25">
      <c r="A43" s="200"/>
      <c r="B43" s="200"/>
      <c r="C43" s="200"/>
      <c r="D43" s="200"/>
      <c r="E43" s="200"/>
    </row>
    <row r="44" spans="1:5" x14ac:dyDescent="0.25">
      <c r="A44" s="200"/>
      <c r="B44" s="200"/>
      <c r="C44" s="200"/>
      <c r="D44" s="200"/>
      <c r="E44" s="200"/>
    </row>
    <row r="45" spans="1:5" x14ac:dyDescent="0.25">
      <c r="A45" s="200"/>
      <c r="B45" s="200"/>
      <c r="C45" s="200"/>
      <c r="D45" s="200"/>
      <c r="E45" s="200"/>
    </row>
    <row r="46" spans="1:5" x14ac:dyDescent="0.25">
      <c r="A46" s="200"/>
      <c r="B46" s="200"/>
      <c r="C46" s="200"/>
      <c r="D46" s="200"/>
      <c r="E46" s="200"/>
    </row>
    <row r="47" spans="1:5" x14ac:dyDescent="0.25">
      <c r="A47" s="200"/>
      <c r="B47" s="200"/>
      <c r="C47" s="200"/>
      <c r="D47" s="200"/>
      <c r="E47" s="200"/>
    </row>
    <row r="48" spans="1:5" x14ac:dyDescent="0.25">
      <c r="A48" s="200"/>
      <c r="B48" s="200"/>
      <c r="C48" s="200"/>
      <c r="D48" s="200"/>
      <c r="E48" s="200"/>
    </row>
    <row r="49" spans="1:5" x14ac:dyDescent="0.25">
      <c r="A49" s="200"/>
      <c r="B49" s="200"/>
      <c r="C49" s="200"/>
      <c r="D49" s="200"/>
      <c r="E49" s="24"/>
    </row>
    <row r="50" spans="1:5" x14ac:dyDescent="0.25">
      <c r="A50" s="200"/>
      <c r="B50" s="200"/>
      <c r="C50" s="200"/>
      <c r="D50" s="200"/>
      <c r="E50" s="200"/>
    </row>
    <row r="51" spans="1:5" x14ac:dyDescent="0.25">
      <c r="A51" s="200"/>
      <c r="B51" s="200"/>
      <c r="C51" s="200"/>
      <c r="D51" s="200"/>
      <c r="E51" s="200"/>
    </row>
    <row r="52" spans="1:5" x14ac:dyDescent="0.25">
      <c r="A52" s="200"/>
      <c r="B52" s="24"/>
      <c r="C52" s="24"/>
      <c r="D52" s="24"/>
      <c r="E52" s="200"/>
    </row>
    <row r="53" spans="1:5" x14ac:dyDescent="0.25">
      <c r="A53" s="200"/>
      <c r="B53" s="200"/>
      <c r="C53" s="200"/>
      <c r="D53" s="25"/>
      <c r="E53" s="200"/>
    </row>
    <row r="54" spans="1:5" x14ac:dyDescent="0.25">
      <c r="A54" s="200"/>
      <c r="B54" s="200"/>
      <c r="C54" s="200"/>
      <c r="D54" s="200"/>
      <c r="E54" s="200"/>
    </row>
    <row r="55" spans="1:5" x14ac:dyDescent="0.25">
      <c r="A55" s="200"/>
      <c r="B55" s="200"/>
      <c r="C55" s="200"/>
      <c r="D55" s="200"/>
      <c r="E55" s="200"/>
    </row>
    <row r="56" spans="1:5" x14ac:dyDescent="0.25">
      <c r="A56" s="200"/>
      <c r="B56" s="200"/>
      <c r="C56" s="200"/>
      <c r="D56" s="200"/>
      <c r="E56" s="200"/>
    </row>
    <row r="57" spans="1:5" x14ac:dyDescent="0.25">
      <c r="A57" s="200"/>
      <c r="B57" s="200"/>
      <c r="C57" s="200"/>
      <c r="D57" s="200"/>
      <c r="E57" s="200"/>
    </row>
    <row r="58" spans="1:5" x14ac:dyDescent="0.25">
      <c r="A58" s="200"/>
      <c r="B58" s="200"/>
      <c r="C58" s="200"/>
      <c r="D58" s="200"/>
      <c r="E58" s="200"/>
    </row>
    <row r="59" spans="1:5" x14ac:dyDescent="0.25">
      <c r="A59" s="200"/>
      <c r="B59" s="200"/>
      <c r="C59" s="200"/>
      <c r="D59" s="200"/>
      <c r="E59" s="200"/>
    </row>
    <row r="60" spans="1:5" x14ac:dyDescent="0.25">
      <c r="A60" s="200"/>
      <c r="B60" s="200"/>
      <c r="C60" s="200"/>
      <c r="D60" s="200"/>
      <c r="E60" s="200"/>
    </row>
    <row r="61" spans="1:5" x14ac:dyDescent="0.25">
      <c r="A61" s="200"/>
      <c r="B61" s="200"/>
      <c r="C61" s="200"/>
      <c r="D61" s="200"/>
      <c r="E61" s="200"/>
    </row>
    <row r="62" spans="1:5" x14ac:dyDescent="0.25">
      <c r="A62" s="200"/>
      <c r="B62" s="200"/>
      <c r="C62" s="200"/>
      <c r="D62" s="200"/>
      <c r="E62" s="200"/>
    </row>
    <row r="63" spans="1:5" x14ac:dyDescent="0.25">
      <c r="A63" s="200"/>
      <c r="B63" s="200"/>
      <c r="C63" s="200"/>
      <c r="D63" s="200"/>
      <c r="E63" s="200"/>
    </row>
    <row r="64" spans="1:5" x14ac:dyDescent="0.25">
      <c r="A64" s="200"/>
      <c r="B64" s="200"/>
      <c r="C64" s="200"/>
      <c r="D64" s="200"/>
      <c r="E64" s="200"/>
    </row>
    <row r="65" spans="1:5" x14ac:dyDescent="0.25">
      <c r="A65" s="200"/>
      <c r="B65" s="200"/>
      <c r="C65" s="200"/>
      <c r="D65" s="200"/>
      <c r="E65" s="200"/>
    </row>
    <row r="66" spans="1:5" x14ac:dyDescent="0.25">
      <c r="A66" s="26"/>
      <c r="B66" s="26"/>
      <c r="C66" s="26"/>
      <c r="D66" s="200"/>
      <c r="E66" s="200"/>
    </row>
    <row r="67" spans="1:5" x14ac:dyDescent="0.25">
      <c r="A67" s="26"/>
      <c r="B67" s="26"/>
      <c r="C67" s="26"/>
      <c r="D67" s="200"/>
      <c r="E67" s="200"/>
    </row>
    <row r="68" spans="1:5" x14ac:dyDescent="0.25">
      <c r="A68" s="27"/>
      <c r="B68" s="27"/>
      <c r="C68" s="27"/>
      <c r="D68" s="200"/>
      <c r="E68" s="200"/>
    </row>
    <row r="69" spans="1:5" x14ac:dyDescent="0.25">
      <c r="A69" s="200"/>
      <c r="B69" s="200"/>
      <c r="C69" s="200"/>
      <c r="D69" s="200"/>
      <c r="E69" s="200"/>
    </row>
    <row r="70" spans="1:5" x14ac:dyDescent="0.25">
      <c r="A70" s="24"/>
      <c r="B70" s="200"/>
      <c r="C70" s="200"/>
      <c r="D70" s="200"/>
      <c r="E70" s="200"/>
    </row>
    <row r="71" spans="1:5" x14ac:dyDescent="0.25">
      <c r="A71" s="24"/>
      <c r="B71" s="200"/>
      <c r="C71" s="200"/>
      <c r="D71" s="200"/>
      <c r="E71" s="200"/>
    </row>
    <row r="72" spans="1:5" x14ac:dyDescent="0.25">
      <c r="A72" s="24"/>
      <c r="B72" s="200"/>
      <c r="C72" s="200"/>
      <c r="D72" s="200"/>
      <c r="E72" s="200"/>
    </row>
    <row r="73" spans="1:5" x14ac:dyDescent="0.25">
      <c r="A73" s="200"/>
      <c r="B73" s="200"/>
      <c r="C73" s="200"/>
      <c r="D73" s="200"/>
      <c r="E73" s="200"/>
    </row>
    <row r="74" spans="1:5" x14ac:dyDescent="0.25">
      <c r="A74" s="200"/>
      <c r="B74" s="200"/>
      <c r="C74" s="200"/>
      <c r="D74" s="200"/>
      <c r="E74" s="200"/>
    </row>
    <row r="75" spans="1:5" x14ac:dyDescent="0.25">
      <c r="A75" s="28"/>
      <c r="B75" s="29"/>
      <c r="C75" s="29"/>
      <c r="D75" s="200"/>
      <c r="E75" s="200"/>
    </row>
    <row r="76" spans="1:5" x14ac:dyDescent="0.25">
      <c r="A76" s="28"/>
      <c r="B76" s="29"/>
      <c r="C76" s="29"/>
      <c r="D76" s="200"/>
      <c r="E76" s="200"/>
    </row>
    <row r="77" spans="1:5" x14ac:dyDescent="0.25">
      <c r="A77" s="28"/>
      <c r="B77" s="29"/>
      <c r="C77" s="29"/>
      <c r="D77" s="200"/>
      <c r="E77" s="200"/>
    </row>
    <row r="78" spans="1:5" x14ac:dyDescent="0.25">
      <c r="A78" s="30"/>
      <c r="B78" s="30"/>
      <c r="C78" s="29"/>
      <c r="D78" s="200"/>
      <c r="E78" s="200"/>
    </row>
    <row r="79" spans="1:5" x14ac:dyDescent="0.25">
      <c r="A79" s="200"/>
      <c r="B79" s="200"/>
      <c r="C79" s="200"/>
      <c r="D79" s="200"/>
      <c r="E79" s="200"/>
    </row>
    <row r="80" spans="1:5" x14ac:dyDescent="0.25">
      <c r="A80" s="200"/>
      <c r="B80" s="200"/>
      <c r="C80" s="28"/>
      <c r="D80" s="200"/>
      <c r="E80" s="200"/>
    </row>
    <row r="81" spans="1:5" x14ac:dyDescent="0.25">
      <c r="A81" s="218"/>
      <c r="B81" s="218"/>
      <c r="C81" s="218"/>
      <c r="D81" s="200"/>
      <c r="E81" s="200"/>
    </row>
    <row r="82" spans="1:5" x14ac:dyDescent="0.25">
      <c r="A82" s="200"/>
      <c r="B82" s="200"/>
      <c r="C82" s="200"/>
      <c r="D82" s="200"/>
      <c r="E82" s="200"/>
    </row>
    <row r="83" spans="1:5" x14ac:dyDescent="0.25">
      <c r="A83" s="200"/>
      <c r="B83" s="200"/>
      <c r="C83" s="200"/>
      <c r="D83" s="200"/>
      <c r="E83" s="200"/>
    </row>
    <row r="84" spans="1:5" x14ac:dyDescent="0.25">
      <c r="A84" s="31"/>
      <c r="B84" s="31"/>
      <c r="C84" s="200"/>
      <c r="D84" s="200"/>
      <c r="E84" s="200"/>
    </row>
    <row r="85" spans="1:5" x14ac:dyDescent="0.25">
      <c r="A85" s="31"/>
      <c r="B85" s="31"/>
      <c r="C85" s="200"/>
      <c r="D85" s="200"/>
      <c r="E85" s="200"/>
    </row>
    <row r="86" spans="1:5" x14ac:dyDescent="0.25">
      <c r="A86" s="200"/>
      <c r="B86" s="200"/>
      <c r="C86" s="200"/>
      <c r="D86" s="200"/>
      <c r="E86" s="157"/>
    </row>
    <row r="87" spans="1:5" x14ac:dyDescent="0.25">
      <c r="A87" s="200"/>
      <c r="B87" s="200"/>
      <c r="C87" s="200"/>
      <c r="D87" s="200"/>
      <c r="E87" s="200"/>
    </row>
    <row r="88" spans="1:5" x14ac:dyDescent="0.25">
      <c r="A88" s="200"/>
      <c r="B88" s="200"/>
      <c r="C88" s="200"/>
      <c r="D88" s="200"/>
      <c r="E88" s="200"/>
    </row>
    <row r="89" spans="1:5" x14ac:dyDescent="0.25">
      <c r="A89" s="157"/>
      <c r="B89" s="157"/>
      <c r="C89" s="157"/>
      <c r="D89" s="157"/>
      <c r="E89" s="200"/>
    </row>
    <row r="90" spans="1:5" x14ac:dyDescent="0.25">
      <c r="A90" s="200"/>
      <c r="B90" s="200"/>
      <c r="C90" s="200"/>
      <c r="D90" s="200"/>
      <c r="E90" s="200"/>
    </row>
    <row r="91" spans="1:5" x14ac:dyDescent="0.25">
      <c r="A91" s="200"/>
      <c r="B91" s="200"/>
      <c r="C91" s="200"/>
      <c r="D91" s="200"/>
      <c r="E91" s="200"/>
    </row>
    <row r="92" spans="1:5" x14ac:dyDescent="0.25">
      <c r="A92" s="200"/>
      <c r="B92" s="200"/>
      <c r="C92" s="200"/>
      <c r="D92" s="200"/>
      <c r="E92" s="200"/>
    </row>
    <row r="93" spans="1:5" x14ac:dyDescent="0.25">
      <c r="A93" s="200"/>
      <c r="B93" s="200"/>
      <c r="C93" s="200"/>
      <c r="D93" s="200"/>
      <c r="E93" s="200"/>
    </row>
    <row r="94" spans="1:5" x14ac:dyDescent="0.25">
      <c r="A94" s="200"/>
      <c r="B94" s="200"/>
      <c r="C94" s="200"/>
      <c r="D94" s="200"/>
      <c r="E94" s="200"/>
    </row>
    <row r="95" spans="1:5" x14ac:dyDescent="0.25">
      <c r="A95" s="200"/>
      <c r="B95" s="200"/>
      <c r="C95" s="200"/>
      <c r="D95" s="200"/>
      <c r="E95" s="200"/>
    </row>
    <row r="96" spans="1:5" x14ac:dyDescent="0.25">
      <c r="A96" s="200"/>
      <c r="B96" s="200"/>
      <c r="C96" s="200"/>
      <c r="D96" s="200"/>
      <c r="E96" s="200"/>
    </row>
    <row r="97" spans="1:5" x14ac:dyDescent="0.25">
      <c r="A97" s="200"/>
      <c r="B97" s="200"/>
      <c r="C97" s="200"/>
      <c r="D97" s="200"/>
      <c r="E97" s="200"/>
    </row>
    <row r="98" spans="1:5" x14ac:dyDescent="0.25">
      <c r="A98" s="200"/>
      <c r="B98" s="200"/>
      <c r="C98" s="200"/>
      <c r="D98" s="200"/>
      <c r="E98" s="200"/>
    </row>
    <row r="99" spans="1:5" x14ac:dyDescent="0.25">
      <c r="A99" s="200"/>
      <c r="B99" s="200"/>
      <c r="C99" s="200"/>
      <c r="D99" s="200"/>
      <c r="E99" s="200"/>
    </row>
    <row r="100" spans="1:5" x14ac:dyDescent="0.25">
      <c r="A100" s="200"/>
      <c r="B100" s="200"/>
      <c r="C100" s="200"/>
      <c r="D100" s="200"/>
      <c r="E100" s="200"/>
    </row>
    <row r="101" spans="1:5" x14ac:dyDescent="0.25">
      <c r="A101" s="200"/>
      <c r="B101" s="200"/>
      <c r="C101" s="200"/>
      <c r="D101" s="200"/>
      <c r="E101" s="200"/>
    </row>
    <row r="102" spans="1:5" x14ac:dyDescent="0.25">
      <c r="A102" s="200"/>
      <c r="B102" s="200"/>
      <c r="C102" s="200"/>
      <c r="D102" s="200"/>
      <c r="E102" s="200"/>
    </row>
    <row r="103" spans="1:5" x14ac:dyDescent="0.25">
      <c r="A103" s="200"/>
      <c r="B103" s="200"/>
      <c r="C103" s="200"/>
      <c r="D103" s="200"/>
      <c r="E103" s="200"/>
    </row>
    <row r="104" spans="1:5" x14ac:dyDescent="0.25">
      <c r="A104" s="200"/>
      <c r="B104" s="200"/>
      <c r="C104" s="200"/>
      <c r="D104" s="200"/>
      <c r="E104" s="200"/>
    </row>
    <row r="105" spans="1:5" x14ac:dyDescent="0.25">
      <c r="A105" s="200"/>
      <c r="B105" s="200"/>
      <c r="C105" s="200"/>
      <c r="D105" s="200"/>
      <c r="E105" s="200"/>
    </row>
    <row r="106" spans="1:5" x14ac:dyDescent="0.25">
      <c r="A106" s="200"/>
      <c r="B106" s="200"/>
      <c r="C106" s="200"/>
      <c r="D106" s="200"/>
      <c r="E106" s="200"/>
    </row>
    <row r="107" spans="1:5" x14ac:dyDescent="0.25">
      <c r="A107" s="200"/>
      <c r="B107" s="200"/>
      <c r="C107" s="200"/>
      <c r="D107" s="200"/>
      <c r="E107" s="200"/>
    </row>
    <row r="108" spans="1:5" x14ac:dyDescent="0.25">
      <c r="A108" s="200"/>
      <c r="B108" s="200"/>
      <c r="C108" s="200"/>
      <c r="D108" s="200"/>
      <c r="E108" s="200"/>
    </row>
    <row r="109" spans="1:5" x14ac:dyDescent="0.25">
      <c r="A109" s="200"/>
      <c r="B109" s="200"/>
      <c r="C109" s="200"/>
      <c r="D109" s="200"/>
      <c r="E109" s="200"/>
    </row>
    <row r="110" spans="1:5" x14ac:dyDescent="0.25">
      <c r="A110" s="200"/>
      <c r="B110" s="200"/>
      <c r="C110" s="200"/>
      <c r="D110" s="200"/>
      <c r="E110" s="200"/>
    </row>
    <row r="111" spans="1:5" x14ac:dyDescent="0.25">
      <c r="A111" s="200"/>
      <c r="B111" s="200"/>
      <c r="C111" s="200"/>
      <c r="D111" s="200"/>
      <c r="E111" s="200"/>
    </row>
    <row r="112" spans="1:5" x14ac:dyDescent="0.25">
      <c r="A112" s="200"/>
      <c r="B112" s="200"/>
      <c r="C112" s="200"/>
      <c r="D112" s="200"/>
      <c r="E112" s="200"/>
    </row>
    <row r="113" spans="1:5" x14ac:dyDescent="0.25">
      <c r="A113" s="200"/>
      <c r="B113" s="200"/>
      <c r="C113" s="200"/>
      <c r="D113" s="200"/>
      <c r="E113" s="200"/>
    </row>
    <row r="114" spans="1:5" x14ac:dyDescent="0.25">
      <c r="A114" s="200"/>
      <c r="B114" s="200"/>
      <c r="C114" s="200"/>
      <c r="D114" s="200"/>
      <c r="E114" s="200"/>
    </row>
    <row r="115" spans="1:5" x14ac:dyDescent="0.25">
      <c r="A115" s="200"/>
      <c r="B115" s="200"/>
      <c r="C115" s="200"/>
      <c r="D115" s="200"/>
      <c r="E115" s="200"/>
    </row>
    <row r="116" spans="1:5" x14ac:dyDescent="0.25">
      <c r="A116" s="200"/>
      <c r="B116" s="200"/>
      <c r="C116" s="200"/>
      <c r="D116" s="200"/>
      <c r="E116" s="200"/>
    </row>
    <row r="117" spans="1:5" x14ac:dyDescent="0.25">
      <c r="A117" s="200"/>
      <c r="B117" s="200"/>
      <c r="C117" s="200"/>
      <c r="D117" s="200"/>
      <c r="E117" s="200"/>
    </row>
    <row r="118" spans="1:5" x14ac:dyDescent="0.25">
      <c r="A118" s="200"/>
      <c r="B118" s="200"/>
      <c r="C118" s="200"/>
      <c r="D118" s="200"/>
      <c r="E118" s="200"/>
    </row>
    <row r="119" spans="1:5" x14ac:dyDescent="0.25">
      <c r="A119" s="200"/>
      <c r="B119" s="200"/>
      <c r="C119" s="200"/>
      <c r="D119" s="200"/>
      <c r="E119" s="200"/>
    </row>
    <row r="120" spans="1:5" x14ac:dyDescent="0.25">
      <c r="A120" s="200"/>
      <c r="B120" s="200"/>
      <c r="C120" s="200"/>
      <c r="D120" s="200"/>
      <c r="E120" s="200"/>
    </row>
    <row r="121" spans="1:5" x14ac:dyDescent="0.25">
      <c r="A121" s="200"/>
      <c r="B121" s="200"/>
      <c r="C121" s="200"/>
      <c r="D121" s="200"/>
      <c r="E121" s="200"/>
    </row>
    <row r="122" spans="1:5" x14ac:dyDescent="0.25">
      <c r="A122" s="200"/>
      <c r="B122" s="200"/>
      <c r="C122" s="200"/>
      <c r="D122" s="200"/>
      <c r="E122" s="24"/>
    </row>
    <row r="123" spans="1:5" x14ac:dyDescent="0.25">
      <c r="A123" s="200"/>
      <c r="B123" s="200"/>
      <c r="C123" s="200"/>
      <c r="D123" s="200"/>
      <c r="E123" s="200"/>
    </row>
    <row r="124" spans="1:5" x14ac:dyDescent="0.25">
      <c r="A124" s="200"/>
      <c r="B124" s="200"/>
      <c r="C124" s="200"/>
      <c r="D124" s="200"/>
      <c r="E124" s="200"/>
    </row>
    <row r="125" spans="1:5" x14ac:dyDescent="0.25">
      <c r="A125" s="200"/>
      <c r="B125" s="24"/>
      <c r="C125" s="24"/>
      <c r="D125" s="24"/>
      <c r="E125" s="200"/>
    </row>
    <row r="126" spans="1:5" x14ac:dyDescent="0.25">
      <c r="A126" s="200"/>
      <c r="B126" s="200"/>
      <c r="C126" s="200"/>
      <c r="D126" s="25"/>
      <c r="E126" s="200"/>
    </row>
    <row r="127" spans="1:5" x14ac:dyDescent="0.25">
      <c r="A127" s="200"/>
      <c r="B127" s="200"/>
      <c r="C127" s="200"/>
      <c r="D127" s="200"/>
      <c r="E127" s="200"/>
    </row>
    <row r="128" spans="1:5" x14ac:dyDescent="0.25">
      <c r="A128" s="200"/>
      <c r="B128" s="200"/>
      <c r="C128" s="200"/>
      <c r="D128" s="200"/>
      <c r="E128" s="200"/>
    </row>
    <row r="129" spans="1:5" x14ac:dyDescent="0.25">
      <c r="A129" s="200"/>
      <c r="B129" s="200"/>
      <c r="C129" s="200"/>
      <c r="D129" s="200"/>
      <c r="E129" s="200"/>
    </row>
    <row r="130" spans="1:5" x14ac:dyDescent="0.25">
      <c r="A130" s="200"/>
      <c r="B130" s="200"/>
      <c r="C130" s="200"/>
      <c r="D130" s="200"/>
      <c r="E130" s="200"/>
    </row>
    <row r="131" spans="1:5" x14ac:dyDescent="0.25">
      <c r="A131" s="200"/>
      <c r="B131" s="200"/>
      <c r="C131" s="200"/>
      <c r="D131" s="200"/>
      <c r="E131" s="200"/>
    </row>
    <row r="132" spans="1:5" x14ac:dyDescent="0.25">
      <c r="A132" s="200"/>
      <c r="B132" s="200"/>
      <c r="C132" s="200"/>
      <c r="D132" s="200"/>
      <c r="E132" s="200"/>
    </row>
    <row r="133" spans="1:5" x14ac:dyDescent="0.25">
      <c r="A133" s="200"/>
      <c r="B133" s="200"/>
      <c r="C133" s="200"/>
      <c r="D133" s="200"/>
      <c r="E133" s="200"/>
    </row>
    <row r="134" spans="1:5" x14ac:dyDescent="0.25">
      <c r="A134" s="200"/>
      <c r="B134" s="200"/>
      <c r="C134" s="200"/>
      <c r="D134" s="200"/>
      <c r="E134" s="200"/>
    </row>
    <row r="135" spans="1:5" x14ac:dyDescent="0.25">
      <c r="A135" s="200"/>
      <c r="B135" s="200"/>
      <c r="C135" s="200"/>
      <c r="D135" s="200"/>
      <c r="E135" s="200"/>
    </row>
    <row r="136" spans="1:5" x14ac:dyDescent="0.25">
      <c r="A136" s="200"/>
      <c r="B136" s="200"/>
      <c r="C136" s="200"/>
      <c r="D136" s="200"/>
      <c r="E136" s="200"/>
    </row>
    <row r="137" spans="1:5" x14ac:dyDescent="0.25">
      <c r="A137" s="200"/>
      <c r="B137" s="200"/>
      <c r="C137" s="200"/>
      <c r="D137" s="200"/>
      <c r="E137" s="200"/>
    </row>
    <row r="138" spans="1:5" x14ac:dyDescent="0.25">
      <c r="A138" s="200"/>
      <c r="B138" s="200"/>
      <c r="C138" s="200"/>
      <c r="D138" s="200"/>
      <c r="E138" s="200"/>
    </row>
    <row r="139" spans="1:5" x14ac:dyDescent="0.25">
      <c r="A139" s="26"/>
      <c r="B139" s="26"/>
      <c r="C139" s="26"/>
      <c r="D139" s="200"/>
      <c r="E139" s="200"/>
    </row>
    <row r="140" spans="1:5" x14ac:dyDescent="0.25">
      <c r="A140" s="26"/>
      <c r="B140" s="26"/>
      <c r="C140" s="26"/>
      <c r="D140" s="200"/>
      <c r="E140" s="200"/>
    </row>
    <row r="141" spans="1:5" x14ac:dyDescent="0.25">
      <c r="A141" s="27"/>
      <c r="B141" s="27"/>
      <c r="C141" s="27"/>
      <c r="D141" s="200"/>
      <c r="E141" s="200"/>
    </row>
    <row r="142" spans="1:5" x14ac:dyDescent="0.25">
      <c r="A142" s="200"/>
      <c r="B142" s="200"/>
      <c r="C142" s="200"/>
      <c r="D142" s="200"/>
      <c r="E142" s="200"/>
    </row>
    <row r="143" spans="1:5" x14ac:dyDescent="0.25">
      <c r="A143" s="24"/>
      <c r="B143" s="200"/>
      <c r="C143" s="200"/>
      <c r="D143" s="200"/>
      <c r="E143" s="200"/>
    </row>
    <row r="144" spans="1:5" x14ac:dyDescent="0.25">
      <c r="A144" s="24"/>
      <c r="B144" s="200"/>
      <c r="C144" s="200"/>
      <c r="D144" s="200"/>
      <c r="E144" s="200"/>
    </row>
    <row r="145" spans="1:5" x14ac:dyDescent="0.25">
      <c r="A145" s="24"/>
      <c r="B145" s="200"/>
      <c r="C145" s="200"/>
      <c r="D145" s="200"/>
      <c r="E145" s="200"/>
    </row>
    <row r="146" spans="1:5" x14ac:dyDescent="0.25">
      <c r="A146" s="200"/>
      <c r="B146" s="200"/>
      <c r="C146" s="200"/>
      <c r="D146" s="200"/>
      <c r="E146" s="200"/>
    </row>
    <row r="147" spans="1:5" x14ac:dyDescent="0.25">
      <c r="A147" s="200"/>
      <c r="B147" s="200"/>
      <c r="C147" s="200"/>
      <c r="D147" s="200"/>
      <c r="E147" s="200"/>
    </row>
    <row r="148" spans="1:5" x14ac:dyDescent="0.25">
      <c r="A148" s="28"/>
      <c r="B148" s="29"/>
      <c r="C148" s="29"/>
      <c r="D148" s="200"/>
      <c r="E148" s="200"/>
    </row>
    <row r="149" spans="1:5" x14ac:dyDescent="0.25">
      <c r="A149" s="28"/>
      <c r="B149" s="29"/>
      <c r="C149" s="29"/>
      <c r="D149" s="200"/>
      <c r="E149" s="200"/>
    </row>
    <row r="150" spans="1:5" x14ac:dyDescent="0.25">
      <c r="A150" s="28"/>
      <c r="B150" s="29"/>
      <c r="C150" s="29"/>
      <c r="D150" s="200"/>
      <c r="E150" s="200"/>
    </row>
    <row r="151" spans="1:5" x14ac:dyDescent="0.25">
      <c r="A151" s="30"/>
      <c r="B151" s="30"/>
      <c r="C151" s="29"/>
      <c r="D151" s="200"/>
      <c r="E151" s="200"/>
    </row>
    <row r="152" spans="1:5" x14ac:dyDescent="0.25">
      <c r="A152" s="200"/>
      <c r="B152" s="200"/>
      <c r="C152" s="200"/>
      <c r="D152" s="200"/>
      <c r="E152" s="200"/>
    </row>
    <row r="153" spans="1:5" x14ac:dyDescent="0.25">
      <c r="A153" s="200"/>
      <c r="B153" s="200"/>
      <c r="C153" s="28"/>
      <c r="D153" s="200"/>
      <c r="E153" s="200"/>
    </row>
    <row r="154" spans="1:5" x14ac:dyDescent="0.25">
      <c r="A154" s="218"/>
      <c r="B154" s="218"/>
      <c r="C154" s="218"/>
      <c r="D154" s="200"/>
      <c r="E154" s="200"/>
    </row>
    <row r="155" spans="1:5" x14ac:dyDescent="0.25">
      <c r="A155" s="200"/>
      <c r="B155" s="200"/>
      <c r="C155" s="200"/>
      <c r="D155" s="200"/>
      <c r="E155" s="200"/>
    </row>
    <row r="156" spans="1:5" x14ac:dyDescent="0.25">
      <c r="A156" s="200"/>
      <c r="B156" s="200"/>
      <c r="C156" s="200"/>
      <c r="D156" s="200"/>
      <c r="E156" s="200"/>
    </row>
    <row r="157" spans="1:5" x14ac:dyDescent="0.25">
      <c r="A157" s="31"/>
      <c r="B157" s="31"/>
      <c r="C157" s="200"/>
      <c r="D157" s="200"/>
      <c r="E157" s="200"/>
    </row>
    <row r="158" spans="1:5" x14ac:dyDescent="0.25">
      <c r="A158" s="31"/>
      <c r="B158" s="31"/>
      <c r="C158" s="200"/>
      <c r="D158" s="200"/>
      <c r="E158" s="200"/>
    </row>
    <row r="159" spans="1:5" x14ac:dyDescent="0.25">
      <c r="A159" s="200"/>
      <c r="B159" s="200"/>
      <c r="C159" s="200"/>
      <c r="D159" s="200"/>
      <c r="E159" s="200"/>
    </row>
    <row r="160" spans="1:5" x14ac:dyDescent="0.25">
      <c r="A160" s="200"/>
      <c r="B160" s="200"/>
      <c r="C160" s="200"/>
      <c r="D160" s="200"/>
      <c r="E160" s="200"/>
    </row>
    <row r="161" spans="1:5" x14ac:dyDescent="0.25">
      <c r="A161" s="200"/>
      <c r="B161" s="200"/>
      <c r="C161" s="200"/>
      <c r="D161" s="200"/>
      <c r="E161" s="200"/>
    </row>
    <row r="162" spans="1:5" x14ac:dyDescent="0.25">
      <c r="A162" s="200"/>
      <c r="B162" s="200"/>
      <c r="C162" s="200"/>
      <c r="D162" s="200"/>
      <c r="E162" s="200"/>
    </row>
    <row r="163" spans="1:5" x14ac:dyDescent="0.25">
      <c r="A163" s="200"/>
      <c r="B163" s="200"/>
      <c r="C163" s="200"/>
      <c r="D163" s="200"/>
      <c r="E163" s="200"/>
    </row>
    <row r="164" spans="1:5" x14ac:dyDescent="0.25">
      <c r="A164" s="200"/>
      <c r="B164" s="200"/>
      <c r="C164" s="200"/>
      <c r="D164" s="200"/>
      <c r="E164" s="200"/>
    </row>
    <row r="165" spans="1:5" x14ac:dyDescent="0.25">
      <c r="A165" s="200"/>
      <c r="B165" s="200"/>
      <c r="C165" s="200"/>
      <c r="D165" s="200"/>
      <c r="E165" s="200"/>
    </row>
    <row r="166" spans="1:5" x14ac:dyDescent="0.25">
      <c r="A166" s="200"/>
      <c r="B166" s="200"/>
      <c r="C166" s="200"/>
      <c r="D166" s="200"/>
      <c r="E166" s="200"/>
    </row>
    <row r="167" spans="1:5" x14ac:dyDescent="0.25">
      <c r="A167" s="200"/>
      <c r="B167" s="200"/>
      <c r="C167" s="200"/>
      <c r="D167" s="200"/>
      <c r="E167" s="200"/>
    </row>
    <row r="168" spans="1:5" x14ac:dyDescent="0.25">
      <c r="A168" s="200"/>
      <c r="B168" s="200"/>
      <c r="C168" s="200"/>
      <c r="D168" s="200"/>
      <c r="E168" s="200"/>
    </row>
    <row r="169" spans="1:5" x14ac:dyDescent="0.25">
      <c r="A169" s="200"/>
      <c r="B169" s="200"/>
      <c r="C169" s="200"/>
      <c r="D169" s="200"/>
      <c r="E169" s="200"/>
    </row>
    <row r="170" spans="1:5" x14ac:dyDescent="0.25">
      <c r="A170" s="200"/>
      <c r="B170" s="200"/>
      <c r="C170" s="200"/>
      <c r="D170" s="200"/>
      <c r="E170" s="200"/>
    </row>
    <row r="171" spans="1:5" x14ac:dyDescent="0.25">
      <c r="A171" s="200"/>
      <c r="B171" s="200"/>
      <c r="C171" s="200"/>
      <c r="D171" s="200"/>
      <c r="E171" s="200"/>
    </row>
    <row r="172" spans="1:5" x14ac:dyDescent="0.25">
      <c r="A172" s="200"/>
      <c r="B172" s="200"/>
      <c r="C172" s="200"/>
      <c r="D172" s="200"/>
      <c r="E172" s="200"/>
    </row>
    <row r="173" spans="1:5" x14ac:dyDescent="0.25">
      <c r="A173" s="200"/>
      <c r="B173" s="200"/>
      <c r="C173" s="200"/>
      <c r="D173" s="200"/>
      <c r="E173" s="200"/>
    </row>
    <row r="174" spans="1:5" x14ac:dyDescent="0.25">
      <c r="A174" s="200"/>
      <c r="B174" s="200"/>
      <c r="C174" s="200"/>
      <c r="D174" s="200"/>
      <c r="E174" s="200"/>
    </row>
    <row r="175" spans="1:5" x14ac:dyDescent="0.25">
      <c r="A175" s="200"/>
      <c r="B175" s="200"/>
      <c r="C175" s="200"/>
      <c r="D175" s="200"/>
      <c r="E175" s="200"/>
    </row>
    <row r="176" spans="1:5" x14ac:dyDescent="0.25">
      <c r="A176" s="200"/>
      <c r="B176" s="200"/>
      <c r="C176" s="200"/>
      <c r="D176" s="200"/>
      <c r="E176" s="200"/>
    </row>
    <row r="177" spans="1:5" x14ac:dyDescent="0.25">
      <c r="A177" s="200"/>
      <c r="B177" s="200"/>
      <c r="C177" s="200"/>
      <c r="D177" s="200"/>
      <c r="E177" s="200"/>
    </row>
    <row r="178" spans="1:5" x14ac:dyDescent="0.25">
      <c r="A178" s="200"/>
      <c r="B178" s="200"/>
      <c r="C178" s="200"/>
      <c r="D178" s="200"/>
      <c r="E178" s="200"/>
    </row>
    <row r="179" spans="1:5" x14ac:dyDescent="0.25">
      <c r="A179" s="200"/>
      <c r="B179" s="200"/>
      <c r="C179" s="200"/>
      <c r="D179" s="200"/>
      <c r="E179" s="200"/>
    </row>
    <row r="180" spans="1:5" x14ac:dyDescent="0.25">
      <c r="A180" s="200"/>
      <c r="B180" s="200"/>
      <c r="C180" s="200"/>
      <c r="D180" s="200"/>
      <c r="E180" s="200"/>
    </row>
    <row r="181" spans="1:5" x14ac:dyDescent="0.25">
      <c r="A181" s="200"/>
      <c r="B181" s="200"/>
      <c r="C181" s="200"/>
      <c r="D181" s="200"/>
      <c r="E181" s="200"/>
    </row>
    <row r="182" spans="1:5" x14ac:dyDescent="0.25">
      <c r="A182" s="200"/>
      <c r="B182" s="200"/>
      <c r="C182" s="200"/>
      <c r="D182" s="200"/>
      <c r="E182" s="200"/>
    </row>
    <row r="183" spans="1:5" x14ac:dyDescent="0.25">
      <c r="A183" s="200"/>
      <c r="B183" s="200"/>
      <c r="C183" s="200"/>
      <c r="D183" s="200"/>
      <c r="E183" s="200"/>
    </row>
    <row r="184" spans="1:5" x14ac:dyDescent="0.25">
      <c r="A184" s="200"/>
      <c r="B184" s="200"/>
      <c r="C184" s="200"/>
      <c r="D184" s="200"/>
      <c r="E184" s="200"/>
    </row>
    <row r="185" spans="1:5" x14ac:dyDescent="0.25">
      <c r="A185" s="200"/>
      <c r="B185" s="200"/>
      <c r="C185" s="200"/>
      <c r="D185" s="200"/>
      <c r="E185" s="200"/>
    </row>
    <row r="186" spans="1:5" x14ac:dyDescent="0.25">
      <c r="A186" s="200"/>
      <c r="B186" s="200"/>
      <c r="C186" s="200"/>
      <c r="D186" s="200"/>
      <c r="E186" s="200"/>
    </row>
    <row r="187" spans="1:5" x14ac:dyDescent="0.25">
      <c r="A187" s="200"/>
      <c r="B187" s="200"/>
      <c r="C187" s="200"/>
      <c r="D187" s="200"/>
      <c r="E187" s="200"/>
    </row>
    <row r="188" spans="1:5" x14ac:dyDescent="0.25">
      <c r="A188" s="200"/>
      <c r="B188" s="200"/>
      <c r="C188" s="200"/>
      <c r="D188" s="200"/>
      <c r="E188" s="200"/>
    </row>
    <row r="189" spans="1:5" x14ac:dyDescent="0.25">
      <c r="A189" s="200"/>
      <c r="B189" s="200"/>
      <c r="C189" s="200"/>
      <c r="D189" s="200"/>
      <c r="E189" s="200"/>
    </row>
    <row r="190" spans="1:5" x14ac:dyDescent="0.25">
      <c r="A190" s="200"/>
      <c r="B190" s="200"/>
      <c r="C190" s="200"/>
      <c r="D190" s="200"/>
      <c r="E190" s="200"/>
    </row>
    <row r="191" spans="1:5" x14ac:dyDescent="0.25">
      <c r="A191" s="200"/>
      <c r="B191" s="200"/>
      <c r="C191" s="200"/>
      <c r="D191" s="200"/>
      <c r="E191" s="200"/>
    </row>
    <row r="192" spans="1:5" x14ac:dyDescent="0.25">
      <c r="A192" s="200"/>
      <c r="B192" s="200"/>
      <c r="C192" s="200"/>
      <c r="D192" s="200"/>
      <c r="E192" s="200"/>
    </row>
    <row r="193" spans="1:5" x14ac:dyDescent="0.25">
      <c r="A193" s="200"/>
      <c r="B193" s="200"/>
      <c r="C193" s="200"/>
      <c r="D193" s="200"/>
      <c r="E193" s="200"/>
    </row>
    <row r="194" spans="1:5" x14ac:dyDescent="0.25">
      <c r="A194" s="200"/>
      <c r="B194" s="200"/>
      <c r="C194" s="200"/>
      <c r="D194" s="200"/>
      <c r="E194" s="200"/>
    </row>
    <row r="195" spans="1:5" x14ac:dyDescent="0.25">
      <c r="A195" s="200"/>
      <c r="B195" s="200"/>
      <c r="C195" s="200"/>
      <c r="D195" s="200"/>
      <c r="E195" s="200"/>
    </row>
    <row r="196" spans="1:5" x14ac:dyDescent="0.25">
      <c r="A196" s="200"/>
      <c r="B196" s="200"/>
      <c r="C196" s="200"/>
      <c r="D196" s="200"/>
      <c r="E196" s="200"/>
    </row>
    <row r="197" spans="1:5" x14ac:dyDescent="0.25">
      <c r="A197" s="200"/>
      <c r="B197" s="200"/>
      <c r="C197" s="200"/>
      <c r="D197" s="200"/>
      <c r="E197" s="200"/>
    </row>
    <row r="198" spans="1:5" x14ac:dyDescent="0.25">
      <c r="A198" s="200"/>
      <c r="B198" s="200"/>
      <c r="C198" s="200"/>
      <c r="D198" s="200"/>
      <c r="E198" s="200"/>
    </row>
    <row r="199" spans="1:5" x14ac:dyDescent="0.25">
      <c r="A199" s="200"/>
      <c r="B199" s="200"/>
      <c r="C199" s="200"/>
      <c r="D199" s="200"/>
      <c r="E199" s="200"/>
    </row>
    <row r="200" spans="1:5" x14ac:dyDescent="0.25">
      <c r="A200" s="200"/>
      <c r="B200" s="200"/>
      <c r="C200" s="200"/>
      <c r="D200" s="200"/>
      <c r="E200" s="200"/>
    </row>
    <row r="201" spans="1:5" x14ac:dyDescent="0.25">
      <c r="A201" s="200"/>
      <c r="B201" s="200"/>
      <c r="C201" s="200"/>
      <c r="D201" s="200"/>
      <c r="E201" s="200"/>
    </row>
    <row r="202" spans="1:5" x14ac:dyDescent="0.25">
      <c r="A202" s="200"/>
      <c r="B202" s="200"/>
      <c r="C202" s="200"/>
      <c r="D202" s="200"/>
      <c r="E202" s="200"/>
    </row>
    <row r="203" spans="1:5" x14ac:dyDescent="0.25">
      <c r="A203" s="200"/>
      <c r="B203" s="200"/>
      <c r="C203" s="200"/>
      <c r="D203" s="200"/>
      <c r="E203" s="200"/>
    </row>
    <row r="204" spans="1:5" x14ac:dyDescent="0.25">
      <c r="A204" s="200"/>
      <c r="B204" s="200"/>
      <c r="C204" s="200"/>
      <c r="D204" s="200"/>
      <c r="E204" s="200"/>
    </row>
    <row r="205" spans="1:5" x14ac:dyDescent="0.25">
      <c r="A205" s="200"/>
      <c r="B205" s="200"/>
      <c r="C205" s="200"/>
      <c r="D205" s="200"/>
      <c r="E205" s="200"/>
    </row>
    <row r="206" spans="1:5" x14ac:dyDescent="0.25">
      <c r="A206" s="200"/>
      <c r="B206" s="200"/>
      <c r="C206" s="200"/>
      <c r="D206" s="200"/>
      <c r="E206" s="147"/>
    </row>
    <row r="207" spans="1:5" x14ac:dyDescent="0.25">
      <c r="A207" s="200"/>
      <c r="B207" s="200"/>
      <c r="C207" s="200"/>
      <c r="D207" s="200"/>
      <c r="E207" s="147"/>
    </row>
    <row r="208" spans="1:5" x14ac:dyDescent="0.25">
      <c r="A208" s="200"/>
      <c r="B208" s="200"/>
      <c r="C208" s="200"/>
      <c r="D208" s="200"/>
      <c r="E208" s="147"/>
    </row>
  </sheetData>
  <mergeCells count="9">
    <mergeCell ref="A1:F2"/>
    <mergeCell ref="B6:F6"/>
    <mergeCell ref="B10:F10"/>
    <mergeCell ref="A81:C81"/>
    <mergeCell ref="A154:C154"/>
    <mergeCell ref="A24:D24"/>
    <mergeCell ref="A25:D25"/>
    <mergeCell ref="A26:D26"/>
    <mergeCell ref="A27:D27"/>
  </mergeCells>
  <pageMargins left="0.5" right="0.5" top="0.5" bottom="0.75" header="0.3" footer="0.5"/>
  <pageSetup orientation="landscape" horizontalDpi="1200" verticalDpi="1200" r:id="rId1"/>
  <headerFooter>
    <oddFooter>&amp;C&amp;A&amp;R&amp;D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J47"/>
  <sheetViews>
    <sheetView showGridLines="0" showRowColHeaders="0" topLeftCell="A8" zoomScale="75" zoomScaleNormal="75" workbookViewId="0">
      <selection activeCell="J19" sqref="J19"/>
    </sheetView>
  </sheetViews>
  <sheetFormatPr defaultColWidth="9.140625" defaultRowHeight="15" x14ac:dyDescent="0.25"/>
  <cols>
    <col min="1" max="1" width="55.140625" style="32" customWidth="1"/>
    <col min="2" max="10" width="12.7109375" style="32" customWidth="1"/>
    <col min="11" max="16384" width="9.140625" style="32"/>
  </cols>
  <sheetData>
    <row r="1" spans="1:10" x14ac:dyDescent="0.25">
      <c r="A1" s="222" t="s">
        <v>109</v>
      </c>
      <c r="B1" s="222"/>
      <c r="C1" s="222"/>
      <c r="D1" s="222"/>
      <c r="E1" s="222"/>
      <c r="F1" s="222"/>
      <c r="G1" s="222"/>
      <c r="H1" s="222"/>
      <c r="I1" s="222"/>
      <c r="J1" s="222"/>
    </row>
    <row r="2" spans="1:10" ht="75" x14ac:dyDescent="0.25">
      <c r="A2" s="33" t="s">
        <v>110</v>
      </c>
      <c r="B2" s="201" t="s">
        <v>111</v>
      </c>
      <c r="C2" s="201" t="s">
        <v>112</v>
      </c>
      <c r="D2" s="201" t="s">
        <v>113</v>
      </c>
      <c r="E2" s="201" t="s">
        <v>114</v>
      </c>
      <c r="F2" s="201" t="s">
        <v>115</v>
      </c>
      <c r="G2" s="201" t="s">
        <v>116</v>
      </c>
      <c r="H2" s="201" t="s">
        <v>117</v>
      </c>
      <c r="I2" s="201" t="s">
        <v>118</v>
      </c>
      <c r="J2" s="18" t="s">
        <v>119</v>
      </c>
    </row>
    <row r="3" spans="1:10" s="36" customFormat="1" x14ac:dyDescent="0.25">
      <c r="A3" s="34" t="s">
        <v>120</v>
      </c>
      <c r="B3" s="201"/>
      <c r="C3" s="201"/>
      <c r="D3" s="201"/>
      <c r="E3" s="201"/>
      <c r="F3" s="201"/>
      <c r="G3" s="201"/>
      <c r="H3" s="201"/>
      <c r="I3" s="201"/>
      <c r="J3" s="18"/>
    </row>
    <row r="4" spans="1:10" s="36" customFormat="1" x14ac:dyDescent="0.25">
      <c r="A4" s="169" t="s">
        <v>121</v>
      </c>
      <c r="B4" s="135"/>
      <c r="C4" s="135"/>
      <c r="D4" s="139"/>
      <c r="E4" s="135"/>
      <c r="F4" s="135"/>
      <c r="G4" s="130"/>
      <c r="H4" s="130"/>
      <c r="I4" s="130"/>
      <c r="J4" s="35"/>
    </row>
    <row r="5" spans="1:10" s="36" customFormat="1" ht="17.25" x14ac:dyDescent="0.25">
      <c r="A5" s="203" t="s">
        <v>122</v>
      </c>
      <c r="B5" s="135">
        <f>0.5*2080/'Exhibit 1a'!D29</f>
        <v>52</v>
      </c>
      <c r="C5" s="135">
        <v>1</v>
      </c>
      <c r="D5" s="139">
        <f>B5*C5</f>
        <v>52</v>
      </c>
      <c r="E5" s="135">
        <f>'Exhibit 1a'!D29</f>
        <v>20</v>
      </c>
      <c r="F5" s="135">
        <f t="shared" ref="F5" si="0">D5*E5</f>
        <v>1040</v>
      </c>
      <c r="G5" s="130">
        <f t="shared" ref="G5" si="1">D5*E5*0.79</f>
        <v>821.6</v>
      </c>
      <c r="H5" s="130">
        <f t="shared" ref="H5" si="2">D5*E5*0.09</f>
        <v>93.6</v>
      </c>
      <c r="I5" s="130">
        <f t="shared" ref="I5" si="3">D5*E5*0.12</f>
        <v>124.8</v>
      </c>
      <c r="J5" s="35">
        <f>G5*$D$34+H5*$D$35+I5*$D$36</f>
        <v>72260.198400000008</v>
      </c>
    </row>
    <row r="6" spans="1:10" s="36" customFormat="1" ht="17.25" x14ac:dyDescent="0.25">
      <c r="A6" s="203" t="s">
        <v>123</v>
      </c>
      <c r="B6" s="135">
        <f>3*2080/'Exhibit 1a'!D30</f>
        <v>208</v>
      </c>
      <c r="C6" s="135">
        <v>1</v>
      </c>
      <c r="D6" s="139">
        <f>B6*C6</f>
        <v>208</v>
      </c>
      <c r="E6" s="135">
        <f>'Exhibit 1a'!D30</f>
        <v>30</v>
      </c>
      <c r="F6" s="135">
        <f t="shared" ref="F6" si="4">D6*E6</f>
        <v>6240</v>
      </c>
      <c r="G6" s="130">
        <f t="shared" ref="G6" si="5">D6*E6*0.79</f>
        <v>4929.6000000000004</v>
      </c>
      <c r="H6" s="130">
        <f t="shared" ref="H6" si="6">D6*E6*0.09</f>
        <v>561.6</v>
      </c>
      <c r="I6" s="130">
        <f t="shared" ref="I6" si="7">D6*E6*0.12</f>
        <v>748.8</v>
      </c>
      <c r="J6" s="35">
        <f>G6*$D$34+H6*$D$35+I6*$D$36</f>
        <v>433561.19040000008</v>
      </c>
    </row>
    <row r="7" spans="1:10" s="36" customFormat="1" ht="17.25" x14ac:dyDescent="0.25">
      <c r="A7" s="169" t="s">
        <v>124</v>
      </c>
      <c r="B7" s="135">
        <f>2*52*10/'Exhibit 1a'!D28</f>
        <v>20.8</v>
      </c>
      <c r="C7" s="135">
        <v>1</v>
      </c>
      <c r="D7" s="139">
        <f>B7*C7</f>
        <v>20.8</v>
      </c>
      <c r="E7" s="135">
        <f>'Exhibit 1a'!D28</f>
        <v>50</v>
      </c>
      <c r="F7" s="135">
        <f t="shared" ref="F7:F10" si="8">D7*E7</f>
        <v>1040</v>
      </c>
      <c r="G7" s="130">
        <f t="shared" ref="G7" si="9">D7*E7*0.79</f>
        <v>821.6</v>
      </c>
      <c r="H7" s="130">
        <f t="shared" ref="H7" si="10">D7*E7*0.09</f>
        <v>93.6</v>
      </c>
      <c r="I7" s="130">
        <f t="shared" ref="I7" si="11">D7*E7*0.12</f>
        <v>124.8</v>
      </c>
      <c r="J7" s="35">
        <f>G7*$D$38+H7*$D$39+I7*$D$40</f>
        <v>58472.960000000006</v>
      </c>
    </row>
    <row r="8" spans="1:10" s="36" customFormat="1" ht="17.25" x14ac:dyDescent="0.25">
      <c r="A8" s="34" t="s">
        <v>125</v>
      </c>
      <c r="B8" s="135"/>
      <c r="C8" s="135"/>
      <c r="D8" s="139"/>
      <c r="E8" s="135"/>
      <c r="F8" s="135"/>
      <c r="G8" s="130"/>
      <c r="H8" s="130"/>
      <c r="I8" s="130"/>
      <c r="J8" s="35"/>
    </row>
    <row r="9" spans="1:10" s="36" customFormat="1" ht="17.25" x14ac:dyDescent="0.25">
      <c r="A9" s="196" t="s">
        <v>126</v>
      </c>
      <c r="B9" s="135">
        <v>1</v>
      </c>
      <c r="C9" s="135">
        <v>1</v>
      </c>
      <c r="D9" s="139">
        <v>1</v>
      </c>
      <c r="E9" s="197">
        <f>'Exhibit 1a'!D32/3</f>
        <v>0.33333333333333331</v>
      </c>
      <c r="F9" s="198">
        <f t="shared" ref="F9" si="12">D9*E9</f>
        <v>0.33333333333333331</v>
      </c>
      <c r="G9" s="199">
        <f t="shared" ref="G9" si="13">D9*E9*0.79</f>
        <v>0.26333333333333331</v>
      </c>
      <c r="H9" s="199">
        <f t="shared" ref="H9" si="14">D9*E9*0.09</f>
        <v>0.03</v>
      </c>
      <c r="I9" s="199">
        <f t="shared" ref="I9" si="15">D9*E9*0.12</f>
        <v>3.9999999999999994E-2</v>
      </c>
      <c r="J9" s="35">
        <f>G9*$D$38+H9*$D$39+I9*$D$40</f>
        <v>18.741333333333333</v>
      </c>
    </row>
    <row r="10" spans="1:10" s="36" customFormat="1" ht="17.25" x14ac:dyDescent="0.25">
      <c r="A10" s="169" t="s">
        <v>127</v>
      </c>
      <c r="B10" s="135">
        <f>4*40</f>
        <v>160</v>
      </c>
      <c r="C10" s="135">
        <v>1</v>
      </c>
      <c r="D10" s="139">
        <f>B10*C10</f>
        <v>160</v>
      </c>
      <c r="E10" s="135">
        <f>'Exhibit 1a'!D28/3</f>
        <v>16.666666666666668</v>
      </c>
      <c r="F10" s="135">
        <f t="shared" si="8"/>
        <v>2666.666666666667</v>
      </c>
      <c r="G10" s="130">
        <f t="shared" ref="G10" si="16">D10*E10*0.79</f>
        <v>2106.666666666667</v>
      </c>
      <c r="H10" s="130">
        <f t="shared" ref="H10" si="17">D10*E10*0.09</f>
        <v>240.00000000000003</v>
      </c>
      <c r="I10" s="130">
        <f t="shared" ref="I10" si="18">D10*E10*0.12</f>
        <v>320</v>
      </c>
      <c r="J10" s="35">
        <f>G10*$D$34+H10*$D$35+I10*$D$36</f>
        <v>185282.56000000003</v>
      </c>
    </row>
    <row r="11" spans="1:10" s="36" customFormat="1" ht="17.25" x14ac:dyDescent="0.25">
      <c r="A11" s="169" t="s">
        <v>128</v>
      </c>
      <c r="B11" s="135">
        <v>2</v>
      </c>
      <c r="C11" s="135">
        <v>1</v>
      </c>
      <c r="D11" s="139">
        <f t="shared" ref="D11:D12" si="19">B11*C11</f>
        <v>2</v>
      </c>
      <c r="E11" s="135">
        <f>'Exhibit 1a'!D28/3</f>
        <v>16.666666666666668</v>
      </c>
      <c r="F11" s="135">
        <f t="shared" ref="F11:F12" si="20">D11*E11</f>
        <v>33.333333333333336</v>
      </c>
      <c r="G11" s="130">
        <f t="shared" ref="G11:G12" si="21">D11*E11*0.79</f>
        <v>26.333333333333336</v>
      </c>
      <c r="H11" s="130">
        <f t="shared" ref="H11:H12" si="22">D11*E11*0.09</f>
        <v>3</v>
      </c>
      <c r="I11" s="130">
        <f t="shared" ref="I11:I12" si="23">D11*E11*0.12</f>
        <v>4</v>
      </c>
      <c r="J11" s="35">
        <f t="shared" ref="J11:J12" si="24">G11*$D$34+H11*$D$35+I11*$D$36</f>
        <v>2316.0320000000002</v>
      </c>
    </row>
    <row r="12" spans="1:10" s="36" customFormat="1" ht="36.4" customHeight="1" x14ac:dyDescent="0.25">
      <c r="A12" s="170" t="s">
        <v>129</v>
      </c>
      <c r="B12" s="135">
        <v>2</v>
      </c>
      <c r="C12" s="135">
        <v>1</v>
      </c>
      <c r="D12" s="139">
        <f t="shared" si="19"/>
        <v>2</v>
      </c>
      <c r="E12" s="135">
        <f>'Exhibit 1a'!D28/3</f>
        <v>16.666666666666668</v>
      </c>
      <c r="F12" s="135">
        <f t="shared" si="20"/>
        <v>33.333333333333336</v>
      </c>
      <c r="G12" s="130">
        <f t="shared" si="21"/>
        <v>26.333333333333336</v>
      </c>
      <c r="H12" s="130">
        <f t="shared" si="22"/>
        <v>3</v>
      </c>
      <c r="I12" s="130">
        <f t="shared" si="23"/>
        <v>4</v>
      </c>
      <c r="J12" s="35">
        <f t="shared" si="24"/>
        <v>2316.0320000000002</v>
      </c>
    </row>
    <row r="13" spans="1:10" s="36" customFormat="1" x14ac:dyDescent="0.25">
      <c r="A13" s="169" t="s">
        <v>130</v>
      </c>
      <c r="B13" s="135"/>
      <c r="C13" s="135"/>
      <c r="D13" s="139"/>
      <c r="E13" s="135"/>
      <c r="F13" s="135"/>
      <c r="G13" s="130"/>
      <c r="H13" s="130"/>
      <c r="I13" s="130"/>
      <c r="J13" s="171"/>
    </row>
    <row r="14" spans="1:10" s="36" customFormat="1" ht="17.25" x14ac:dyDescent="0.25">
      <c r="A14" s="203" t="s">
        <v>131</v>
      </c>
      <c r="B14" s="135">
        <f>4*40</f>
        <v>160</v>
      </c>
      <c r="C14" s="135">
        <v>1</v>
      </c>
      <c r="D14" s="139">
        <f>B14*C14</f>
        <v>160</v>
      </c>
      <c r="E14" s="135">
        <f>'Exhibit 1a'!D29/3</f>
        <v>6.666666666666667</v>
      </c>
      <c r="F14" s="135">
        <f t="shared" ref="F14" si="25">D14*E14</f>
        <v>1066.6666666666667</v>
      </c>
      <c r="G14" s="130">
        <f t="shared" ref="G14" si="26">D14*E14*0.79</f>
        <v>842.66666666666674</v>
      </c>
      <c r="H14" s="130">
        <f t="shared" ref="H14" si="27">D14*E14*0.09</f>
        <v>96</v>
      </c>
      <c r="I14" s="130">
        <f t="shared" ref="I14" si="28">D14*E14*0.12</f>
        <v>128</v>
      </c>
      <c r="J14" s="171">
        <f>G14*$D$38+H14*$D$39+I14*$D$40</f>
        <v>59972.26666666667</v>
      </c>
    </row>
    <row r="15" spans="1:10" s="36" customFormat="1" ht="17.25" x14ac:dyDescent="0.25">
      <c r="A15" s="203" t="s">
        <v>132</v>
      </c>
      <c r="B15" s="135">
        <f>2080/2</f>
        <v>1040</v>
      </c>
      <c r="C15" s="135">
        <v>1</v>
      </c>
      <c r="D15" s="139">
        <f>B15*C15</f>
        <v>1040</v>
      </c>
      <c r="E15" s="135">
        <f>'Exhibit 1a'!D30/3</f>
        <v>10</v>
      </c>
      <c r="F15" s="135">
        <f t="shared" ref="F15" si="29">D15*E15</f>
        <v>10400</v>
      </c>
      <c r="G15" s="130">
        <f t="shared" ref="G15" si="30">D15*E15*0.79</f>
        <v>8216</v>
      </c>
      <c r="H15" s="130">
        <f t="shared" ref="H15" si="31">D15*E15*0.09</f>
        <v>936</v>
      </c>
      <c r="I15" s="130">
        <f t="shared" ref="I15" si="32">D15*E15*0.12</f>
        <v>1248</v>
      </c>
      <c r="J15" s="171">
        <f>G15*$D$38+H15*$D$39+I15*$D$40</f>
        <v>584729.60000000009</v>
      </c>
    </row>
    <row r="16" spans="1:10" x14ac:dyDescent="0.25">
      <c r="A16" s="37" t="s">
        <v>24</v>
      </c>
      <c r="B16" s="189"/>
      <c r="C16" s="98"/>
      <c r="D16" s="98"/>
      <c r="E16" s="98"/>
      <c r="F16" s="38">
        <f>SUM(F4:F15)</f>
        <v>22520.333333333336</v>
      </c>
      <c r="G16" s="38">
        <f t="shared" ref="G16:I16" si="33">SUM(G4:G15)</f>
        <v>17791.063333333335</v>
      </c>
      <c r="H16" s="38">
        <f t="shared" si="33"/>
        <v>2026.83</v>
      </c>
      <c r="I16" s="38">
        <f t="shared" si="33"/>
        <v>2702.4399999999996</v>
      </c>
      <c r="J16" s="40">
        <f>SUM(J4:J15)</f>
        <v>1398929.5808000001</v>
      </c>
    </row>
    <row r="17" spans="1:10" x14ac:dyDescent="0.25">
      <c r="A17" s="37" t="s">
        <v>133</v>
      </c>
      <c r="B17" s="41"/>
      <c r="C17" s="41"/>
      <c r="D17" s="41"/>
      <c r="E17" s="41"/>
      <c r="F17" s="41"/>
      <c r="G17" s="41"/>
      <c r="H17" s="41"/>
      <c r="I17" s="41"/>
      <c r="J17" s="42"/>
    </row>
    <row r="18" spans="1:10" x14ac:dyDescent="0.25">
      <c r="A18" s="37" t="s">
        <v>134</v>
      </c>
      <c r="B18" s="98"/>
      <c r="C18" s="98"/>
      <c r="D18" s="98"/>
      <c r="E18" s="98"/>
      <c r="F18" s="98"/>
      <c r="G18" s="98"/>
      <c r="H18" s="98"/>
      <c r="I18" s="98"/>
      <c r="J18" s="43">
        <f>B46</f>
        <v>1000</v>
      </c>
    </row>
    <row r="19" spans="1:10" ht="39.4" customHeight="1" x14ac:dyDescent="0.25">
      <c r="A19" s="226" t="s">
        <v>135</v>
      </c>
      <c r="B19" s="226"/>
      <c r="C19" s="226"/>
      <c r="D19" s="226"/>
      <c r="E19" s="226"/>
      <c r="F19" s="226"/>
      <c r="G19" s="226"/>
      <c r="H19" s="226"/>
      <c r="I19" s="226"/>
      <c r="J19" s="39">
        <f>SUM(J16:J18)</f>
        <v>1399929.5808000001</v>
      </c>
    </row>
    <row r="20" spans="1:10" ht="17.25" x14ac:dyDescent="0.25">
      <c r="A20" s="69" t="s">
        <v>136</v>
      </c>
      <c r="B20" s="45"/>
      <c r="C20" s="45"/>
      <c r="D20" s="45"/>
      <c r="E20" s="45"/>
      <c r="F20" s="45"/>
      <c r="G20" s="45"/>
      <c r="H20" s="45"/>
      <c r="I20" s="45"/>
      <c r="J20" s="46"/>
    </row>
    <row r="21" spans="1:10" ht="17.25" x14ac:dyDescent="0.25">
      <c r="A21" s="69" t="s">
        <v>137</v>
      </c>
      <c r="B21" s="45"/>
      <c r="C21" s="45"/>
      <c r="D21" s="45"/>
      <c r="E21" s="45"/>
      <c r="F21" s="45"/>
      <c r="G21" s="45"/>
      <c r="H21" s="45"/>
      <c r="I21" s="45"/>
      <c r="J21" s="46"/>
    </row>
    <row r="22" spans="1:10" ht="17.25" x14ac:dyDescent="0.25">
      <c r="A22" s="69" t="s">
        <v>138</v>
      </c>
      <c r="B22" s="45"/>
      <c r="C22" s="45"/>
      <c r="D22" s="45"/>
      <c r="E22" s="45"/>
      <c r="F22" s="45"/>
      <c r="G22" s="45"/>
      <c r="H22" s="45"/>
      <c r="I22" s="45"/>
      <c r="J22" s="46"/>
    </row>
    <row r="23" spans="1:10" ht="17.25" x14ac:dyDescent="0.25">
      <c r="A23" s="69" t="s">
        <v>139</v>
      </c>
      <c r="B23" s="45"/>
      <c r="C23" s="45"/>
      <c r="D23" s="45"/>
      <c r="E23" s="45"/>
      <c r="F23" s="45"/>
      <c r="G23" s="45"/>
      <c r="H23" s="45"/>
      <c r="I23" s="45"/>
      <c r="J23" s="46"/>
    </row>
    <row r="24" spans="1:10" ht="17.25" x14ac:dyDescent="0.25">
      <c r="A24" s="69" t="s">
        <v>140</v>
      </c>
      <c r="B24" s="45"/>
      <c r="C24" s="45"/>
      <c r="D24" s="45"/>
      <c r="E24" s="45"/>
      <c r="F24" s="45"/>
      <c r="G24" s="45"/>
      <c r="H24" s="45"/>
      <c r="I24" s="45"/>
      <c r="J24" s="46"/>
    </row>
    <row r="25" spans="1:10" ht="17.25" x14ac:dyDescent="0.25">
      <c r="A25" s="69" t="s">
        <v>141</v>
      </c>
      <c r="B25" s="45"/>
      <c r="C25" s="45"/>
      <c r="D25" s="45"/>
      <c r="E25" s="45"/>
      <c r="F25" s="45"/>
      <c r="G25" s="45"/>
      <c r="H25" s="45"/>
      <c r="I25" s="45"/>
      <c r="J25" s="46"/>
    </row>
    <row r="26" spans="1:10" ht="17.25" x14ac:dyDescent="0.25">
      <c r="A26" s="69" t="s">
        <v>142</v>
      </c>
      <c r="B26" s="45"/>
      <c r="C26" s="45"/>
      <c r="D26" s="45"/>
      <c r="E26" s="45"/>
      <c r="F26" s="45"/>
      <c r="G26" s="45"/>
      <c r="H26" s="45"/>
      <c r="I26" s="45"/>
      <c r="J26" s="46"/>
    </row>
    <row r="27" spans="1:10" ht="17.25" x14ac:dyDescent="0.25">
      <c r="A27" s="69" t="s">
        <v>143</v>
      </c>
      <c r="B27" s="45"/>
      <c r="C27" s="45"/>
      <c r="D27" s="45"/>
      <c r="E27" s="45"/>
      <c r="F27" s="45"/>
      <c r="G27" s="45"/>
      <c r="H27" s="45"/>
      <c r="I27" s="45"/>
      <c r="J27" s="46"/>
    </row>
    <row r="28" spans="1:10" ht="17.25" x14ac:dyDescent="0.25">
      <c r="A28" s="69" t="s">
        <v>144</v>
      </c>
      <c r="B28" s="45"/>
      <c r="C28" s="45"/>
      <c r="D28" s="45"/>
      <c r="E28" s="45"/>
      <c r="F28" s="45"/>
      <c r="G28" s="45"/>
      <c r="H28" s="45"/>
      <c r="I28" s="45"/>
      <c r="J28" s="46"/>
    </row>
    <row r="29" spans="1:10" x14ac:dyDescent="0.25">
      <c r="B29" s="45"/>
      <c r="C29" s="45"/>
      <c r="D29" s="45"/>
      <c r="E29" s="45"/>
      <c r="F29" s="45"/>
      <c r="G29" s="44"/>
      <c r="H29" s="45"/>
      <c r="I29" s="45"/>
      <c r="J29" s="46"/>
    </row>
    <row r="30" spans="1:10" x14ac:dyDescent="0.25">
      <c r="A30" s="47" t="s">
        <v>145</v>
      </c>
      <c r="B30" s="48"/>
      <c r="C30" s="48"/>
      <c r="D30" s="48"/>
      <c r="E30" s="49"/>
      <c r="F30" s="49"/>
      <c r="H30" s="50"/>
    </row>
    <row r="31" spans="1:10" x14ac:dyDescent="0.25">
      <c r="A31" s="220" t="s">
        <v>50</v>
      </c>
      <c r="B31" s="221" t="s">
        <v>146</v>
      </c>
      <c r="C31" s="221"/>
      <c r="D31" s="221"/>
      <c r="E31" s="51"/>
      <c r="F31" s="51"/>
      <c r="H31" s="50"/>
    </row>
    <row r="32" spans="1:10" ht="45" x14ac:dyDescent="0.25">
      <c r="A32" s="220"/>
      <c r="B32" s="138" t="s">
        <v>147</v>
      </c>
      <c r="C32" s="138" t="s">
        <v>148</v>
      </c>
      <c r="D32" s="138" t="s">
        <v>54</v>
      </c>
      <c r="G32" s="51"/>
      <c r="H32" s="50"/>
    </row>
    <row r="33" spans="1:8" x14ac:dyDescent="0.25">
      <c r="A33" s="52" t="s">
        <v>149</v>
      </c>
      <c r="B33" s="138"/>
      <c r="C33" s="138"/>
      <c r="D33" s="138"/>
      <c r="G33" s="51"/>
      <c r="H33" s="50"/>
    </row>
    <row r="34" spans="1:8" s="36" customFormat="1" x14ac:dyDescent="0.25">
      <c r="A34" s="53" t="s">
        <v>150</v>
      </c>
      <c r="B34" s="54">
        <v>44.1</v>
      </c>
      <c r="C34" s="55">
        <v>1.6</v>
      </c>
      <c r="D34" s="56">
        <f>B34*C34</f>
        <v>70.56</v>
      </c>
      <c r="G34" s="57"/>
      <c r="H34" s="58"/>
    </row>
    <row r="35" spans="1:8" s="36" customFormat="1" x14ac:dyDescent="0.25">
      <c r="A35" s="53" t="s">
        <v>151</v>
      </c>
      <c r="B35" s="54">
        <v>61.3</v>
      </c>
      <c r="C35" s="55">
        <v>1.6</v>
      </c>
      <c r="D35" s="56">
        <f>B35*C35</f>
        <v>98.08</v>
      </c>
      <c r="G35" s="57"/>
      <c r="H35" s="58"/>
    </row>
    <row r="36" spans="1:8" s="36" customFormat="1" x14ac:dyDescent="0.25">
      <c r="A36" s="53" t="s">
        <v>152</v>
      </c>
      <c r="B36" s="54">
        <v>25.58</v>
      </c>
      <c r="C36" s="55">
        <v>1.6</v>
      </c>
      <c r="D36" s="56">
        <f>B36*C36</f>
        <v>40.927999999999997</v>
      </c>
      <c r="G36" s="57"/>
      <c r="H36" s="58"/>
    </row>
    <row r="37" spans="1:8" x14ac:dyDescent="0.25">
      <c r="A37" s="52" t="s">
        <v>153</v>
      </c>
      <c r="B37" s="138"/>
      <c r="C37" s="138"/>
      <c r="D37" s="138"/>
      <c r="G37" s="51"/>
      <c r="H37" s="50"/>
    </row>
    <row r="38" spans="1:8" x14ac:dyDescent="0.25">
      <c r="A38" s="53" t="s">
        <v>154</v>
      </c>
      <c r="B38" s="54">
        <v>34.54</v>
      </c>
      <c r="C38" s="55">
        <v>1.6</v>
      </c>
      <c r="D38" s="56">
        <f>B38*C38</f>
        <v>55.264000000000003</v>
      </c>
      <c r="G38" s="50"/>
      <c r="H38" s="50"/>
    </row>
    <row r="39" spans="1:8" x14ac:dyDescent="0.25">
      <c r="A39" s="53" t="s">
        <v>151</v>
      </c>
      <c r="B39" s="54">
        <v>61.3</v>
      </c>
      <c r="C39" s="55">
        <v>1.6</v>
      </c>
      <c r="D39" s="56">
        <f>B39*C39</f>
        <v>98.08</v>
      </c>
      <c r="G39" s="50"/>
      <c r="H39" s="50"/>
    </row>
    <row r="40" spans="1:8" x14ac:dyDescent="0.25">
      <c r="A40" s="53" t="s">
        <v>155</v>
      </c>
      <c r="B40" s="54">
        <v>19.47</v>
      </c>
      <c r="C40" s="55">
        <v>1.6</v>
      </c>
      <c r="D40" s="56">
        <f>B40*C40</f>
        <v>31.152000000000001</v>
      </c>
      <c r="G40" s="50"/>
      <c r="H40" s="50"/>
    </row>
    <row r="41" spans="1:8" ht="16.350000000000001" customHeight="1" x14ac:dyDescent="0.25">
      <c r="A41" s="223" t="s">
        <v>156</v>
      </c>
      <c r="B41" s="224"/>
      <c r="C41" s="224"/>
      <c r="D41" s="224"/>
    </row>
    <row r="42" spans="1:8" x14ac:dyDescent="0.25">
      <c r="A42" s="225"/>
      <c r="B42" s="225"/>
      <c r="C42" s="225"/>
      <c r="D42" s="225"/>
    </row>
    <row r="44" spans="1:8" x14ac:dyDescent="0.25">
      <c r="A44" s="59" t="s">
        <v>157</v>
      </c>
    </row>
    <row r="45" spans="1:8" x14ac:dyDescent="0.25">
      <c r="A45" s="60" t="s">
        <v>158</v>
      </c>
      <c r="B45" s="201" t="s">
        <v>159</v>
      </c>
    </row>
    <row r="46" spans="1:8" x14ac:dyDescent="0.25">
      <c r="A46" s="61" t="s">
        <v>160</v>
      </c>
      <c r="B46" s="62">
        <f>1000</f>
        <v>1000</v>
      </c>
    </row>
    <row r="47" spans="1:8" ht="55.35" customHeight="1" x14ac:dyDescent="0.25">
      <c r="A47" s="204" t="s">
        <v>72</v>
      </c>
      <c r="B47" s="204"/>
      <c r="C47" s="183"/>
      <c r="D47" s="183"/>
      <c r="E47" s="183"/>
    </row>
  </sheetData>
  <mergeCells count="6">
    <mergeCell ref="A47:B47"/>
    <mergeCell ref="A31:A32"/>
    <mergeCell ref="B31:D31"/>
    <mergeCell ref="A1:J1"/>
    <mergeCell ref="A41:D42"/>
    <mergeCell ref="A19:I19"/>
  </mergeCells>
  <pageMargins left="0.5" right="0.5" top="0.5" bottom="0.75" header="0.3" footer="0.5"/>
  <pageSetup scale="76" orientation="landscape" horizontalDpi="1200" verticalDpi="1200" r:id="rId1"/>
  <headerFooter>
    <oddFooter>&amp;C&amp;A&amp;R&amp;D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H26"/>
  <sheetViews>
    <sheetView showGridLines="0" tabSelected="1" zoomScaleNormal="100" workbookViewId="0">
      <selection activeCell="D17" sqref="D17"/>
    </sheetView>
  </sheetViews>
  <sheetFormatPr defaultColWidth="9.140625" defaultRowHeight="15" x14ac:dyDescent="0.25"/>
  <cols>
    <col min="1" max="1" width="25.42578125" style="32" customWidth="1"/>
    <col min="2" max="2" width="22.7109375" style="32" customWidth="1"/>
    <col min="3" max="3" width="17.5703125" style="32" customWidth="1"/>
    <col min="4" max="4" width="11" style="32" customWidth="1"/>
    <col min="5" max="5" width="12.140625" style="32" customWidth="1"/>
    <col min="6" max="6" width="12.7109375" style="32" customWidth="1"/>
    <col min="7" max="7" width="12" style="32" customWidth="1"/>
    <col min="8" max="8" width="15.140625" style="32" customWidth="1"/>
    <col min="9" max="16384" width="9.140625" style="32"/>
  </cols>
  <sheetData>
    <row r="1" spans="1:8" x14ac:dyDescent="0.25">
      <c r="A1" s="227" t="s">
        <v>161</v>
      </c>
      <c r="B1" s="227"/>
      <c r="C1" s="227"/>
    </row>
    <row r="2" spans="1:8" s="63" customFormat="1" ht="26.65" customHeight="1" x14ac:dyDescent="0.25">
      <c r="A2" s="228"/>
      <c r="B2" s="228"/>
      <c r="C2" s="228"/>
    </row>
    <row r="3" spans="1:8" ht="30" x14ac:dyDescent="0.25">
      <c r="A3" s="60" t="s">
        <v>83</v>
      </c>
      <c r="B3" s="11" t="s">
        <v>162</v>
      </c>
      <c r="C3" s="11" t="s">
        <v>163</v>
      </c>
      <c r="D3" s="64"/>
      <c r="E3" s="64"/>
      <c r="F3" s="64"/>
      <c r="G3" s="64"/>
      <c r="H3" s="64"/>
    </row>
    <row r="4" spans="1:8" x14ac:dyDescent="0.25">
      <c r="A4" s="165" t="s">
        <v>91</v>
      </c>
      <c r="B4" s="109">
        <f>'Exhibit 2a'!F16*3</f>
        <v>67561</v>
      </c>
      <c r="C4" s="72">
        <f>'Exhibit 2a'!J19*3</f>
        <v>4199788.7423999999</v>
      </c>
      <c r="D4" s="64"/>
      <c r="E4" s="64"/>
      <c r="F4" s="64"/>
      <c r="G4" s="64"/>
      <c r="H4" s="64"/>
    </row>
    <row r="5" spans="1:8" x14ac:dyDescent="0.25">
      <c r="A5" s="165" t="s">
        <v>92</v>
      </c>
      <c r="B5" s="109">
        <f>'Exhibit 2a'!F16</f>
        <v>22520.333333333336</v>
      </c>
      <c r="C5" s="72">
        <f>'Exhibit 2a'!J19</f>
        <v>1399929.5808000001</v>
      </c>
      <c r="D5" s="64"/>
      <c r="E5" s="64"/>
      <c r="F5" s="64"/>
      <c r="G5" s="64"/>
      <c r="H5" s="64"/>
    </row>
    <row r="6" spans="1:8" x14ac:dyDescent="0.25">
      <c r="A6" s="63"/>
      <c r="B6" s="63"/>
      <c r="C6" s="63"/>
      <c r="D6" s="65"/>
      <c r="E6" s="65"/>
      <c r="F6" s="65"/>
      <c r="G6" s="65"/>
      <c r="H6" s="66"/>
    </row>
    <row r="7" spans="1:8" x14ac:dyDescent="0.25">
      <c r="A7" s="63" t="s">
        <v>164</v>
      </c>
      <c r="B7" s="63"/>
      <c r="C7" s="63">
        <f>B5/'Exhibit 1c'!E24</f>
        <v>1351.22</v>
      </c>
      <c r="D7" s="65"/>
      <c r="E7" s="65"/>
      <c r="F7" s="65"/>
      <c r="G7" s="65"/>
      <c r="H7" s="66"/>
    </row>
    <row r="8" spans="1:8" x14ac:dyDescent="0.25">
      <c r="A8" s="63" t="s">
        <v>165</v>
      </c>
      <c r="B8" s="63"/>
      <c r="C8" s="63">
        <f>C5/'Exhibit 1c'!E24</f>
        <v>83995.774848000001</v>
      </c>
      <c r="D8" s="65"/>
      <c r="E8" s="65"/>
      <c r="F8" s="65"/>
      <c r="G8" s="65"/>
      <c r="H8" s="66"/>
    </row>
    <row r="9" spans="1:8" x14ac:dyDescent="0.25">
      <c r="A9" s="63"/>
      <c r="B9" s="63"/>
      <c r="C9" s="63"/>
      <c r="D9" s="65"/>
      <c r="E9" s="65"/>
      <c r="F9" s="65"/>
      <c r="G9" s="65"/>
      <c r="H9" s="66"/>
    </row>
    <row r="10" spans="1:8" x14ac:dyDescent="0.25">
      <c r="A10" s="63"/>
      <c r="B10" s="63"/>
      <c r="C10" s="63"/>
      <c r="D10" s="65"/>
      <c r="E10" s="65"/>
      <c r="F10" s="65"/>
      <c r="G10" s="65"/>
      <c r="H10" s="66"/>
    </row>
    <row r="11" spans="1:8" x14ac:dyDescent="0.25">
      <c r="A11" s="63"/>
      <c r="B11" s="63"/>
      <c r="C11" s="63"/>
      <c r="D11" s="65"/>
      <c r="E11" s="65"/>
      <c r="F11" s="65"/>
      <c r="G11" s="65"/>
      <c r="H11" s="66"/>
    </row>
    <row r="12" spans="1:8" x14ac:dyDescent="0.25">
      <c r="A12" s="63"/>
      <c r="B12" s="63"/>
      <c r="C12" s="63"/>
      <c r="D12" s="63"/>
      <c r="E12" s="63"/>
      <c r="F12" s="67"/>
      <c r="G12" s="63"/>
      <c r="H12" s="66"/>
    </row>
    <row r="13" spans="1:8" x14ac:dyDescent="0.25">
      <c r="A13" s="63"/>
      <c r="B13" s="63"/>
      <c r="C13" s="63"/>
      <c r="D13" s="63"/>
      <c r="E13" s="63"/>
      <c r="F13" s="63"/>
      <c r="G13" s="63"/>
      <c r="H13" s="66"/>
    </row>
    <row r="14" spans="1:8" x14ac:dyDescent="0.25">
      <c r="A14" s="63"/>
      <c r="B14" s="63"/>
      <c r="C14" s="63"/>
      <c r="D14" s="63"/>
      <c r="E14" s="63"/>
      <c r="F14" s="63"/>
      <c r="G14" s="63"/>
      <c r="H14" s="66"/>
    </row>
    <row r="15" spans="1:8" x14ac:dyDescent="0.25">
      <c r="A15" s="63"/>
      <c r="B15" s="63"/>
      <c r="C15" s="63"/>
      <c r="D15" s="63"/>
      <c r="E15" s="63"/>
      <c r="F15" s="63"/>
      <c r="G15" s="63"/>
      <c r="H15" s="63"/>
    </row>
    <row r="16" spans="1:8" x14ac:dyDescent="0.25">
      <c r="A16" s="63"/>
      <c r="B16" s="63"/>
      <c r="C16" s="63"/>
      <c r="D16" s="63"/>
      <c r="E16" s="63"/>
      <c r="F16" s="63"/>
      <c r="G16" s="63"/>
      <c r="H16" s="63"/>
    </row>
    <row r="17" spans="1:8" x14ac:dyDescent="0.25">
      <c r="A17" s="200"/>
      <c r="B17" s="200"/>
      <c r="C17" s="200"/>
      <c r="D17" s="63"/>
      <c r="E17" s="63"/>
      <c r="F17" s="63"/>
      <c r="G17" s="63"/>
      <c r="H17" s="63"/>
    </row>
    <row r="18" spans="1:8" x14ac:dyDescent="0.25">
      <c r="A18" s="200"/>
      <c r="B18" s="24"/>
      <c r="C18" s="28"/>
      <c r="D18" s="63"/>
      <c r="E18" s="63"/>
      <c r="F18" s="63"/>
      <c r="G18" s="63"/>
      <c r="H18" s="63"/>
    </row>
    <row r="19" spans="1:8" x14ac:dyDescent="0.25">
      <c r="A19" s="200"/>
      <c r="B19" s="24"/>
      <c r="C19" s="28"/>
      <c r="D19" s="68"/>
      <c r="E19" s="68"/>
      <c r="F19" s="68"/>
      <c r="G19" s="63"/>
      <c r="H19" s="63"/>
    </row>
    <row r="20" spans="1:8" x14ac:dyDescent="0.25">
      <c r="A20" s="200"/>
      <c r="B20" s="24"/>
      <c r="C20" s="28"/>
      <c r="D20" s="68"/>
      <c r="E20" s="68"/>
      <c r="F20" s="68"/>
      <c r="G20" s="63"/>
      <c r="H20" s="63"/>
    </row>
    <row r="21" spans="1:8" x14ac:dyDescent="0.25">
      <c r="A21" s="200"/>
      <c r="B21" s="24"/>
      <c r="C21" s="28"/>
      <c r="D21" s="68"/>
      <c r="E21" s="68"/>
      <c r="F21" s="68"/>
      <c r="G21" s="63"/>
      <c r="H21" s="63"/>
    </row>
    <row r="22" spans="1:8" x14ac:dyDescent="0.25">
      <c r="A22" s="63"/>
      <c r="B22" s="68"/>
      <c r="C22" s="68"/>
      <c r="D22" s="68"/>
      <c r="E22" s="68"/>
      <c r="F22" s="68"/>
      <c r="G22" s="63"/>
      <c r="H22" s="63"/>
    </row>
    <row r="23" spans="1:8" x14ac:dyDescent="0.25">
      <c r="A23" s="63"/>
      <c r="B23" s="68"/>
      <c r="C23" s="68"/>
      <c r="D23" s="68"/>
      <c r="E23" s="68"/>
      <c r="F23" s="68"/>
      <c r="G23" s="63"/>
      <c r="H23" s="63"/>
    </row>
    <row r="24" spans="1:8" x14ac:dyDescent="0.25">
      <c r="A24" s="63"/>
      <c r="B24" s="68"/>
      <c r="C24" s="68"/>
      <c r="D24" s="68"/>
      <c r="E24" s="68"/>
      <c r="F24" s="68"/>
      <c r="G24" s="63"/>
      <c r="H24" s="63"/>
    </row>
    <row r="25" spans="1:8" x14ac:dyDescent="0.25">
      <c r="A25" s="63"/>
      <c r="B25" s="68"/>
      <c r="C25" s="68"/>
      <c r="D25" s="68"/>
      <c r="E25" s="68"/>
      <c r="F25" s="68"/>
      <c r="G25" s="63"/>
      <c r="H25" s="63"/>
    </row>
    <row r="26" spans="1:8" x14ac:dyDescent="0.25">
      <c r="A26" s="63"/>
      <c r="B26" s="63"/>
      <c r="C26" s="63"/>
      <c r="D26" s="63"/>
      <c r="E26" s="63"/>
      <c r="F26" s="63"/>
      <c r="G26" s="63"/>
      <c r="H26" s="63"/>
    </row>
  </sheetData>
  <mergeCells count="1">
    <mergeCell ref="A1:C2"/>
  </mergeCells>
  <pageMargins left="0.5" right="0.5" top="0.5" bottom="0.75" header="0.3" footer="0.5"/>
  <pageSetup orientation="landscape" r:id="rId1"/>
  <headerFooter>
    <oddFooter>&amp;C&amp;A&amp;R&amp;D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Exhibit 1a</vt:lpstr>
      <vt:lpstr>Exhibit 1b</vt:lpstr>
      <vt:lpstr>Exhibit 1c</vt:lpstr>
      <vt:lpstr>Exhibit 2a</vt:lpstr>
      <vt:lpstr>Exhibit 2b</vt:lpstr>
      <vt:lpstr>'Exhibit 1a'!Print_Area</vt:lpstr>
      <vt:lpstr>'Exhibit 1b'!Print_Area</vt:lpstr>
      <vt:lpstr>'Exhibit 1c'!Print_Area</vt:lpstr>
      <vt:lpstr>'Exhibit 2a'!Print_Area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2022-10-05T14:47:42Z</dcterms:created>
  <dcterms:modified xsi:type="dcterms:W3CDTF">2024-03-05T16:27:46Z</dcterms:modified>
  <cp:category/>
  <cp:contentStatus/>
</cp:coreProperties>
</file>