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drawings/drawing3.xml" ContentType="application/vnd.openxmlformats-officedocument.drawing+xml"/>
  <Override PartName="/xl/activeX/activeX2.xml" ContentType="application/vnd.ms-office.activeX+xml"/>
  <Override PartName="/xl/activeX/activeX2.bin" ContentType="application/vnd.ms-office.activeX"/>
  <Override PartName="/xl/drawings/drawing4.xml" ContentType="application/vnd.openxmlformats-officedocument.drawing+xml"/>
  <Override PartName="/xl/activeX/activeX3.xml" ContentType="application/vnd.ms-office.activeX+xml"/>
  <Override PartName="/xl/activeX/activeX3.bin" ContentType="application/vnd.ms-office.activeX"/>
  <Override PartName="/xl/comments2.xml" ContentType="application/vnd.openxmlformats-officedocument.spreadsheetml.comments+xml"/>
  <Override PartName="/xl/drawings/drawing5.xml" ContentType="application/vnd.openxmlformats-officedocument.drawing+xml"/>
  <Override PartName="/xl/activeX/activeX4.xml" ContentType="application/vnd.ms-office.activeX+xml"/>
  <Override PartName="/xl/activeX/activeX4.bin" ContentType="application/vnd.ms-office.activeX"/>
  <Override PartName="/xl/comments3.xml" ContentType="application/vnd.openxmlformats-officedocument.spreadsheetml.comments+xml"/>
  <Override PartName="/xl/drawings/drawing6.xml" ContentType="application/vnd.openxmlformats-officedocument.drawing+xml"/>
  <Override PartName="/xl/activeX/activeX5.xml" ContentType="application/vnd.ms-office.activeX+xml"/>
  <Override PartName="/xl/activeX/activeX5.bin" ContentType="application/vnd.ms-office.activeX"/>
  <Override PartName="/xl/comments4.xml" ContentType="application/vnd.openxmlformats-officedocument.spreadsheetml.comments+xml"/>
  <Override PartName="/xl/drawings/drawing7.xml" ContentType="application/vnd.openxmlformats-officedocument.drawing+xml"/>
  <Override PartName="/xl/activeX/activeX6.xml" ContentType="application/vnd.ms-office.activeX+xml"/>
  <Override PartName="/xl/activeX/activeX6.bin" ContentType="application/vnd.ms-office.activeX"/>
  <Override PartName="/xl/comments5.xml" ContentType="application/vnd.openxmlformats-officedocument.spreadsheetml.comments+xml"/>
  <Override PartName="/xl/drawings/drawing8.xml" ContentType="application/vnd.openxmlformats-officedocument.drawing+xml"/>
  <Override PartName="/xl/activeX/activeX7.xml" ContentType="application/vnd.ms-office.activeX+xml"/>
  <Override PartName="/xl/activeX/activeX7.bin" ContentType="application/vnd.ms-office.activeX"/>
  <Override PartName="/xl/drawings/drawing9.xml" ContentType="application/vnd.openxmlformats-officedocument.drawing+xml"/>
  <Override PartName="/xl/activeX/activeX8.xml" ContentType="application/vnd.ms-office.activeX+xml"/>
  <Override PartName="/xl/activeX/activeX8.bin" ContentType="application/vnd.ms-office.activeX"/>
  <Override PartName="/xl/drawings/drawing10.xml" ContentType="application/vnd.openxmlformats-officedocument.drawing+xml"/>
  <Override PartName="/xl/activeX/activeX9.xml" ContentType="application/vnd.ms-office.activeX+xml"/>
  <Override PartName="/xl/activeX/activeX9.bin" ContentType="application/vnd.ms-office.activeX"/>
  <Override PartName="/xl/drawings/drawing11.xml" ContentType="application/vnd.openxmlformats-officedocument.drawing+xml"/>
  <Override PartName="/xl/activeX/activeX10.xml" ContentType="application/vnd.ms-office.activeX+xml"/>
  <Override PartName="/xl/activeX/activeX10.bin" ContentType="application/vnd.ms-office.activeX"/>
  <Override PartName="/xl/drawings/drawing12.xml" ContentType="application/vnd.openxmlformats-officedocument.drawing+xml"/>
  <Override PartName="/xl/activeX/activeX11.xml" ContentType="application/vnd.ms-office.activeX+xml"/>
  <Override PartName="/xl/activeX/activeX11.bin" ContentType="application/vnd.ms-office.activeX"/>
  <Override PartName="/xl/drawings/drawing13.xml" ContentType="application/vnd.openxmlformats-officedocument.drawing+xml"/>
  <Override PartName="/xl/activeX/activeX12.xml" ContentType="application/vnd.ms-office.activeX+xml"/>
  <Override PartName="/xl/activeX/activeX12.bin" ContentType="application/vnd.ms-office.activeX"/>
  <Override PartName="/xl/comments6.xml" ContentType="application/vnd.openxmlformats-officedocument.spreadsheetml.comments+xml"/>
  <Override PartName="/xl/drawings/drawing14.xml" ContentType="application/vnd.openxmlformats-officedocument.drawing+xml"/>
  <Override PartName="/xl/activeX/activeX13.xml" ContentType="application/vnd.ms-office.activeX+xml"/>
  <Override PartName="/xl/activeX/activeX13.bin" ContentType="application/vnd.ms-office.activeX"/>
  <Override PartName="/xl/drawings/drawing15.xml" ContentType="application/vnd.openxmlformats-officedocument.drawing+xml"/>
  <Override PartName="/xl/activeX/activeX14.xml" ContentType="application/vnd.ms-office.activeX+xml"/>
  <Override PartName="/xl/activeX/activeX14.bin" ContentType="application/vnd.ms-office.activeX"/>
  <Override PartName="/xl/drawings/drawing16.xml" ContentType="application/vnd.openxmlformats-officedocument.drawing+xml"/>
  <Override PartName="/xl/activeX/activeX15.xml" ContentType="application/vnd.ms-office.activeX+xml"/>
  <Override PartName="/xl/activeX/activeX15.bin" ContentType="application/vnd.ms-office.activeX"/>
  <Override PartName="/xl/drawings/drawing17.xml" ContentType="application/vnd.openxmlformats-officedocument.drawing+xml"/>
  <Override PartName="/xl/activeX/activeX16.xml" ContentType="application/vnd.ms-office.activeX+xml"/>
  <Override PartName="/xl/activeX/activeX16.bin" ContentType="application/vnd.ms-office.activeX"/>
  <Override PartName="/xl/drawings/drawing18.xml" ContentType="application/vnd.openxmlformats-officedocument.drawing+xml"/>
  <Override PartName="/xl/activeX/activeX17.xml" ContentType="application/vnd.ms-office.activeX+xml"/>
  <Override PartName="/xl/activeX/activeX17.bin" ContentType="application/vnd.ms-office.activeX"/>
  <Override PartName="/xl/comments7.xml" ContentType="application/vnd.openxmlformats-officedocument.spreadsheetml.comments+xml"/>
  <Override PartName="/xl/drawings/drawing19.xml" ContentType="application/vnd.openxmlformats-officedocument.drawing+xml"/>
  <Override PartName="/xl/activeX/activeX18.xml" ContentType="application/vnd.ms-office.activeX+xml"/>
  <Override PartName="/xl/activeX/activeX18.bin" ContentType="application/vnd.ms-office.activeX"/>
  <Override PartName="/xl/charts/chart1.xml" ContentType="application/vnd.openxmlformats-officedocument.drawingml.chart+xml"/>
  <Override PartName="/xl/drawings/drawing20.xml" ContentType="application/vnd.openxmlformats-officedocument.drawing+xml"/>
  <Override PartName="/xl/activeX/activeX19.xml" ContentType="application/vnd.ms-office.activeX+xml"/>
  <Override PartName="/xl/activeX/activeX19.bin" ContentType="application/vnd.ms-office.activeX"/>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codeName="{4D1C537B-E38A-612A-F078-A93A15B4B7F4}"/>
  <workbookPr showInkAnnotation="0" codeName="ThisWorkbook"/>
  <mc:AlternateContent xmlns:mc="http://schemas.openxmlformats.org/markup-compatibility/2006">
    <mc:Choice Requires="x15">
      <x15ac:absPath xmlns:x15ac="http://schemas.microsoft.com/office/spreadsheetml/2010/11/ac" url="https://icfonline.sharepoint.com/sites/TRSSMS_EE/ResBranch/Certified Homes/Task 3 - Administrative Activities/ICR 2021/"/>
    </mc:Choice>
  </mc:AlternateContent>
  <xr:revisionPtr revIDLastSave="0" documentId="8_{458CAC4C-4547-4B94-B27A-9D96ED0FC776}" xr6:coauthVersionLast="46" xr6:coauthVersionMax="46" xr10:uidLastSave="{00000000-0000-0000-0000-000000000000}"/>
  <bookViews>
    <workbookView xWindow="-28920" yWindow="-120" windowWidth="29040" windowHeight="15840" tabRatio="963" activeTab="1" xr2:uid="{00000000-000D-0000-FFFF-FFFF00000000}"/>
  </bookViews>
  <sheets>
    <sheet name="Version History" sheetId="32" r:id="rId1"/>
    <sheet name="Instructions" sheetId="2" r:id="rId2"/>
    <sheet name="Project Info" sheetId="1" r:id="rId3"/>
    <sheet name="Table Of Contents" sheetId="3" r:id="rId4"/>
    <sheet name="ERMs" sheetId="4" r:id="rId5"/>
    <sheet name="Prerequisites Checklist" sheetId="5" r:id="rId6"/>
    <sheet name="Prescriptive Path Checklist" sheetId="6" state="hidden" r:id="rId7"/>
    <sheet name="Prescriptive Tables 1, 2 &amp; 3" sheetId="27" state="hidden" r:id="rId8"/>
    <sheet name="Overview" sheetId="31" r:id="rId9"/>
    <sheet name="1.1 - APPLIANCES" sheetId="8" r:id="rId10"/>
    <sheet name="2.1-2.2 - DOMESTIC HOT WATER" sheetId="29" r:id="rId11"/>
    <sheet name="3.1 - ENV_BELOW GRADE WALLS" sheetId="10" r:id="rId12"/>
    <sheet name="3.1 - ENV_ABOVE GRADE WALLS" sheetId="11" r:id="rId13"/>
    <sheet name="3.2 - ENV_ROOF" sheetId="12" r:id="rId14"/>
    <sheet name="3.3 - ENV_FLOORS" sheetId="13" r:id="rId15"/>
    <sheet name="3.4 - ENV_WINDOWS" sheetId="14" r:id="rId16"/>
    <sheet name="3.5 - ENV_EXTERIOR DOORS" sheetId="15" r:id="rId17"/>
    <sheet name="4.1 - GARAGES_CMPTZ &amp; HEATING " sheetId="16" r:id="rId18"/>
    <sheet name="5.1, 5.3 - HEATING" sheetId="9" r:id="rId19"/>
    <sheet name="5.2, 5.4 - COOLING" sheetId="17" r:id="rId20"/>
    <sheet name="6.1, 6.2, 6.3 - LIGHTING" sheetId="18" r:id="rId21"/>
    <sheet name="7.1 - MOTORS" sheetId="19" r:id="rId22"/>
    <sheet name="8.1 - INF_EXT AIR BARRIER" sheetId="20" r:id="rId23"/>
    <sheet name="8.1-INF_COMPTZN VIS INSPECTION" sheetId="21" r:id="rId24"/>
    <sheet name="8.1 - INF_BLOWER DOOR TEST" sheetId="22" r:id="rId25"/>
    <sheet name="8.2 - VENT_SCHEDULE&amp;TAB REPORT" sheetId="23" r:id="rId26"/>
    <sheet name="8.2 - VENT_DUCT TIGHTNESS" sheetId="24" r:id="rId27"/>
    <sheet name="9.1 - METERS" sheetId="25" r:id="rId28"/>
    <sheet name="Admin" sheetId="26" state="hidden" r:id="rId29"/>
    <sheet name="Sheet2" sheetId="34" r:id="rId30"/>
  </sheets>
  <functionGroups builtInGroupCount="19"/>
  <externalReferences>
    <externalReference r:id="rId31"/>
    <externalReference r:id="rId32"/>
    <externalReference r:id="rId33"/>
  </externalReferences>
  <definedNames>
    <definedName name="_xlnm._FilterDatabase" localSheetId="11" hidden="1">'3.1 - ENV_BELOW GRADE WALLS'!$L$16:$L$24</definedName>
    <definedName name="_xlnm._FilterDatabase" localSheetId="17" hidden="1">'4.1 - GARAGES_CMPTZ &amp; HEATING '!$L$25:$L$27</definedName>
    <definedName name="_xlnm._FilterDatabase" localSheetId="22" hidden="1">'8.1 - INF_EXT AIR BARRIER'!$L$34:$L$46</definedName>
    <definedName name="_xlnm._FilterDatabase" localSheetId="6" hidden="1">'Prescriptive Path Checklist'!$D$8:$F$8</definedName>
    <definedName name="_xlnm._FilterDatabase" localSheetId="7" hidden="1">'Prescriptive Tables 1, 2 &amp; 3'!#REF!</definedName>
    <definedName name="airleakage" localSheetId="21">[1]Checklist!#REF!</definedName>
    <definedName name="AvoidedCostTable">'[2]Avoided Costs'!$A$16:$AY$24</definedName>
    <definedName name="CentralHudson">'[2]Avoided Costs'!$A$26:$AY$47</definedName>
    <definedName name="Condition">'[2]Drop Down'!$B$2:$B$6</definedName>
    <definedName name="ConEd">'[2]Avoided Costs'!$A$49:$AY$70</definedName>
    <definedName name="construction">'[2]Drop Down'!$H$2:$H$4</definedName>
    <definedName name="EA10AF" localSheetId="21">'[1]Accountability Form'!#REF!</definedName>
    <definedName name="EA6.1AF" localSheetId="21">'[1]Accountability Form'!#REF!</definedName>
    <definedName name="Efficacy">'[3]Lighting Schedule'!$X$3:$X$4</definedName>
    <definedName name="EQ4.2AF" localSheetId="21">'[1]Accountability Form'!#REF!</definedName>
    <definedName name="EStar">'[2]Drop Down'!$L$2:$L$6</definedName>
    <definedName name="FanControl">'[2]Drop Down'!$O$2:$O$8</definedName>
    <definedName name="fuel">'[2]Drop Down'!$I$2:$I$7</definedName>
    <definedName name="Fuels">'[2]Drop Down'!$AC$2:$AC$7</definedName>
    <definedName name="FundingCodes">'[2]Drop Down'!$AD$2:$AD$7</definedName>
    <definedName name="Garage">'[2]Drop Down'!$A$2:$A$5</definedName>
    <definedName name="GasUtility">'[2]Drop Down'!$AE$2:$AE$5</definedName>
    <definedName name="HeatingControl">'[2]Drop Down'!$P$2:$P$7</definedName>
    <definedName name="HERSLEEDpts" localSheetId="21">[1]Calcs!#REF!</definedName>
    <definedName name="Income">'[2]Drop Down'!$G$2:$G$4</definedName>
    <definedName name="KEDLI">'[2]Avoided Costs'!$A$164:$AY$185</definedName>
    <definedName name="Low_Flow_Toilets">#REF!</definedName>
    <definedName name="Measure_Type">'[2]Demand Savings Lookup'!$A$3:$A$43</definedName>
    <definedName name="Milestone">'[2]Drop Down'!$D$2:$D$4</definedName>
    <definedName name="NationalGrid">'[2]Avoided Costs'!$A$72:$AY$93</definedName>
    <definedName name="NYSEG">'[2]Avoided Costs'!$A$95:$AY$116</definedName>
    <definedName name="OandR">'[2]Avoided Costs'!$A$118:$AY$139</definedName>
    <definedName name="_xlnm.Print_Area" localSheetId="9">'1.1 - APPLIANCES'!$B$1:$Q$34</definedName>
    <definedName name="_xlnm.Print_Area" localSheetId="10">'2.1-2.2 - DOMESTIC HOT WATER'!$B$1:$P$57</definedName>
    <definedName name="_xlnm.Print_Area" localSheetId="12">'3.1 - ENV_ABOVE GRADE WALLS'!$B$1:$J$71</definedName>
    <definedName name="_xlnm.Print_Area" localSheetId="11">'3.1 - ENV_BELOW GRADE WALLS'!$B$1:$J$53</definedName>
    <definedName name="_xlnm.Print_Area" localSheetId="13">'3.2 - ENV_ROOF'!$B$1:$J$52</definedName>
    <definedName name="_xlnm.Print_Area" localSheetId="14">'3.3 - ENV_FLOORS'!$B$1:$J$74</definedName>
    <definedName name="_xlnm.Print_Area" localSheetId="15">'3.4 - ENV_WINDOWS'!$B$1:$P$46</definedName>
    <definedName name="_xlnm.Print_Area" localSheetId="16">'3.5 - ENV_EXTERIOR DOORS'!$B$1:$N$42</definedName>
    <definedName name="_xlnm.Print_Area" localSheetId="17">'4.1 - GARAGES_CMPTZ &amp; HEATING '!$B$1:$J$27</definedName>
    <definedName name="_xlnm.Print_Area" localSheetId="18">'5.1, 5.3 - HEATING'!$B$1:$P$87</definedName>
    <definedName name="_xlnm.Print_Area" localSheetId="19">'5.2, 5.4 - COOLING'!$B$1:$Q$73</definedName>
    <definedName name="_xlnm.Print_Area" localSheetId="20">'6.1, 6.2, 6.3 - LIGHTING'!$B$1:$Q$107</definedName>
    <definedName name="_xlnm.Print_Area" localSheetId="21">'7.1 - MOTORS'!$B$1:$M$41</definedName>
    <definedName name="_xlnm.Print_Area" localSheetId="24">'8.1 - INF_BLOWER DOOR TEST'!$B$1:$N$49</definedName>
    <definedName name="_xlnm.Print_Area" localSheetId="22">'8.1 - INF_EXT AIR BARRIER'!$B$1:$J$72</definedName>
    <definedName name="_xlnm.Print_Area" localSheetId="23">'8.1-INF_COMPTZN VIS INSPECTION'!$B$1:$J$52</definedName>
    <definedName name="_xlnm.Print_Area" localSheetId="26">'8.2 - VENT_DUCT TIGHTNESS'!$B$1:$J$88</definedName>
    <definedName name="_xlnm.Print_Area" localSheetId="25">'8.2 - VENT_SCHEDULE&amp;TAB REPORT'!$B$1:$T$172</definedName>
    <definedName name="_xlnm.Print_Area" localSheetId="27">'9.1 - METERS'!$B$1:$N$33</definedName>
    <definedName name="_xlnm.Print_Area" localSheetId="28">Admin!$A$6:$G$196</definedName>
    <definedName name="_xlnm.Print_Area" localSheetId="4">ERMs!$A$8:$G$67</definedName>
    <definedName name="_xlnm.Print_Area" localSheetId="8">Overview!$C$6:$I$286</definedName>
    <definedName name="_xlnm.Print_Area" localSheetId="5">'Prerequisites Checklist'!$B$7:$G$123</definedName>
    <definedName name="_xlnm.Print_Area" localSheetId="6">'Prescriptive Path Checklist'!$B$7:$G$133</definedName>
    <definedName name="_xlnm.Print_Area" localSheetId="7">'Prescriptive Tables 1, 2 &amp; 3'!$A$2:$W$71</definedName>
    <definedName name="_xlnm.Print_Area" localSheetId="2">'Project Info'!$B$3:$G$62</definedName>
    <definedName name="_xlnm.Print_Area" localSheetId="3">'Table Of Contents'!$B$3:$D$30</definedName>
    <definedName name="_xlnm.Print_Titles" localSheetId="4">ERMs!$A:$A,ERMs!$8:$10</definedName>
    <definedName name="Pump">'[2]Drop Down'!$M$2:$M$6</definedName>
    <definedName name="PumpClass">'[2]Drop Down'!$N$2:$N$5</definedName>
    <definedName name="Rev">'[2]Drop Down'!$E$2:$E$8</definedName>
    <definedName name="RGandE">'[2]Avoided Costs'!$A$141:$AY$162</definedName>
    <definedName name="SS2.5AF" localSheetId="21">'[1]Accountability Form'!#REF!</definedName>
    <definedName name="SS3AF" localSheetId="21">'[1]Accountability Form'!#REF!</definedName>
    <definedName name="Utility">'[2]Drop Down'!$AA$2:$AA$7</definedName>
    <definedName name="YesNo">'[2]Drop Down'!$Z$2:$Z$4</definedName>
    <definedName name="YN">'[2]Drop Down'!$C$2:$C$4</definedName>
    <definedName name="Z_64EBBD8A_4566_42FC_86CE_DB7AB51EA8C6_.wvu.Cols" localSheetId="9" hidden="1">'1.1 - APPLIANCES'!$U:$U</definedName>
    <definedName name="Z_64EBBD8A_4566_42FC_86CE_DB7AB51EA8C6_.wvu.Cols" localSheetId="10" hidden="1">'2.1-2.2 - DOMESTIC HOT WATER'!$V:$V</definedName>
    <definedName name="Z_64EBBD8A_4566_42FC_86CE_DB7AB51EA8C6_.wvu.Cols" localSheetId="12" hidden="1">'3.1 - ENV_ABOVE GRADE WALLS'!$Q:$Q</definedName>
    <definedName name="Z_64EBBD8A_4566_42FC_86CE_DB7AB51EA8C6_.wvu.Cols" localSheetId="11" hidden="1">'3.1 - ENV_BELOW GRADE WALLS'!$R:$R</definedName>
    <definedName name="Z_64EBBD8A_4566_42FC_86CE_DB7AB51EA8C6_.wvu.Cols" localSheetId="13" hidden="1">'3.2 - ENV_ROOF'!$Q:$Q</definedName>
    <definedName name="Z_64EBBD8A_4566_42FC_86CE_DB7AB51EA8C6_.wvu.Cols" localSheetId="14" hidden="1">'3.3 - ENV_FLOORS'!$Q:$Q</definedName>
    <definedName name="Z_64EBBD8A_4566_42FC_86CE_DB7AB51EA8C6_.wvu.Cols" localSheetId="15" hidden="1">'3.4 - ENV_WINDOWS'!$T:$T</definedName>
    <definedName name="Z_64EBBD8A_4566_42FC_86CE_DB7AB51EA8C6_.wvu.Cols" localSheetId="16" hidden="1">'3.5 - ENV_EXTERIOR DOORS'!$Q:$Q</definedName>
    <definedName name="Z_64EBBD8A_4566_42FC_86CE_DB7AB51EA8C6_.wvu.Cols" localSheetId="17" hidden="1">'4.1 - GARAGES_CMPTZ &amp; HEATING '!$N:$N</definedName>
    <definedName name="Z_64EBBD8A_4566_42FC_86CE_DB7AB51EA8C6_.wvu.Cols" localSheetId="18" hidden="1">'5.1, 5.3 - HEATING'!$V:$V</definedName>
    <definedName name="Z_64EBBD8A_4566_42FC_86CE_DB7AB51EA8C6_.wvu.Cols" localSheetId="19" hidden="1">'5.2, 5.4 - COOLING'!$U:$U</definedName>
    <definedName name="Z_64EBBD8A_4566_42FC_86CE_DB7AB51EA8C6_.wvu.Cols" localSheetId="20" hidden="1">'6.1, 6.2, 6.3 - LIGHTING'!$U:$U</definedName>
    <definedName name="Z_64EBBD8A_4566_42FC_86CE_DB7AB51EA8C6_.wvu.Cols" localSheetId="21" hidden="1">'7.1 - MOTORS'!$Q:$Q</definedName>
    <definedName name="Z_64EBBD8A_4566_42FC_86CE_DB7AB51EA8C6_.wvu.Cols" localSheetId="24" hidden="1">'8.1 - INF_BLOWER DOOR TEST'!$P:$P</definedName>
    <definedName name="Z_64EBBD8A_4566_42FC_86CE_DB7AB51EA8C6_.wvu.Cols" localSheetId="22" hidden="1">'8.1 - INF_EXT AIR BARRIER'!$N:$N</definedName>
    <definedName name="Z_64EBBD8A_4566_42FC_86CE_DB7AB51EA8C6_.wvu.Cols" localSheetId="23" hidden="1">'8.1-INF_COMPTZN VIS INSPECTION'!$N:$N</definedName>
    <definedName name="Z_64EBBD8A_4566_42FC_86CE_DB7AB51EA8C6_.wvu.Cols" localSheetId="26" hidden="1">'8.2 - VENT_DUCT TIGHTNESS'!$N:$P</definedName>
    <definedName name="Z_64EBBD8A_4566_42FC_86CE_DB7AB51EA8C6_.wvu.Cols" localSheetId="25" hidden="1">'8.2 - VENT_SCHEDULE&amp;TAB REPORT'!$X:$X</definedName>
    <definedName name="Z_64EBBD8A_4566_42FC_86CE_DB7AB51EA8C6_.wvu.Cols" localSheetId="27" hidden="1">'9.1 - METERS'!$R:$R</definedName>
    <definedName name="Z_64EBBD8A_4566_42FC_86CE_DB7AB51EA8C6_.wvu.Cols" localSheetId="8" hidden="1">Overview!$E:$F</definedName>
    <definedName name="Z_64EBBD8A_4566_42FC_86CE_DB7AB51EA8C6_.wvu.Cols" localSheetId="5" hidden="1">'Prerequisites Checklist'!$J:$J</definedName>
    <definedName name="Z_64EBBD8A_4566_42FC_86CE_DB7AB51EA8C6_.wvu.Cols" localSheetId="6" hidden="1">'Prescriptive Path Checklist'!$K:$K,'Prescriptive Path Checklist'!#REF!</definedName>
    <definedName name="Z_64EBBD8A_4566_42FC_86CE_DB7AB51EA8C6_.wvu.Cols" localSheetId="7" hidden="1">'Prescriptive Tables 1, 2 &amp; 3'!#REF!,'Prescriptive Tables 1, 2 &amp; 3'!$F:$M</definedName>
    <definedName name="Z_64EBBD8A_4566_42FC_86CE_DB7AB51EA8C6_.wvu.FilterData" localSheetId="11" hidden="1">'3.1 - ENV_BELOW GRADE WALLS'!$L$16:$L$24</definedName>
    <definedName name="Z_64EBBD8A_4566_42FC_86CE_DB7AB51EA8C6_.wvu.FilterData" localSheetId="17" hidden="1">'4.1 - GARAGES_CMPTZ &amp; HEATING '!$L$25:$L$27</definedName>
    <definedName name="Z_64EBBD8A_4566_42FC_86CE_DB7AB51EA8C6_.wvu.FilterData" localSheetId="22" hidden="1">'8.1 - INF_EXT AIR BARRIER'!$L$34:$L$46</definedName>
    <definedName name="Z_64EBBD8A_4566_42FC_86CE_DB7AB51EA8C6_.wvu.PrintArea" localSheetId="9" hidden="1">'1.1 - APPLIANCES'!$B$1:$Q$34</definedName>
    <definedName name="Z_64EBBD8A_4566_42FC_86CE_DB7AB51EA8C6_.wvu.PrintArea" localSheetId="10" hidden="1">'2.1-2.2 - DOMESTIC HOT WATER'!$B$1:$P$58</definedName>
    <definedName name="Z_64EBBD8A_4566_42FC_86CE_DB7AB51EA8C6_.wvu.PrintArea" localSheetId="12" hidden="1">'3.1 - ENV_ABOVE GRADE WALLS'!$B$1:$J$71</definedName>
    <definedName name="Z_64EBBD8A_4566_42FC_86CE_DB7AB51EA8C6_.wvu.PrintArea" localSheetId="11" hidden="1">'3.1 - ENV_BELOW GRADE WALLS'!$B$1:$J$53</definedName>
    <definedName name="Z_64EBBD8A_4566_42FC_86CE_DB7AB51EA8C6_.wvu.PrintArea" localSheetId="13" hidden="1">'3.2 - ENV_ROOF'!$B$1:$J$52</definedName>
    <definedName name="Z_64EBBD8A_4566_42FC_86CE_DB7AB51EA8C6_.wvu.PrintArea" localSheetId="14" hidden="1">'3.3 - ENV_FLOORS'!$B$1:$J$74</definedName>
    <definedName name="Z_64EBBD8A_4566_42FC_86CE_DB7AB51EA8C6_.wvu.PrintArea" localSheetId="15" hidden="1">'3.4 - ENV_WINDOWS'!$B$1:$P$46</definedName>
    <definedName name="Z_64EBBD8A_4566_42FC_86CE_DB7AB51EA8C6_.wvu.PrintArea" localSheetId="16" hidden="1">'3.5 - ENV_EXTERIOR DOORS'!$B$1:$N$42</definedName>
    <definedName name="Z_64EBBD8A_4566_42FC_86CE_DB7AB51EA8C6_.wvu.PrintArea" localSheetId="17" hidden="1">'4.1 - GARAGES_CMPTZ &amp; HEATING '!$B$1:$J$27</definedName>
    <definedName name="Z_64EBBD8A_4566_42FC_86CE_DB7AB51EA8C6_.wvu.PrintArea" localSheetId="18" hidden="1">'5.1, 5.3 - HEATING'!$B$1:$P$87</definedName>
    <definedName name="Z_64EBBD8A_4566_42FC_86CE_DB7AB51EA8C6_.wvu.PrintArea" localSheetId="19" hidden="1">'5.2, 5.4 - COOLING'!$B$1:$Q$73</definedName>
    <definedName name="Z_64EBBD8A_4566_42FC_86CE_DB7AB51EA8C6_.wvu.PrintArea" localSheetId="20" hidden="1">'6.1, 6.2, 6.3 - LIGHTING'!$B$1:$Q$107</definedName>
    <definedName name="Z_64EBBD8A_4566_42FC_86CE_DB7AB51EA8C6_.wvu.PrintArea" localSheetId="21" hidden="1">'7.1 - MOTORS'!$B$1:$M$40</definedName>
    <definedName name="Z_64EBBD8A_4566_42FC_86CE_DB7AB51EA8C6_.wvu.PrintArea" localSheetId="24" hidden="1">'8.1 - INF_BLOWER DOOR TEST'!$B$1:$M$49</definedName>
    <definedName name="Z_64EBBD8A_4566_42FC_86CE_DB7AB51EA8C6_.wvu.PrintArea" localSheetId="22" hidden="1">'8.1 - INF_EXT AIR BARRIER'!$B$1:$J$72</definedName>
    <definedName name="Z_64EBBD8A_4566_42FC_86CE_DB7AB51EA8C6_.wvu.PrintArea" localSheetId="23" hidden="1">'8.1-INF_COMPTZN VIS INSPECTION'!$B$1:$J$52</definedName>
    <definedName name="Z_64EBBD8A_4566_42FC_86CE_DB7AB51EA8C6_.wvu.PrintArea" localSheetId="26" hidden="1">'8.2 - VENT_DUCT TIGHTNESS'!$B$1:$J$89</definedName>
    <definedName name="Z_64EBBD8A_4566_42FC_86CE_DB7AB51EA8C6_.wvu.PrintArea" localSheetId="25" hidden="1">'8.2 - VENT_SCHEDULE&amp;TAB REPORT'!$B$1:$S$84</definedName>
    <definedName name="Z_64EBBD8A_4566_42FC_86CE_DB7AB51EA8C6_.wvu.PrintArea" localSheetId="27" hidden="1">'9.1 - METERS'!$B$1:$N$33</definedName>
    <definedName name="Z_64EBBD8A_4566_42FC_86CE_DB7AB51EA8C6_.wvu.PrintArea" localSheetId="28" hidden="1">Admin!$A$6:$G$196</definedName>
    <definedName name="Z_64EBBD8A_4566_42FC_86CE_DB7AB51EA8C6_.wvu.PrintArea" localSheetId="4" hidden="1">ERMs!$A$8:$D$63</definedName>
    <definedName name="Z_64EBBD8A_4566_42FC_86CE_DB7AB51EA8C6_.wvu.PrintArea" localSheetId="8" hidden="1">Overview!$C$6:$I$286</definedName>
    <definedName name="Z_64EBBD8A_4566_42FC_86CE_DB7AB51EA8C6_.wvu.PrintArea" localSheetId="5" hidden="1">'Prerequisites Checklist'!$B$1:$F$123</definedName>
    <definedName name="Z_64EBBD8A_4566_42FC_86CE_DB7AB51EA8C6_.wvu.PrintArea" localSheetId="6" hidden="1">'Prescriptive Path Checklist'!$B$1:$F$133</definedName>
    <definedName name="Z_64EBBD8A_4566_42FC_86CE_DB7AB51EA8C6_.wvu.PrintArea" localSheetId="7" hidden="1">'Prescriptive Tables 1, 2 &amp; 3'!#REF!</definedName>
    <definedName name="Z_64EBBD8A_4566_42FC_86CE_DB7AB51EA8C6_.wvu.PrintTitles" localSheetId="4" hidden="1">ERMs!$8:$10</definedName>
    <definedName name="Z_F9A20F36_B02B_42EA_9527_78282515A3BC_.wvu.Cols" localSheetId="9" hidden="1">'1.1 - APPLIANCES'!$U:$U</definedName>
    <definedName name="Z_F9A20F36_B02B_42EA_9527_78282515A3BC_.wvu.Cols" localSheetId="10" hidden="1">'2.1-2.2 - DOMESTIC HOT WATER'!$V:$V</definedName>
    <definedName name="Z_F9A20F36_B02B_42EA_9527_78282515A3BC_.wvu.Cols" localSheetId="12" hidden="1">'3.1 - ENV_ABOVE GRADE WALLS'!$Q:$Q</definedName>
    <definedName name="Z_F9A20F36_B02B_42EA_9527_78282515A3BC_.wvu.Cols" localSheetId="11" hidden="1">'3.1 - ENV_BELOW GRADE WALLS'!$R:$R</definedName>
    <definedName name="Z_F9A20F36_B02B_42EA_9527_78282515A3BC_.wvu.Cols" localSheetId="13" hidden="1">'3.2 - ENV_ROOF'!$Q:$Q</definedName>
    <definedName name="Z_F9A20F36_B02B_42EA_9527_78282515A3BC_.wvu.Cols" localSheetId="14" hidden="1">'3.3 - ENV_FLOORS'!$Q:$Q</definedName>
    <definedName name="Z_F9A20F36_B02B_42EA_9527_78282515A3BC_.wvu.Cols" localSheetId="15" hidden="1">'3.4 - ENV_WINDOWS'!$T:$T</definedName>
    <definedName name="Z_F9A20F36_B02B_42EA_9527_78282515A3BC_.wvu.Cols" localSheetId="16" hidden="1">'3.5 - ENV_EXTERIOR DOORS'!$Q:$Q</definedName>
    <definedName name="Z_F9A20F36_B02B_42EA_9527_78282515A3BC_.wvu.Cols" localSheetId="17" hidden="1">'4.1 - GARAGES_CMPTZ &amp; HEATING '!$N:$N</definedName>
    <definedName name="Z_F9A20F36_B02B_42EA_9527_78282515A3BC_.wvu.Cols" localSheetId="18" hidden="1">'5.1, 5.3 - HEATING'!$V:$V</definedName>
    <definedName name="Z_F9A20F36_B02B_42EA_9527_78282515A3BC_.wvu.Cols" localSheetId="19" hidden="1">'5.2, 5.4 - COOLING'!$U:$U</definedName>
    <definedName name="Z_F9A20F36_B02B_42EA_9527_78282515A3BC_.wvu.Cols" localSheetId="20" hidden="1">'6.1, 6.2, 6.3 - LIGHTING'!$U:$U</definedName>
    <definedName name="Z_F9A20F36_B02B_42EA_9527_78282515A3BC_.wvu.Cols" localSheetId="21" hidden="1">'7.1 - MOTORS'!$Q:$Q</definedName>
    <definedName name="Z_F9A20F36_B02B_42EA_9527_78282515A3BC_.wvu.Cols" localSheetId="24" hidden="1">'8.1 - INF_BLOWER DOOR TEST'!$P:$P</definedName>
    <definedName name="Z_F9A20F36_B02B_42EA_9527_78282515A3BC_.wvu.Cols" localSheetId="22" hidden="1">'8.1 - INF_EXT AIR BARRIER'!$N:$N</definedName>
    <definedName name="Z_F9A20F36_B02B_42EA_9527_78282515A3BC_.wvu.Cols" localSheetId="23" hidden="1">'8.1-INF_COMPTZN VIS INSPECTION'!$N:$N</definedName>
    <definedName name="Z_F9A20F36_B02B_42EA_9527_78282515A3BC_.wvu.Cols" localSheetId="26" hidden="1">'8.2 - VENT_DUCT TIGHTNESS'!$N:$P</definedName>
    <definedName name="Z_F9A20F36_B02B_42EA_9527_78282515A3BC_.wvu.Cols" localSheetId="25" hidden="1">'8.2 - VENT_SCHEDULE&amp;TAB REPORT'!$X:$X</definedName>
    <definedName name="Z_F9A20F36_B02B_42EA_9527_78282515A3BC_.wvu.Cols" localSheetId="27" hidden="1">'9.1 - METERS'!$R:$R</definedName>
    <definedName name="Z_F9A20F36_B02B_42EA_9527_78282515A3BC_.wvu.Cols" localSheetId="8" hidden="1">Overview!$E:$F</definedName>
    <definedName name="Z_F9A20F36_B02B_42EA_9527_78282515A3BC_.wvu.Cols" localSheetId="5" hidden="1">'Prerequisites Checklist'!$J:$J</definedName>
    <definedName name="Z_F9A20F36_B02B_42EA_9527_78282515A3BC_.wvu.Cols" localSheetId="6" hidden="1">'Prescriptive Path Checklist'!$K:$K,'Prescriptive Path Checklist'!#REF!</definedName>
    <definedName name="Z_F9A20F36_B02B_42EA_9527_78282515A3BC_.wvu.Cols" localSheetId="7" hidden="1">'Prescriptive Tables 1, 2 &amp; 3'!#REF!,'Prescriptive Tables 1, 2 &amp; 3'!$F:$M</definedName>
    <definedName name="Z_F9A20F36_B02B_42EA_9527_78282515A3BC_.wvu.FilterData" localSheetId="11" hidden="1">'3.1 - ENV_BELOW GRADE WALLS'!$L$16:$L$24</definedName>
    <definedName name="Z_F9A20F36_B02B_42EA_9527_78282515A3BC_.wvu.FilterData" localSheetId="17" hidden="1">'4.1 - GARAGES_CMPTZ &amp; HEATING '!$L$25:$L$27</definedName>
    <definedName name="Z_F9A20F36_B02B_42EA_9527_78282515A3BC_.wvu.FilterData" localSheetId="22" hidden="1">'8.1 - INF_EXT AIR BARRIER'!$L$34:$L$46</definedName>
    <definedName name="Z_F9A20F36_B02B_42EA_9527_78282515A3BC_.wvu.FilterData" localSheetId="6" hidden="1">'Prescriptive Path Checklist'!$D$8:$F$8</definedName>
    <definedName name="Z_F9A20F36_B02B_42EA_9527_78282515A3BC_.wvu.FilterData" localSheetId="7" hidden="1">'Prescriptive Tables 1, 2 &amp; 3'!#REF!</definedName>
    <definedName name="Z_F9A20F36_B02B_42EA_9527_78282515A3BC_.wvu.PrintArea" localSheetId="9" hidden="1">'1.1 - APPLIANCES'!$B$1:$Q$34</definedName>
    <definedName name="Z_F9A20F36_B02B_42EA_9527_78282515A3BC_.wvu.PrintArea" localSheetId="10" hidden="1">'2.1-2.2 - DOMESTIC HOT WATER'!$B$1:$P$58</definedName>
    <definedName name="Z_F9A20F36_B02B_42EA_9527_78282515A3BC_.wvu.PrintArea" localSheetId="12" hidden="1">'3.1 - ENV_ABOVE GRADE WALLS'!$B$1:$J$71</definedName>
    <definedName name="Z_F9A20F36_B02B_42EA_9527_78282515A3BC_.wvu.PrintArea" localSheetId="11" hidden="1">'3.1 - ENV_BELOW GRADE WALLS'!$B$1:$J$53</definedName>
    <definedName name="Z_F9A20F36_B02B_42EA_9527_78282515A3BC_.wvu.PrintArea" localSheetId="13" hidden="1">'3.2 - ENV_ROOF'!$B$1:$J$52</definedName>
    <definedName name="Z_F9A20F36_B02B_42EA_9527_78282515A3BC_.wvu.PrintArea" localSheetId="14" hidden="1">'3.3 - ENV_FLOORS'!$B$1:$J$74</definedName>
    <definedName name="Z_F9A20F36_B02B_42EA_9527_78282515A3BC_.wvu.PrintArea" localSheetId="15" hidden="1">'3.4 - ENV_WINDOWS'!$B$1:$P$46</definedName>
    <definedName name="Z_F9A20F36_B02B_42EA_9527_78282515A3BC_.wvu.PrintArea" localSheetId="16" hidden="1">'3.5 - ENV_EXTERIOR DOORS'!$B$1:$N$42</definedName>
    <definedName name="Z_F9A20F36_B02B_42EA_9527_78282515A3BC_.wvu.PrintArea" localSheetId="17" hidden="1">'4.1 - GARAGES_CMPTZ &amp; HEATING '!$B$1:$J$27</definedName>
    <definedName name="Z_F9A20F36_B02B_42EA_9527_78282515A3BC_.wvu.PrintArea" localSheetId="18" hidden="1">'5.1, 5.3 - HEATING'!$B$1:$P$87</definedName>
    <definedName name="Z_F9A20F36_B02B_42EA_9527_78282515A3BC_.wvu.PrintArea" localSheetId="19" hidden="1">'5.2, 5.4 - COOLING'!$B$1:$Q$73</definedName>
    <definedName name="Z_F9A20F36_B02B_42EA_9527_78282515A3BC_.wvu.PrintArea" localSheetId="20" hidden="1">'6.1, 6.2, 6.3 - LIGHTING'!$B$1:$Q$107</definedName>
    <definedName name="Z_F9A20F36_B02B_42EA_9527_78282515A3BC_.wvu.PrintArea" localSheetId="21" hidden="1">'7.1 - MOTORS'!$B$1:$M$40</definedName>
    <definedName name="Z_F9A20F36_B02B_42EA_9527_78282515A3BC_.wvu.PrintArea" localSheetId="24" hidden="1">'8.1 - INF_BLOWER DOOR TEST'!$B$1:$M$49</definedName>
    <definedName name="Z_F9A20F36_B02B_42EA_9527_78282515A3BC_.wvu.PrintArea" localSheetId="22" hidden="1">'8.1 - INF_EXT AIR BARRIER'!$B$1:$J$72</definedName>
    <definedName name="Z_F9A20F36_B02B_42EA_9527_78282515A3BC_.wvu.PrintArea" localSheetId="23" hidden="1">'8.1-INF_COMPTZN VIS INSPECTION'!$B$1:$J$52</definedName>
    <definedName name="Z_F9A20F36_B02B_42EA_9527_78282515A3BC_.wvu.PrintArea" localSheetId="26" hidden="1">'8.2 - VENT_DUCT TIGHTNESS'!$B$1:$J$89</definedName>
    <definedName name="Z_F9A20F36_B02B_42EA_9527_78282515A3BC_.wvu.PrintArea" localSheetId="25" hidden="1">'8.2 - VENT_SCHEDULE&amp;TAB REPORT'!$B$1:$S$84</definedName>
    <definedName name="Z_F9A20F36_B02B_42EA_9527_78282515A3BC_.wvu.PrintArea" localSheetId="27" hidden="1">'9.1 - METERS'!$B$1:$N$33</definedName>
    <definedName name="Z_F9A20F36_B02B_42EA_9527_78282515A3BC_.wvu.PrintArea" localSheetId="28" hidden="1">Admin!$A$6:$G$196</definedName>
    <definedName name="Z_F9A20F36_B02B_42EA_9527_78282515A3BC_.wvu.PrintArea" localSheetId="4" hidden="1">ERMs!$A$8:$D$63</definedName>
    <definedName name="Z_F9A20F36_B02B_42EA_9527_78282515A3BC_.wvu.PrintArea" localSheetId="8" hidden="1">Overview!$C$6:$I$286</definedName>
    <definedName name="Z_F9A20F36_B02B_42EA_9527_78282515A3BC_.wvu.PrintArea" localSheetId="5" hidden="1">'Prerequisites Checklist'!$B$1:$F$123</definedName>
    <definedName name="Z_F9A20F36_B02B_42EA_9527_78282515A3BC_.wvu.PrintArea" localSheetId="6" hidden="1">'Prescriptive Path Checklist'!$B$1:$F$133</definedName>
    <definedName name="Z_F9A20F36_B02B_42EA_9527_78282515A3BC_.wvu.PrintArea" localSheetId="7" hidden="1">'Prescriptive Tables 1, 2 &amp; 3'!#REF!</definedName>
    <definedName name="Z_F9A20F36_B02B_42EA_9527_78282515A3BC_.wvu.PrintTitles" localSheetId="4" hidden="1">ERMs!$8:$10</definedName>
  </definedNames>
  <calcPr calcId="191029"/>
  <customWorkbookViews>
    <customWorkbookView name="Administrator - Personal View" guid="{64EBBD8A-4566-42FC-86CE-DB7AB51EA8C6}" mergeInterval="0" personalView="1" maximized="1" windowWidth="1435" windowHeight="863" tabRatio="974" activeSheetId="6"/>
    <customWorkbookView name="Keirnyn Ross - Personal View" guid="{F9A20F36-B02B-42EA-9527-78282515A3BC}" mergeInterval="0" personalView="1" maximized="1" xWindow="1" yWindow="1" windowWidth="1276" windowHeight="570" tabRatio="751" activeSheetId="6"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48" i="4" l="1"/>
  <c r="H14" i="5"/>
  <c r="H15" i="5"/>
  <c r="H16" i="5"/>
  <c r="H17" i="5"/>
  <c r="H19" i="5"/>
  <c r="H20" i="5"/>
  <c r="H21" i="5"/>
  <c r="H22" i="5"/>
  <c r="H23" i="5"/>
  <c r="H24" i="5"/>
  <c r="H25" i="5"/>
  <c r="H27" i="5"/>
  <c r="H28" i="5"/>
  <c r="H29" i="5"/>
  <c r="H30" i="5"/>
  <c r="H31" i="5"/>
  <c r="H32" i="5"/>
  <c r="H33" i="5"/>
  <c r="H34" i="5"/>
  <c r="H35" i="5"/>
  <c r="H37" i="5"/>
  <c r="H38" i="5"/>
  <c r="H39" i="5"/>
  <c r="H40" i="5"/>
  <c r="H41" i="5"/>
  <c r="H42" i="5"/>
  <c r="H43" i="5"/>
  <c r="H44" i="5"/>
  <c r="H45" i="5"/>
  <c r="H46" i="5"/>
  <c r="H47" i="5"/>
  <c r="H48" i="5"/>
  <c r="H49" i="5"/>
  <c r="H51" i="5"/>
  <c r="H52" i="5"/>
  <c r="H53" i="5"/>
  <c r="H56" i="5"/>
  <c r="H57" i="5"/>
  <c r="H58" i="5"/>
  <c r="H59" i="5"/>
  <c r="H60" i="5"/>
  <c r="H61" i="5"/>
  <c r="H63" i="5"/>
  <c r="H64" i="5"/>
  <c r="H66" i="5"/>
  <c r="H67" i="5"/>
  <c r="H69" i="5"/>
  <c r="H70" i="5"/>
  <c r="H72" i="5"/>
  <c r="H73" i="5"/>
  <c r="H75" i="5"/>
  <c r="H76" i="5"/>
  <c r="H77" i="5"/>
  <c r="H78" i="5"/>
  <c r="H80" i="5"/>
  <c r="H81" i="5"/>
  <c r="H82" i="5"/>
  <c r="H84" i="5"/>
  <c r="H85" i="5"/>
  <c r="H87" i="5"/>
  <c r="H88" i="5"/>
  <c r="H90" i="5"/>
  <c r="H91" i="5"/>
  <c r="H93" i="5"/>
  <c r="H94" i="5"/>
  <c r="H96" i="5"/>
  <c r="H97" i="5"/>
  <c r="H99" i="5"/>
  <c r="H100" i="5"/>
  <c r="H101" i="5"/>
  <c r="H102" i="5"/>
  <c r="H103" i="5"/>
  <c r="H104" i="5"/>
  <c r="H105" i="5"/>
  <c r="H106" i="5"/>
  <c r="H108" i="5"/>
  <c r="H109" i="5"/>
  <c r="H110" i="5"/>
  <c r="H112" i="5"/>
  <c r="H114" i="5"/>
  <c r="H115" i="5"/>
  <c r="H116" i="5"/>
  <c r="H117" i="5"/>
  <c r="H118" i="5"/>
  <c r="H120" i="5"/>
  <c r="H121" i="5"/>
  <c r="H13" i="5"/>
  <c r="H28" i="6"/>
  <c r="H29" i="6"/>
  <c r="H30" i="6"/>
  <c r="H31" i="6"/>
  <c r="H32" i="6"/>
  <c r="H33" i="6"/>
  <c r="H34" i="6"/>
  <c r="H35" i="6"/>
  <c r="H36" i="6"/>
  <c r="H38" i="6"/>
  <c r="H39" i="6"/>
  <c r="H40" i="6"/>
  <c r="H41" i="6"/>
  <c r="H42" i="6"/>
  <c r="H43" i="6"/>
  <c r="H44" i="6"/>
  <c r="H45" i="6"/>
  <c r="H46" i="6"/>
  <c r="H47" i="6"/>
  <c r="H48" i="6"/>
  <c r="H49" i="6"/>
  <c r="H50" i="6"/>
  <c r="H51" i="6"/>
  <c r="H53" i="6"/>
  <c r="H54" i="6"/>
  <c r="H55" i="6"/>
  <c r="H58" i="6"/>
  <c r="H59" i="6"/>
  <c r="H60" i="6"/>
  <c r="H61" i="6"/>
  <c r="H62" i="6"/>
  <c r="H63" i="6"/>
  <c r="H64" i="6"/>
  <c r="H65" i="6"/>
  <c r="H67" i="6"/>
  <c r="H68" i="6"/>
  <c r="H70" i="6"/>
  <c r="H71" i="6"/>
  <c r="H73" i="6"/>
  <c r="H74" i="6"/>
  <c r="H76" i="6"/>
  <c r="H77" i="6"/>
  <c r="H79" i="6"/>
  <c r="H80" i="6"/>
  <c r="H81" i="6"/>
  <c r="H82" i="6"/>
  <c r="H84" i="6"/>
  <c r="H85" i="6"/>
  <c r="H86" i="6"/>
  <c r="H88" i="6"/>
  <c r="H89" i="6"/>
  <c r="H91" i="6"/>
  <c r="H92" i="6"/>
  <c r="H94" i="6"/>
  <c r="H95" i="6"/>
  <c r="H97" i="6"/>
  <c r="H98" i="6"/>
  <c r="H100" i="6"/>
  <c r="H101" i="6"/>
  <c r="H103" i="6"/>
  <c r="H104" i="6"/>
  <c r="H105" i="6"/>
  <c r="H106" i="6"/>
  <c r="H107" i="6"/>
  <c r="H108" i="6"/>
  <c r="H109" i="6"/>
  <c r="H110" i="6"/>
  <c r="H111" i="6"/>
  <c r="H113" i="6"/>
  <c r="H114" i="6"/>
  <c r="H115" i="6"/>
  <c r="H117" i="6"/>
  <c r="H118" i="6"/>
  <c r="H119" i="6"/>
  <c r="H120" i="6"/>
  <c r="H121" i="6"/>
  <c r="H122" i="6"/>
  <c r="H123" i="6"/>
  <c r="H124" i="6"/>
  <c r="H125" i="6"/>
  <c r="H126" i="6"/>
  <c r="H127" i="6"/>
  <c r="H128" i="6"/>
  <c r="H130" i="6"/>
  <c r="H131" i="6"/>
  <c r="H20" i="6"/>
  <c r="H21" i="6"/>
  <c r="H22" i="6"/>
  <c r="H23" i="6"/>
  <c r="H24" i="6"/>
  <c r="H25" i="6"/>
  <c r="H19" i="6"/>
  <c r="H14" i="6"/>
  <c r="H15" i="6"/>
  <c r="H16" i="6"/>
  <c r="H17" i="6"/>
  <c r="E12" i="4" l="1"/>
  <c r="C18" i="4" l="1"/>
  <c r="C17" i="4"/>
  <c r="C41" i="4"/>
  <c r="D76" i="27"/>
  <c r="C87" i="27" s="1"/>
  <c r="C76" i="27"/>
  <c r="D80" i="27" l="1"/>
  <c r="D84" i="27"/>
  <c r="D78" i="27"/>
  <c r="D86" i="27"/>
  <c r="D87" i="27"/>
  <c r="D82" i="27"/>
  <c r="D89" i="27"/>
  <c r="B31" i="4"/>
  <c r="C89" i="27"/>
  <c r="C82" i="27"/>
  <c r="B24" i="4" s="1"/>
  <c r="C84" i="27"/>
  <c r="B28" i="4" s="1"/>
  <c r="C78" i="27"/>
  <c r="B27" i="4" s="1"/>
  <c r="C86" i="27"/>
  <c r="C80" i="27"/>
  <c r="B51" i="4"/>
  <c r="B30" i="4" l="1"/>
  <c r="B33" i="4"/>
  <c r="B25" i="4"/>
  <c r="B26" i="4" s="1"/>
  <c r="F114" i="5"/>
  <c r="E114" i="5"/>
  <c r="D114" i="5"/>
  <c r="E55" i="23"/>
  <c r="G55" i="23"/>
  <c r="F55" i="23"/>
  <c r="D103" i="18" l="1"/>
  <c r="D80" i="5" l="1"/>
  <c r="C77" i="5"/>
  <c r="C82" i="6"/>
  <c r="C78" i="5"/>
  <c r="C74" i="5"/>
  <c r="C81" i="6"/>
  <c r="C78" i="6"/>
  <c r="F60" i="5"/>
  <c r="E60" i="5"/>
  <c r="D60" i="5"/>
  <c r="C65" i="6"/>
  <c r="D35" i="17" s="1"/>
  <c r="D47" i="9"/>
  <c r="C60" i="5"/>
  <c r="C58" i="5"/>
  <c r="D44" i="9"/>
  <c r="D23" i="16"/>
  <c r="F48" i="5"/>
  <c r="E48" i="5"/>
  <c r="D48" i="5"/>
  <c r="D37" i="15"/>
  <c r="D32" i="5"/>
  <c r="C63" i="11"/>
  <c r="D54" i="9" l="1"/>
  <c r="D62" i="9"/>
  <c r="D43" i="17"/>
  <c r="D54" i="17" s="1"/>
  <c r="D49" i="17"/>
  <c r="C61" i="11"/>
  <c r="E19" i="5"/>
  <c r="F17" i="5"/>
  <c r="F16" i="5"/>
  <c r="F15" i="5"/>
  <c r="F14" i="5"/>
  <c r="F13" i="5"/>
  <c r="E17" i="5"/>
  <c r="E16" i="5"/>
  <c r="E15" i="5"/>
  <c r="E14" i="5"/>
  <c r="E13" i="5"/>
  <c r="D17" i="5"/>
  <c r="D16" i="5" l="1"/>
  <c r="D15" i="5"/>
  <c r="D14" i="5"/>
  <c r="D46" i="29" l="1"/>
  <c r="C26" i="8" l="1"/>
  <c r="C20" i="5" l="1"/>
  <c r="D48" i="29" s="1"/>
  <c r="C17" i="5"/>
  <c r="C16" i="5"/>
  <c r="C15" i="5"/>
  <c r="C14" i="5"/>
  <c r="G75" i="18" l="1"/>
  <c r="C75" i="23"/>
  <c r="F75" i="23"/>
  <c r="I75" i="23"/>
  <c r="L75" i="23"/>
  <c r="O75" i="23"/>
  <c r="R75" i="23"/>
  <c r="C108" i="6"/>
  <c r="C104" i="6"/>
  <c r="C48" i="6"/>
  <c r="H53" i="24"/>
  <c r="H52" i="24"/>
  <c r="H51" i="24"/>
  <c r="H50" i="24"/>
  <c r="H49" i="24"/>
  <c r="H48" i="24"/>
  <c r="H47" i="24"/>
  <c r="H46" i="24"/>
  <c r="H45" i="24"/>
  <c r="K80" i="9"/>
  <c r="K81" i="9"/>
  <c r="K82" i="9"/>
  <c r="K83" i="9"/>
  <c r="K84" i="9"/>
  <c r="K85" i="9"/>
  <c r="K86" i="9"/>
  <c r="K87" i="9"/>
  <c r="K79" i="9"/>
  <c r="K66" i="17"/>
  <c r="K67" i="17"/>
  <c r="K68" i="17"/>
  <c r="K69" i="17"/>
  <c r="K70" i="17"/>
  <c r="K71" i="17"/>
  <c r="K72" i="17"/>
  <c r="K73" i="17"/>
  <c r="K65" i="17"/>
  <c r="E93" i="23"/>
  <c r="F93" i="23"/>
  <c r="G93" i="23"/>
  <c r="L93" i="23"/>
  <c r="I66" i="17"/>
  <c r="I67" i="17"/>
  <c r="I68" i="17"/>
  <c r="I69" i="17"/>
  <c r="I70" i="17"/>
  <c r="I71" i="17"/>
  <c r="I72" i="17"/>
  <c r="I73" i="17"/>
  <c r="I65" i="17"/>
  <c r="I80" i="9"/>
  <c r="I81" i="9"/>
  <c r="I82" i="9"/>
  <c r="I83" i="9"/>
  <c r="I84" i="9"/>
  <c r="I85" i="9"/>
  <c r="I86" i="9"/>
  <c r="I87" i="9"/>
  <c r="I79" i="9"/>
  <c r="L77" i="18"/>
  <c r="L78" i="18"/>
  <c r="L79" i="18"/>
  <c r="L80" i="18"/>
  <c r="L81" i="18"/>
  <c r="L82" i="18"/>
  <c r="L83" i="18"/>
  <c r="L84" i="18"/>
  <c r="L85" i="18"/>
  <c r="L86" i="18"/>
  <c r="L87" i="18"/>
  <c r="L88" i="18"/>
  <c r="L89" i="18"/>
  <c r="L75" i="18"/>
  <c r="L76" i="18"/>
  <c r="J75" i="18"/>
  <c r="J77" i="18"/>
  <c r="J78" i="18"/>
  <c r="J79" i="18"/>
  <c r="J80" i="18"/>
  <c r="J81" i="18"/>
  <c r="J82" i="18"/>
  <c r="J83" i="18"/>
  <c r="J84" i="18"/>
  <c r="J85" i="18"/>
  <c r="J86" i="18"/>
  <c r="J87" i="18"/>
  <c r="J88" i="18"/>
  <c r="J89" i="18"/>
  <c r="J76" i="18"/>
  <c r="C6" i="26"/>
  <c r="C7" i="26"/>
  <c r="C8" i="26"/>
  <c r="C9" i="26"/>
  <c r="C10" i="26"/>
  <c r="E15" i="26"/>
  <c r="F15" i="26"/>
  <c r="G15" i="26"/>
  <c r="N15" i="26" s="1"/>
  <c r="H15" i="26"/>
  <c r="I15" i="26"/>
  <c r="J15" i="26"/>
  <c r="O15" i="26" s="1"/>
  <c r="B16" i="26"/>
  <c r="E16" i="26"/>
  <c r="F16" i="26"/>
  <c r="G16" i="26"/>
  <c r="H16" i="26"/>
  <c r="I16" i="26"/>
  <c r="J16" i="26"/>
  <c r="O16" i="26" s="1"/>
  <c r="N16" i="26"/>
  <c r="B17" i="26"/>
  <c r="E17" i="26"/>
  <c r="F17" i="26"/>
  <c r="G17" i="26"/>
  <c r="H17" i="26"/>
  <c r="I17" i="26"/>
  <c r="J17" i="26"/>
  <c r="O17" i="26" s="1"/>
  <c r="N17" i="26"/>
  <c r="B18" i="26"/>
  <c r="E18" i="26"/>
  <c r="F18" i="26"/>
  <c r="G18" i="26"/>
  <c r="H18" i="26"/>
  <c r="I18" i="26"/>
  <c r="J18" i="26"/>
  <c r="O18" i="26" s="1"/>
  <c r="N18" i="26"/>
  <c r="B19" i="26"/>
  <c r="E19" i="26"/>
  <c r="F19" i="26"/>
  <c r="G19" i="26"/>
  <c r="H19" i="26"/>
  <c r="I19" i="26"/>
  <c r="J19" i="26"/>
  <c r="O19" i="26" s="1"/>
  <c r="N19" i="26"/>
  <c r="H20" i="26"/>
  <c r="J20" i="26"/>
  <c r="O20" i="26" s="1"/>
  <c r="N20" i="26"/>
  <c r="C22" i="26"/>
  <c r="D22" i="26"/>
  <c r="E22" i="26"/>
  <c r="F22" i="26"/>
  <c r="G22" i="26"/>
  <c r="N22" i="26" s="1"/>
  <c r="H22" i="26"/>
  <c r="I22" i="26"/>
  <c r="J22" i="26"/>
  <c r="O22" i="26" s="1"/>
  <c r="E24" i="26"/>
  <c r="F24" i="26"/>
  <c r="G24" i="26"/>
  <c r="N24" i="26" s="1"/>
  <c r="H24" i="26"/>
  <c r="I24" i="26"/>
  <c r="J24" i="26"/>
  <c r="O24" i="26" s="1"/>
  <c r="C25" i="26"/>
  <c r="D25" i="26"/>
  <c r="E25" i="26"/>
  <c r="F25" i="26"/>
  <c r="G25" i="26"/>
  <c r="N25" i="26" s="1"/>
  <c r="H25" i="26"/>
  <c r="I25" i="26"/>
  <c r="J25" i="26"/>
  <c r="O25" i="26" s="1"/>
  <c r="E26" i="26"/>
  <c r="F26" i="26"/>
  <c r="G26" i="26"/>
  <c r="N26" i="26" s="1"/>
  <c r="H26" i="26"/>
  <c r="I26" i="26"/>
  <c r="J26" i="26"/>
  <c r="O26" i="26" s="1"/>
  <c r="E27" i="26"/>
  <c r="F27" i="26"/>
  <c r="G27" i="26"/>
  <c r="N27" i="26" s="1"/>
  <c r="H27" i="26"/>
  <c r="I27" i="26"/>
  <c r="J27" i="26"/>
  <c r="O27" i="26" s="1"/>
  <c r="E28" i="26"/>
  <c r="F28" i="26"/>
  <c r="G28" i="26"/>
  <c r="N28" i="26" s="1"/>
  <c r="H28" i="26"/>
  <c r="I28" i="26"/>
  <c r="J28" i="26"/>
  <c r="O28" i="26" s="1"/>
  <c r="E29" i="26"/>
  <c r="F29" i="26"/>
  <c r="G29" i="26"/>
  <c r="N29" i="26" s="1"/>
  <c r="H29" i="26"/>
  <c r="I29" i="26"/>
  <c r="J29" i="26"/>
  <c r="O29" i="26" s="1"/>
  <c r="C30" i="26"/>
  <c r="D30" i="26"/>
  <c r="E30" i="26"/>
  <c r="F30" i="26"/>
  <c r="G30" i="26"/>
  <c r="H30" i="26"/>
  <c r="I30" i="26"/>
  <c r="J30" i="26"/>
  <c r="O30" i="26" s="1"/>
  <c r="N30" i="26"/>
  <c r="C31" i="26"/>
  <c r="D31" i="26"/>
  <c r="E31" i="26"/>
  <c r="F31" i="26"/>
  <c r="G31" i="26"/>
  <c r="N31" i="26" s="1"/>
  <c r="H31" i="26"/>
  <c r="I31" i="26"/>
  <c r="J31" i="26"/>
  <c r="O31" i="26" s="1"/>
  <c r="C32" i="26"/>
  <c r="D32" i="26"/>
  <c r="E32" i="26"/>
  <c r="F32" i="26"/>
  <c r="G32" i="26"/>
  <c r="H32" i="26"/>
  <c r="I32" i="26"/>
  <c r="J32" i="26"/>
  <c r="O32" i="26" s="1"/>
  <c r="N32" i="26"/>
  <c r="E34" i="26"/>
  <c r="F34" i="26"/>
  <c r="G34" i="26"/>
  <c r="H34" i="26"/>
  <c r="I34" i="26"/>
  <c r="J34" i="26"/>
  <c r="O34" i="26" s="1"/>
  <c r="N34" i="26"/>
  <c r="E36" i="26"/>
  <c r="F36" i="26"/>
  <c r="G36" i="26"/>
  <c r="H36" i="26"/>
  <c r="I36" i="26"/>
  <c r="J36" i="26"/>
  <c r="O36" i="26" s="1"/>
  <c r="N36" i="26"/>
  <c r="E37" i="26"/>
  <c r="F37" i="26"/>
  <c r="G37" i="26"/>
  <c r="H37" i="26"/>
  <c r="I37" i="26"/>
  <c r="J37" i="26"/>
  <c r="O37" i="26" s="1"/>
  <c r="N37" i="26"/>
  <c r="E39" i="26"/>
  <c r="F39" i="26"/>
  <c r="G39" i="26"/>
  <c r="N39" i="26" s="1"/>
  <c r="H39" i="26"/>
  <c r="I39" i="26"/>
  <c r="J39" i="26"/>
  <c r="O39" i="26" s="1"/>
  <c r="E40" i="26"/>
  <c r="F40" i="26"/>
  <c r="G40" i="26"/>
  <c r="N40" i="26" s="1"/>
  <c r="H40" i="26"/>
  <c r="I40" i="26"/>
  <c r="J40" i="26"/>
  <c r="O40" i="26" s="1"/>
  <c r="E41" i="26"/>
  <c r="F41" i="26"/>
  <c r="G41" i="26"/>
  <c r="N41" i="26" s="1"/>
  <c r="H41" i="26"/>
  <c r="I41" i="26"/>
  <c r="J41" i="26"/>
  <c r="O41" i="26" s="1"/>
  <c r="E42" i="26"/>
  <c r="F42" i="26"/>
  <c r="G42" i="26"/>
  <c r="H42" i="26"/>
  <c r="I42" i="26"/>
  <c r="J42" i="26"/>
  <c r="O42" i="26" s="1"/>
  <c r="N42" i="26"/>
  <c r="E44" i="26"/>
  <c r="F44" i="26"/>
  <c r="G44" i="26"/>
  <c r="N44" i="26" s="1"/>
  <c r="H44" i="26"/>
  <c r="I44" i="26"/>
  <c r="J44" i="26"/>
  <c r="O44" i="26" s="1"/>
  <c r="E45" i="26"/>
  <c r="F45" i="26"/>
  <c r="G45" i="26"/>
  <c r="N45" i="26" s="1"/>
  <c r="H45" i="26"/>
  <c r="I45" i="26"/>
  <c r="J45" i="26"/>
  <c r="O45" i="26" s="1"/>
  <c r="E46" i="26"/>
  <c r="F46" i="26"/>
  <c r="G46" i="26"/>
  <c r="N46" i="26" s="1"/>
  <c r="H46" i="26"/>
  <c r="I46" i="26"/>
  <c r="J46" i="26"/>
  <c r="O46" i="26" s="1"/>
  <c r="E47" i="26"/>
  <c r="F47" i="26"/>
  <c r="G47" i="26"/>
  <c r="N47" i="26" s="1"/>
  <c r="H47" i="26"/>
  <c r="I47" i="26"/>
  <c r="J47" i="26"/>
  <c r="O47" i="26" s="1"/>
  <c r="H48" i="26"/>
  <c r="J48" i="26"/>
  <c r="O48" i="26" s="1"/>
  <c r="N48" i="26"/>
  <c r="E50" i="26"/>
  <c r="F50" i="26"/>
  <c r="G50" i="26"/>
  <c r="N50" i="26" s="1"/>
  <c r="H50" i="26"/>
  <c r="I50" i="26"/>
  <c r="J50" i="26"/>
  <c r="O50" i="26" s="1"/>
  <c r="E51" i="26"/>
  <c r="F51" i="26"/>
  <c r="G51" i="26"/>
  <c r="H51" i="26"/>
  <c r="I51" i="26"/>
  <c r="J51" i="26"/>
  <c r="O51" i="26" s="1"/>
  <c r="N51" i="26"/>
  <c r="H52" i="26"/>
  <c r="J52" i="26"/>
  <c r="O52" i="26" s="1"/>
  <c r="N52" i="26"/>
  <c r="H53" i="26"/>
  <c r="J53" i="26"/>
  <c r="O53" i="26" s="1"/>
  <c r="N53" i="26"/>
  <c r="E55" i="26"/>
  <c r="F55" i="26"/>
  <c r="G55" i="26"/>
  <c r="N55" i="26" s="1"/>
  <c r="H55" i="26"/>
  <c r="I55" i="26"/>
  <c r="J55" i="26"/>
  <c r="O55" i="26" s="1"/>
  <c r="H56" i="26"/>
  <c r="J56" i="26"/>
  <c r="O56" i="26" s="1"/>
  <c r="N56" i="26"/>
  <c r="E59" i="26"/>
  <c r="F59" i="26"/>
  <c r="G59" i="26"/>
  <c r="N59" i="26" s="1"/>
  <c r="O59" i="26"/>
  <c r="C60" i="26"/>
  <c r="D60" i="26"/>
  <c r="E60" i="26"/>
  <c r="F60" i="26"/>
  <c r="G60" i="26"/>
  <c r="N60" i="26" s="1"/>
  <c r="H60" i="26"/>
  <c r="I60" i="26"/>
  <c r="J60" i="26"/>
  <c r="O60" i="26" s="1"/>
  <c r="D61" i="26"/>
  <c r="E61" i="26"/>
  <c r="F61" i="26"/>
  <c r="G61" i="26"/>
  <c r="N61" i="26" s="1"/>
  <c r="H61" i="26"/>
  <c r="I61" i="26"/>
  <c r="J61" i="26"/>
  <c r="O61" i="26" s="1"/>
  <c r="H62" i="26"/>
  <c r="J62" i="26"/>
  <c r="O62" i="26" s="1"/>
  <c r="N62" i="26"/>
  <c r="E64" i="26"/>
  <c r="F64" i="26"/>
  <c r="G64" i="26"/>
  <c r="N64" i="26" s="1"/>
  <c r="O64" i="26"/>
  <c r="C65" i="26"/>
  <c r="D65" i="26"/>
  <c r="E65" i="26"/>
  <c r="F65" i="26"/>
  <c r="G65" i="26"/>
  <c r="N65" i="26" s="1"/>
  <c r="H65" i="26"/>
  <c r="I65" i="26"/>
  <c r="J65" i="26"/>
  <c r="O65" i="26" s="1"/>
  <c r="D66" i="26"/>
  <c r="E66" i="26"/>
  <c r="F66" i="26"/>
  <c r="G66" i="26"/>
  <c r="N66" i="26" s="1"/>
  <c r="H66" i="26"/>
  <c r="I66" i="26"/>
  <c r="J66" i="26"/>
  <c r="O66" i="26" s="1"/>
  <c r="C67" i="26"/>
  <c r="D67" i="26"/>
  <c r="E67" i="26"/>
  <c r="F67" i="26"/>
  <c r="G67" i="26"/>
  <c r="H67" i="26"/>
  <c r="I67" i="26"/>
  <c r="J67" i="26"/>
  <c r="O67" i="26" s="1"/>
  <c r="N67" i="26"/>
  <c r="E68" i="26"/>
  <c r="F68" i="26"/>
  <c r="G68" i="26"/>
  <c r="N68" i="26" s="1"/>
  <c r="H68" i="26"/>
  <c r="I68" i="26"/>
  <c r="J68" i="26"/>
  <c r="O68" i="26" s="1"/>
  <c r="H69" i="26"/>
  <c r="J69" i="26"/>
  <c r="O69" i="26" s="1"/>
  <c r="N69" i="26"/>
  <c r="E71" i="26"/>
  <c r="F71" i="26"/>
  <c r="G71" i="26"/>
  <c r="N71" i="26" s="1"/>
  <c r="O71" i="26"/>
  <c r="C72" i="26"/>
  <c r="D72" i="26"/>
  <c r="E72" i="26"/>
  <c r="F72" i="26"/>
  <c r="G72" i="26"/>
  <c r="N72" i="26" s="1"/>
  <c r="H72" i="26"/>
  <c r="I72" i="26"/>
  <c r="J72" i="26"/>
  <c r="O72" i="26" s="1"/>
  <c r="D73" i="26"/>
  <c r="E73" i="26"/>
  <c r="F73" i="26"/>
  <c r="G73" i="26"/>
  <c r="N73" i="26" s="1"/>
  <c r="H73" i="26"/>
  <c r="I73" i="26"/>
  <c r="J73" i="26"/>
  <c r="O73" i="26" s="1"/>
  <c r="H74" i="26"/>
  <c r="J74" i="26"/>
  <c r="O74" i="26" s="1"/>
  <c r="N74" i="26"/>
  <c r="E76" i="26"/>
  <c r="F76" i="26"/>
  <c r="G76" i="26"/>
  <c r="N76" i="26" s="1"/>
  <c r="O76" i="26"/>
  <c r="C77" i="26"/>
  <c r="D77" i="26"/>
  <c r="E77" i="26"/>
  <c r="F77" i="26"/>
  <c r="G77" i="26"/>
  <c r="N77" i="26" s="1"/>
  <c r="H77" i="26"/>
  <c r="I77" i="26"/>
  <c r="J77" i="26"/>
  <c r="O77" i="26" s="1"/>
  <c r="D78" i="26"/>
  <c r="E78" i="26"/>
  <c r="F78" i="26"/>
  <c r="G78" i="26"/>
  <c r="N78" i="26" s="1"/>
  <c r="H78" i="26"/>
  <c r="I78" i="26"/>
  <c r="J78" i="26"/>
  <c r="O78" i="26" s="1"/>
  <c r="C79" i="26"/>
  <c r="D79" i="26"/>
  <c r="E79" i="26"/>
  <c r="F79" i="26"/>
  <c r="G79" i="26"/>
  <c r="N79" i="26" s="1"/>
  <c r="H79" i="26"/>
  <c r="I79" i="26"/>
  <c r="J79" i="26"/>
  <c r="O79" i="26" s="1"/>
  <c r="C80" i="26"/>
  <c r="D80" i="26"/>
  <c r="E80" i="26"/>
  <c r="F80" i="26"/>
  <c r="G80" i="26"/>
  <c r="H80" i="26"/>
  <c r="I80" i="26"/>
  <c r="J80" i="26"/>
  <c r="O80" i="26" s="1"/>
  <c r="N80" i="26"/>
  <c r="C81" i="26"/>
  <c r="D81" i="26"/>
  <c r="E81" i="26"/>
  <c r="F81" i="26"/>
  <c r="G81" i="26"/>
  <c r="H81" i="26"/>
  <c r="I81" i="26"/>
  <c r="J81" i="26"/>
  <c r="O81" i="26" s="1"/>
  <c r="N81" i="26"/>
  <c r="H82" i="26"/>
  <c r="J82" i="26"/>
  <c r="O82" i="26" s="1"/>
  <c r="N82" i="26"/>
  <c r="E84" i="26"/>
  <c r="F84" i="26"/>
  <c r="G84" i="26"/>
  <c r="N84" i="26" s="1"/>
  <c r="O84" i="26"/>
  <c r="E85" i="26"/>
  <c r="F85" i="26"/>
  <c r="G85" i="26"/>
  <c r="H85" i="26"/>
  <c r="I85" i="26"/>
  <c r="J85" i="26"/>
  <c r="O85" i="26" s="1"/>
  <c r="N85" i="26"/>
  <c r="E86" i="26"/>
  <c r="F86" i="26"/>
  <c r="G86" i="26"/>
  <c r="N86" i="26" s="1"/>
  <c r="H86" i="26"/>
  <c r="I86" i="26"/>
  <c r="J86" i="26"/>
  <c r="O86" i="26" s="1"/>
  <c r="H87" i="26"/>
  <c r="J87" i="26"/>
  <c r="O87" i="26" s="1"/>
  <c r="N87" i="26"/>
  <c r="H88" i="26"/>
  <c r="J88" i="26"/>
  <c r="O88" i="26" s="1"/>
  <c r="N88" i="26"/>
  <c r="E90" i="26"/>
  <c r="F90" i="26"/>
  <c r="G90" i="26"/>
  <c r="N90" i="26" s="1"/>
  <c r="O90" i="26"/>
  <c r="E91" i="26"/>
  <c r="F91" i="26"/>
  <c r="G91" i="26"/>
  <c r="H91" i="26"/>
  <c r="I91" i="26"/>
  <c r="J91" i="26"/>
  <c r="O91" i="26" s="1"/>
  <c r="N91" i="26"/>
  <c r="H92" i="26"/>
  <c r="J92" i="26"/>
  <c r="O92" i="26" s="1"/>
  <c r="N92" i="26"/>
  <c r="E94" i="26"/>
  <c r="F94" i="26"/>
  <c r="G94" i="26"/>
  <c r="N94" i="26" s="1"/>
  <c r="O94" i="26"/>
  <c r="E95" i="26"/>
  <c r="F95" i="26"/>
  <c r="G95" i="26"/>
  <c r="N95" i="26" s="1"/>
  <c r="H95" i="26"/>
  <c r="I95" i="26"/>
  <c r="J95" i="26"/>
  <c r="O95" i="26" s="1"/>
  <c r="E96" i="26"/>
  <c r="F96" i="26"/>
  <c r="G96" i="26"/>
  <c r="N96" i="26" s="1"/>
  <c r="H96" i="26"/>
  <c r="I96" i="26"/>
  <c r="J96" i="26"/>
  <c r="O96" i="26" s="1"/>
  <c r="H97" i="26"/>
  <c r="J97" i="26"/>
  <c r="O97" i="26" s="1"/>
  <c r="N97" i="26"/>
  <c r="C99" i="26"/>
  <c r="D99" i="26"/>
  <c r="E99" i="26"/>
  <c r="F99" i="26"/>
  <c r="G99" i="26"/>
  <c r="N99" i="26" s="1"/>
  <c r="H99" i="26"/>
  <c r="I99" i="26"/>
  <c r="J99" i="26"/>
  <c r="O99" i="26" s="1"/>
  <c r="E101" i="26"/>
  <c r="F101" i="26"/>
  <c r="G101" i="26"/>
  <c r="N101" i="26" s="1"/>
  <c r="H101" i="26"/>
  <c r="I101" i="26"/>
  <c r="J101" i="26"/>
  <c r="O101" i="26" s="1"/>
  <c r="E102" i="26"/>
  <c r="F102" i="26"/>
  <c r="G102" i="26"/>
  <c r="N102" i="26" s="1"/>
  <c r="H102" i="26"/>
  <c r="I102" i="26"/>
  <c r="J102" i="26"/>
  <c r="O102" i="26" s="1"/>
  <c r="E103" i="26"/>
  <c r="F103" i="26"/>
  <c r="G103" i="26"/>
  <c r="H103" i="26"/>
  <c r="I103" i="26"/>
  <c r="J103" i="26"/>
  <c r="O103" i="26" s="1"/>
  <c r="N103" i="26"/>
  <c r="E105" i="26"/>
  <c r="F105" i="26"/>
  <c r="G105" i="26"/>
  <c r="N105" i="26" s="1"/>
  <c r="H105" i="26"/>
  <c r="I105" i="26"/>
  <c r="J105" i="26"/>
  <c r="O105" i="26" s="1"/>
  <c r="E106" i="26"/>
  <c r="F106" i="26"/>
  <c r="G106" i="26"/>
  <c r="N106" i="26" s="1"/>
  <c r="H106" i="26"/>
  <c r="I106" i="26"/>
  <c r="J106" i="26"/>
  <c r="O106" i="26" s="1"/>
  <c r="E107" i="26"/>
  <c r="F107" i="26"/>
  <c r="G107" i="26"/>
  <c r="N107" i="26" s="1"/>
  <c r="H107" i="26"/>
  <c r="I107" i="26"/>
  <c r="J107" i="26"/>
  <c r="O107" i="26" s="1"/>
  <c r="E108" i="26"/>
  <c r="F108" i="26"/>
  <c r="G108" i="26"/>
  <c r="N108" i="26" s="1"/>
  <c r="H108" i="26"/>
  <c r="I108" i="26"/>
  <c r="J108" i="26"/>
  <c r="O108" i="26" s="1"/>
  <c r="E109" i="26"/>
  <c r="F109" i="26"/>
  <c r="G109" i="26"/>
  <c r="N109" i="26" s="1"/>
  <c r="H109" i="26"/>
  <c r="I109" i="26"/>
  <c r="J109" i="26"/>
  <c r="O109" i="26" s="1"/>
  <c r="H110" i="26"/>
  <c r="J110" i="26"/>
  <c r="O110" i="26" s="1"/>
  <c r="N110" i="26"/>
  <c r="E112" i="26"/>
  <c r="F112" i="26"/>
  <c r="G112" i="26"/>
  <c r="N112" i="26" s="1"/>
  <c r="H112" i="26"/>
  <c r="I112" i="26"/>
  <c r="J112" i="26"/>
  <c r="O112" i="26" s="1"/>
  <c r="E113" i="26"/>
  <c r="F113" i="26"/>
  <c r="G113" i="26"/>
  <c r="N113" i="26" s="1"/>
  <c r="H113" i="26"/>
  <c r="I113" i="26"/>
  <c r="J113" i="26"/>
  <c r="O113" i="26" s="1"/>
  <c r="E114" i="26"/>
  <c r="F114" i="26"/>
  <c r="G114" i="26"/>
  <c r="N114" i="26" s="1"/>
  <c r="H114" i="26"/>
  <c r="I114" i="26"/>
  <c r="J114" i="26"/>
  <c r="O114" i="26" s="1"/>
  <c r="E115" i="26"/>
  <c r="F115" i="26"/>
  <c r="G115" i="26"/>
  <c r="N115" i="26" s="1"/>
  <c r="H115" i="26"/>
  <c r="I115" i="26"/>
  <c r="J115" i="26"/>
  <c r="O115" i="26" s="1"/>
  <c r="E116" i="26"/>
  <c r="F116" i="26"/>
  <c r="G116" i="26"/>
  <c r="N116" i="26" s="1"/>
  <c r="H116" i="26"/>
  <c r="I116" i="26"/>
  <c r="J116" i="26"/>
  <c r="O116" i="26" s="1"/>
  <c r="E117" i="26"/>
  <c r="F117" i="26"/>
  <c r="G117" i="26"/>
  <c r="N117" i="26" s="1"/>
  <c r="H117" i="26"/>
  <c r="I117" i="26"/>
  <c r="J117" i="26"/>
  <c r="O117" i="26" s="1"/>
  <c r="H118" i="26"/>
  <c r="J118" i="26"/>
  <c r="O118" i="26" s="1"/>
  <c r="N118" i="26"/>
  <c r="H119" i="26"/>
  <c r="J119" i="26"/>
  <c r="O119" i="26" s="1"/>
  <c r="N119" i="26"/>
  <c r="H120" i="26"/>
  <c r="J120" i="26"/>
  <c r="O120" i="26" s="1"/>
  <c r="N120" i="26"/>
  <c r="E122" i="26"/>
  <c r="F122" i="26"/>
  <c r="G122" i="26"/>
  <c r="N122" i="26" s="1"/>
  <c r="H122" i="26"/>
  <c r="I122" i="26"/>
  <c r="J122" i="26"/>
  <c r="O122" i="26" s="1"/>
  <c r="E123" i="26"/>
  <c r="F123" i="26"/>
  <c r="G123" i="26"/>
  <c r="N123" i="26" s="1"/>
  <c r="H123" i="26"/>
  <c r="I123" i="26"/>
  <c r="J123" i="26"/>
  <c r="O123" i="26" s="1"/>
  <c r="H124" i="26"/>
  <c r="J124" i="26"/>
  <c r="O124" i="26" s="1"/>
  <c r="N124" i="26"/>
  <c r="E126" i="26"/>
  <c r="F126" i="26"/>
  <c r="G126" i="26"/>
  <c r="N126" i="26" s="1"/>
  <c r="O126" i="26"/>
  <c r="E127" i="26"/>
  <c r="F127" i="26"/>
  <c r="G127" i="26"/>
  <c r="N127" i="26" s="1"/>
  <c r="O127" i="26"/>
  <c r="E128" i="26"/>
  <c r="F128" i="26"/>
  <c r="G128" i="26"/>
  <c r="N128" i="26" s="1"/>
  <c r="O128" i="26"/>
  <c r="E129" i="26"/>
  <c r="F129" i="26"/>
  <c r="G129" i="26"/>
  <c r="N129" i="26" s="1"/>
  <c r="H129" i="26"/>
  <c r="I129" i="26"/>
  <c r="J129" i="26"/>
  <c r="O129" i="26" s="1"/>
  <c r="E130" i="26"/>
  <c r="F130" i="26"/>
  <c r="G130" i="26"/>
  <c r="N130" i="26" s="1"/>
  <c r="H130" i="26"/>
  <c r="I130" i="26"/>
  <c r="J130" i="26"/>
  <c r="O130" i="26" s="1"/>
  <c r="E131" i="26"/>
  <c r="F131" i="26"/>
  <c r="G131" i="26"/>
  <c r="N131" i="26" s="1"/>
  <c r="H131" i="26"/>
  <c r="I131" i="26"/>
  <c r="J131" i="26"/>
  <c r="O131" i="26" s="1"/>
  <c r="C132" i="26"/>
  <c r="D132" i="26"/>
  <c r="E132" i="26"/>
  <c r="F132" i="26"/>
  <c r="G132" i="26"/>
  <c r="N132" i="26" s="1"/>
  <c r="H132" i="26"/>
  <c r="I132" i="26"/>
  <c r="J132" i="26"/>
  <c r="O132" i="26" s="1"/>
  <c r="E133" i="26"/>
  <c r="F133" i="26"/>
  <c r="G133" i="26"/>
  <c r="N133" i="26" s="1"/>
  <c r="H133" i="26"/>
  <c r="I133" i="26"/>
  <c r="J133" i="26"/>
  <c r="O133" i="26" s="1"/>
  <c r="E134" i="26"/>
  <c r="F134" i="26"/>
  <c r="G134" i="26"/>
  <c r="N134" i="26" s="1"/>
  <c r="H134" i="26"/>
  <c r="I134" i="26"/>
  <c r="J134" i="26"/>
  <c r="O134" i="26" s="1"/>
  <c r="C135" i="26"/>
  <c r="D135" i="26"/>
  <c r="E135" i="26"/>
  <c r="F135" i="26"/>
  <c r="G135" i="26"/>
  <c r="N135" i="26" s="1"/>
  <c r="H135" i="26"/>
  <c r="I135" i="26"/>
  <c r="J135" i="26"/>
  <c r="O135" i="26" s="1"/>
  <c r="E136" i="26"/>
  <c r="F136" i="26"/>
  <c r="G136" i="26"/>
  <c r="N136" i="26" s="1"/>
  <c r="H136" i="26"/>
  <c r="I136" i="26"/>
  <c r="J136" i="26"/>
  <c r="O136" i="26" s="1"/>
  <c r="H138" i="26"/>
  <c r="J138" i="26"/>
  <c r="O138" i="26" s="1"/>
  <c r="N138" i="26"/>
  <c r="H139" i="26"/>
  <c r="J139" i="26"/>
  <c r="O139" i="26" s="1"/>
  <c r="N139" i="26"/>
  <c r="H140" i="26"/>
  <c r="J140" i="26"/>
  <c r="O140" i="26" s="1"/>
  <c r="N140" i="26"/>
  <c r="E142" i="26"/>
  <c r="F142" i="26"/>
  <c r="G142" i="26"/>
  <c r="N142" i="26" s="1"/>
  <c r="O142" i="26"/>
  <c r="C143" i="26"/>
  <c r="D143" i="26"/>
  <c r="E143" i="26"/>
  <c r="F143" i="26"/>
  <c r="G143" i="26"/>
  <c r="H143" i="26"/>
  <c r="I143" i="26"/>
  <c r="J143" i="26"/>
  <c r="O143" i="26" s="1"/>
  <c r="N143" i="26"/>
  <c r="E144" i="26"/>
  <c r="F144" i="26"/>
  <c r="G144" i="26"/>
  <c r="N144" i="26" s="1"/>
  <c r="H144" i="26"/>
  <c r="I144" i="26"/>
  <c r="J144" i="26"/>
  <c r="O144" i="26" s="1"/>
  <c r="E145" i="26"/>
  <c r="F145" i="26"/>
  <c r="G145" i="26"/>
  <c r="N145" i="26" s="1"/>
  <c r="H145" i="26"/>
  <c r="I145" i="26"/>
  <c r="J145" i="26"/>
  <c r="O145" i="26" s="1"/>
  <c r="H146" i="26"/>
  <c r="J146" i="26"/>
  <c r="O146" i="26" s="1"/>
  <c r="N146" i="26"/>
  <c r="E149" i="26"/>
  <c r="F149" i="26"/>
  <c r="G149" i="26"/>
  <c r="N149" i="26" s="1"/>
  <c r="O149" i="26"/>
  <c r="E150" i="26"/>
  <c r="F150" i="26"/>
  <c r="G150" i="26"/>
  <c r="N150" i="26" s="1"/>
  <c r="O150" i="26"/>
  <c r="E151" i="26"/>
  <c r="F151" i="26"/>
  <c r="G151" i="26"/>
  <c r="N151" i="26" s="1"/>
  <c r="H151" i="26"/>
  <c r="I151" i="26"/>
  <c r="J151" i="26"/>
  <c r="O151" i="26" s="1"/>
  <c r="E152" i="26"/>
  <c r="F152" i="26"/>
  <c r="G152" i="26"/>
  <c r="N152" i="26" s="1"/>
  <c r="H152" i="26"/>
  <c r="I152" i="26"/>
  <c r="J152" i="26"/>
  <c r="O152" i="26" s="1"/>
  <c r="E154" i="26"/>
  <c r="F154" i="26"/>
  <c r="G154" i="26"/>
  <c r="N154" i="26" s="1"/>
  <c r="O154" i="26"/>
  <c r="E155" i="26"/>
  <c r="F155" i="26"/>
  <c r="G155" i="26"/>
  <c r="N155" i="26" s="1"/>
  <c r="H155" i="26"/>
  <c r="I155" i="26"/>
  <c r="J155" i="26"/>
  <c r="O155" i="26" s="1"/>
  <c r="E157" i="26"/>
  <c r="F157" i="26"/>
  <c r="G157" i="26"/>
  <c r="N157" i="26" s="1"/>
  <c r="O157" i="26"/>
  <c r="E158" i="26"/>
  <c r="F158" i="26"/>
  <c r="G158" i="26"/>
  <c r="N158" i="26" s="1"/>
  <c r="H158" i="26"/>
  <c r="I158" i="26"/>
  <c r="J158" i="26"/>
  <c r="O158" i="26" s="1"/>
  <c r="H159" i="26"/>
  <c r="J159" i="26"/>
  <c r="O159" i="26" s="1"/>
  <c r="N159" i="26"/>
  <c r="H160" i="26"/>
  <c r="J160" i="26"/>
  <c r="O160" i="26" s="1"/>
  <c r="N160" i="26"/>
  <c r="H161" i="26"/>
  <c r="J161" i="26"/>
  <c r="O161" i="26" s="1"/>
  <c r="N161" i="26"/>
  <c r="E163" i="26"/>
  <c r="F163" i="26"/>
  <c r="G163" i="26"/>
  <c r="N163" i="26" s="1"/>
  <c r="O163" i="26"/>
  <c r="E164" i="26"/>
  <c r="F164" i="26"/>
  <c r="G164" i="26"/>
  <c r="N164" i="26" s="1"/>
  <c r="O164" i="26"/>
  <c r="E165" i="26"/>
  <c r="F165" i="26"/>
  <c r="G165" i="26"/>
  <c r="N165" i="26" s="1"/>
  <c r="O165" i="26"/>
  <c r="E167" i="26"/>
  <c r="F167" i="26"/>
  <c r="G167" i="26"/>
  <c r="N167" i="26" s="1"/>
  <c r="H167" i="26"/>
  <c r="I167" i="26"/>
  <c r="J167" i="26"/>
  <c r="O167" i="26" s="1"/>
  <c r="E168" i="26"/>
  <c r="F168" i="26"/>
  <c r="G168" i="26"/>
  <c r="N168" i="26" s="1"/>
  <c r="H168" i="26"/>
  <c r="I168" i="26"/>
  <c r="J168" i="26"/>
  <c r="O168" i="26" s="1"/>
  <c r="E169" i="26"/>
  <c r="F169" i="26"/>
  <c r="G169" i="26"/>
  <c r="N169" i="26" s="1"/>
  <c r="H169" i="26"/>
  <c r="I169" i="26"/>
  <c r="J169" i="26"/>
  <c r="O169" i="26" s="1"/>
  <c r="E170" i="26"/>
  <c r="F170" i="26"/>
  <c r="G170" i="26"/>
  <c r="N170" i="26" s="1"/>
  <c r="H170" i="26"/>
  <c r="I170" i="26"/>
  <c r="J170" i="26"/>
  <c r="O170" i="26" s="1"/>
  <c r="E171" i="26"/>
  <c r="F171" i="26"/>
  <c r="G171" i="26"/>
  <c r="N171" i="26" s="1"/>
  <c r="H171" i="26"/>
  <c r="I171" i="26"/>
  <c r="J171" i="26"/>
  <c r="O171" i="26" s="1"/>
  <c r="C172" i="26"/>
  <c r="D172" i="26"/>
  <c r="E172" i="26"/>
  <c r="F172" i="26"/>
  <c r="G172" i="26"/>
  <c r="N172" i="26" s="1"/>
  <c r="H172" i="26"/>
  <c r="I172" i="26"/>
  <c r="J172" i="26"/>
  <c r="O172" i="26" s="1"/>
  <c r="C173" i="26"/>
  <c r="D173" i="26"/>
  <c r="E173" i="26"/>
  <c r="F173" i="26"/>
  <c r="G173" i="26"/>
  <c r="N173" i="26" s="1"/>
  <c r="H173" i="26"/>
  <c r="I173" i="26"/>
  <c r="J173" i="26"/>
  <c r="O173" i="26" s="1"/>
  <c r="E175" i="26"/>
  <c r="F175" i="26"/>
  <c r="G175" i="26"/>
  <c r="N175" i="26" s="1"/>
  <c r="H175" i="26"/>
  <c r="I175" i="26"/>
  <c r="J175" i="26"/>
  <c r="O175" i="26" s="1"/>
  <c r="E176" i="26"/>
  <c r="F176" i="26"/>
  <c r="G176" i="26"/>
  <c r="N176" i="26" s="1"/>
  <c r="H176" i="26"/>
  <c r="I176" i="26"/>
  <c r="J176" i="26"/>
  <c r="O176" i="26" s="1"/>
  <c r="E178" i="26"/>
  <c r="F178" i="26"/>
  <c r="G178" i="26"/>
  <c r="N178" i="26" s="1"/>
  <c r="H178" i="26"/>
  <c r="I178" i="26"/>
  <c r="J178" i="26"/>
  <c r="O178" i="26" s="1"/>
  <c r="E179" i="26"/>
  <c r="F179" i="26"/>
  <c r="G179" i="26"/>
  <c r="N179" i="26" s="1"/>
  <c r="H179" i="26"/>
  <c r="I179" i="26"/>
  <c r="J179" i="26"/>
  <c r="O179" i="26" s="1"/>
  <c r="E180" i="26"/>
  <c r="F180" i="26"/>
  <c r="G180" i="26"/>
  <c r="N180" i="26" s="1"/>
  <c r="H180" i="26"/>
  <c r="I180" i="26"/>
  <c r="J180" i="26"/>
  <c r="O180" i="26" s="1"/>
  <c r="E181" i="26"/>
  <c r="F181" i="26"/>
  <c r="G181" i="26"/>
  <c r="N181" i="26" s="1"/>
  <c r="H181" i="26"/>
  <c r="I181" i="26"/>
  <c r="J181" i="26"/>
  <c r="O181" i="26" s="1"/>
  <c r="H182" i="26"/>
  <c r="J182" i="26"/>
  <c r="O182" i="26" s="1"/>
  <c r="N182" i="26"/>
  <c r="H183" i="26"/>
  <c r="J183" i="26"/>
  <c r="O183" i="26" s="1"/>
  <c r="N183" i="26"/>
  <c r="H184" i="26"/>
  <c r="J184" i="26"/>
  <c r="O184" i="26" s="1"/>
  <c r="N184" i="26"/>
  <c r="H185" i="26"/>
  <c r="J185" i="26"/>
  <c r="O185" i="26" s="1"/>
  <c r="N185" i="26"/>
  <c r="E187" i="26"/>
  <c r="F187" i="26"/>
  <c r="G187" i="26"/>
  <c r="N187" i="26" s="1"/>
  <c r="O187" i="26"/>
  <c r="E188" i="26"/>
  <c r="F188" i="26"/>
  <c r="G188" i="26"/>
  <c r="N188" i="26" s="1"/>
  <c r="H188" i="26"/>
  <c r="I188" i="26"/>
  <c r="J188" i="26"/>
  <c r="O188" i="26" s="1"/>
  <c r="E189" i="26"/>
  <c r="F189" i="26"/>
  <c r="G189" i="26"/>
  <c r="N189" i="26" s="1"/>
  <c r="H189" i="26"/>
  <c r="I189" i="26"/>
  <c r="J189" i="26"/>
  <c r="O189" i="26" s="1"/>
  <c r="H190" i="26"/>
  <c r="J190" i="26"/>
  <c r="O190" i="26" s="1"/>
  <c r="N190" i="26"/>
  <c r="H191" i="26"/>
  <c r="J191" i="26"/>
  <c r="O191" i="26" s="1"/>
  <c r="N191" i="26"/>
  <c r="E193" i="26"/>
  <c r="F193" i="26"/>
  <c r="G193" i="26"/>
  <c r="H193" i="26"/>
  <c r="I193" i="26"/>
  <c r="J193" i="26"/>
  <c r="O193" i="26" s="1"/>
  <c r="N193" i="26"/>
  <c r="E194" i="26"/>
  <c r="F194" i="26"/>
  <c r="G194" i="26"/>
  <c r="N194" i="26" s="1"/>
  <c r="H194" i="26"/>
  <c r="I194" i="26"/>
  <c r="J194" i="26"/>
  <c r="O194" i="26" s="1"/>
  <c r="H195" i="26"/>
  <c r="J195" i="26"/>
  <c r="O195" i="26" s="1"/>
  <c r="N195" i="26"/>
  <c r="H196" i="26"/>
  <c r="J196" i="26"/>
  <c r="O196" i="26" s="1"/>
  <c r="N196" i="26"/>
  <c r="D3" i="25"/>
  <c r="D3" i="24"/>
  <c r="C32" i="24"/>
  <c r="D32" i="24"/>
  <c r="C188" i="26" s="1"/>
  <c r="E32" i="24"/>
  <c r="D189" i="26" s="1"/>
  <c r="C33" i="24"/>
  <c r="G45" i="24"/>
  <c r="G46" i="24"/>
  <c r="G47" i="24"/>
  <c r="G48" i="24"/>
  <c r="G49" i="24"/>
  <c r="G50" i="24"/>
  <c r="G51" i="24"/>
  <c r="G52" i="24"/>
  <c r="G53" i="24"/>
  <c r="F63" i="24"/>
  <c r="G63" i="24" s="1"/>
  <c r="I63" i="24" s="1"/>
  <c r="H63" i="24"/>
  <c r="D72" i="24" s="1"/>
  <c r="D76" i="24" s="1"/>
  <c r="F64" i="24"/>
  <c r="G64" i="24" s="1"/>
  <c r="I64" i="24" s="1"/>
  <c r="H64" i="24"/>
  <c r="F65" i="24"/>
  <c r="G65" i="24" s="1"/>
  <c r="I65" i="24" s="1"/>
  <c r="H65" i="24"/>
  <c r="F66" i="24"/>
  <c r="G66" i="24" s="1"/>
  <c r="I66" i="24" s="1"/>
  <c r="H66" i="24"/>
  <c r="F67" i="24"/>
  <c r="G67" i="24" s="1"/>
  <c r="I67" i="24" s="1"/>
  <c r="H67" i="24"/>
  <c r="D3" i="23"/>
  <c r="E52" i="23"/>
  <c r="F52" i="23"/>
  <c r="C167" i="26" s="1"/>
  <c r="G52" i="23"/>
  <c r="D167" i="26" s="1"/>
  <c r="E53" i="23"/>
  <c r="F53" i="23"/>
  <c r="C168" i="26" s="1"/>
  <c r="G53" i="23"/>
  <c r="D168" i="26" s="1"/>
  <c r="E54" i="23"/>
  <c r="F54" i="23"/>
  <c r="C169" i="26" s="1"/>
  <c r="G54" i="23"/>
  <c r="F251" i="31" s="1"/>
  <c r="F56" i="23"/>
  <c r="E252" i="31" s="1"/>
  <c r="G56" i="23"/>
  <c r="D170" i="26" s="1"/>
  <c r="E57" i="23"/>
  <c r="F57" i="23"/>
  <c r="C171" i="26" s="1"/>
  <c r="G57" i="23"/>
  <c r="D171" i="26" s="1"/>
  <c r="F58" i="23"/>
  <c r="G58" i="23"/>
  <c r="F254" i="31" s="1"/>
  <c r="F60" i="23"/>
  <c r="C175" i="26" s="1"/>
  <c r="G60" i="23"/>
  <c r="D175" i="26" s="1"/>
  <c r="E89" i="23"/>
  <c r="F89" i="23"/>
  <c r="G89" i="23"/>
  <c r="L89" i="23"/>
  <c r="L94" i="23" s="1"/>
  <c r="E90" i="23"/>
  <c r="F90" i="23"/>
  <c r="G90" i="23"/>
  <c r="L90" i="23"/>
  <c r="E91" i="23"/>
  <c r="F91" i="23"/>
  <c r="G91" i="23"/>
  <c r="L91" i="23"/>
  <c r="M91" i="23" s="1"/>
  <c r="E92" i="23"/>
  <c r="F92" i="23"/>
  <c r="G92" i="23"/>
  <c r="L92" i="23"/>
  <c r="M92" i="23" s="1"/>
  <c r="J94" i="23"/>
  <c r="E102" i="23"/>
  <c r="G102" i="23" s="1"/>
  <c r="F102" i="23"/>
  <c r="H102" i="23" s="1"/>
  <c r="E103" i="23"/>
  <c r="G103" i="23" s="1"/>
  <c r="F103" i="23"/>
  <c r="H103" i="23" s="1"/>
  <c r="E104" i="23"/>
  <c r="G104" i="23" s="1"/>
  <c r="F104" i="23"/>
  <c r="H104" i="23" s="1"/>
  <c r="E105" i="23"/>
  <c r="F105" i="23"/>
  <c r="H105" i="23" s="1"/>
  <c r="G105" i="23"/>
  <c r="E106" i="23"/>
  <c r="G106" i="23" s="1"/>
  <c r="F106" i="23"/>
  <c r="H106" i="23" s="1"/>
  <c r="E107" i="23"/>
  <c r="G107" i="23" s="1"/>
  <c r="F107" i="23"/>
  <c r="H107" i="23" s="1"/>
  <c r="E108" i="23"/>
  <c r="G108" i="23" s="1"/>
  <c r="F108" i="23"/>
  <c r="H108" i="23" s="1"/>
  <c r="E109" i="23"/>
  <c r="G109" i="23" s="1"/>
  <c r="F109" i="23"/>
  <c r="H109" i="23" s="1"/>
  <c r="E110" i="23"/>
  <c r="G110" i="23" s="1"/>
  <c r="F110" i="23"/>
  <c r="H110" i="23" s="1"/>
  <c r="D111" i="23"/>
  <c r="E117" i="23"/>
  <c r="F117" i="23" s="1"/>
  <c r="E118" i="23"/>
  <c r="F118" i="23"/>
  <c r="E119" i="23"/>
  <c r="F119" i="23" s="1"/>
  <c r="E120" i="23"/>
  <c r="F120" i="23" s="1"/>
  <c r="E121" i="23"/>
  <c r="F121" i="23" s="1"/>
  <c r="E122" i="23"/>
  <c r="F122" i="23"/>
  <c r="E126" i="23"/>
  <c r="E127" i="23"/>
  <c r="E128" i="23"/>
  <c r="E129" i="23"/>
  <c r="E130" i="23"/>
  <c r="D137" i="23"/>
  <c r="E137" i="23" s="1"/>
  <c r="D138" i="23"/>
  <c r="E138" i="23" s="1"/>
  <c r="C3" i="22"/>
  <c r="E3" i="22"/>
  <c r="C33" i="22"/>
  <c r="I41" i="22"/>
  <c r="J41" i="22" s="1"/>
  <c r="I42" i="22"/>
  <c r="J42" i="22" s="1"/>
  <c r="I43" i="22"/>
  <c r="J43" i="22" s="1"/>
  <c r="I44" i="22"/>
  <c r="J44" i="22" s="1"/>
  <c r="I45" i="22"/>
  <c r="J45" i="22" s="1"/>
  <c r="I46" i="22"/>
  <c r="L46" i="22" s="1"/>
  <c r="J46" i="22"/>
  <c r="I47" i="22"/>
  <c r="J47" i="22" s="1"/>
  <c r="I48" i="22"/>
  <c r="J48" i="22" s="1"/>
  <c r="I49" i="22"/>
  <c r="J49" i="22" s="1"/>
  <c r="D3" i="21"/>
  <c r="D3" i="20"/>
  <c r="C47" i="20"/>
  <c r="D3" i="19"/>
  <c r="D34" i="19"/>
  <c r="F34" i="19"/>
  <c r="C144" i="26" s="1"/>
  <c r="G34" i="19"/>
  <c r="D144" i="26" s="1"/>
  <c r="D35" i="19"/>
  <c r="F35" i="19"/>
  <c r="E177" i="31" s="1"/>
  <c r="G35" i="19"/>
  <c r="F177" i="31" s="1"/>
  <c r="D36" i="19"/>
  <c r="F36" i="19"/>
  <c r="C145" i="26" s="1"/>
  <c r="G36" i="19"/>
  <c r="F178" i="31" s="1"/>
  <c r="D3" i="18"/>
  <c r="F28" i="18"/>
  <c r="J47" i="18"/>
  <c r="L47" i="18" s="1"/>
  <c r="J48" i="18"/>
  <c r="L48" i="18" s="1"/>
  <c r="J49" i="18"/>
  <c r="L49" i="18" s="1"/>
  <c r="J50" i="18"/>
  <c r="L50" i="18" s="1"/>
  <c r="J51" i="18"/>
  <c r="L51" i="18" s="1"/>
  <c r="J52" i="18"/>
  <c r="L52" i="18" s="1"/>
  <c r="J53" i="18"/>
  <c r="L53" i="18" s="1"/>
  <c r="J54" i="18"/>
  <c r="L54" i="18" s="1"/>
  <c r="J55" i="18"/>
  <c r="L55" i="18" s="1"/>
  <c r="J56" i="18"/>
  <c r="L56" i="18" s="1"/>
  <c r="J57" i="18"/>
  <c r="L57" i="18" s="1"/>
  <c r="J58" i="18"/>
  <c r="L58" i="18" s="1"/>
  <c r="J59" i="18"/>
  <c r="L59" i="18" s="1"/>
  <c r="J60" i="18"/>
  <c r="L60" i="18" s="1"/>
  <c r="J61" i="18"/>
  <c r="L61" i="18" s="1"/>
  <c r="J65" i="18"/>
  <c r="K65" i="18" s="1"/>
  <c r="J66" i="18"/>
  <c r="K66" i="18" s="1"/>
  <c r="J67" i="18"/>
  <c r="K67" i="18" s="1"/>
  <c r="J68" i="18"/>
  <c r="K68" i="18" s="1"/>
  <c r="J69" i="18"/>
  <c r="K69" i="18" s="1"/>
  <c r="J70" i="18"/>
  <c r="K70" i="18" s="1"/>
  <c r="G76" i="18"/>
  <c r="K76" i="18" s="1"/>
  <c r="G77" i="18"/>
  <c r="K77" i="18" s="1"/>
  <c r="G78" i="18"/>
  <c r="K78" i="18" s="1"/>
  <c r="G79" i="18"/>
  <c r="K79" i="18" s="1"/>
  <c r="G80" i="18"/>
  <c r="K80" i="18" s="1"/>
  <c r="G81" i="18"/>
  <c r="K81" i="18" s="1"/>
  <c r="G82" i="18"/>
  <c r="K82" i="18" s="1"/>
  <c r="G83" i="18"/>
  <c r="K83" i="18" s="1"/>
  <c r="G84" i="18"/>
  <c r="K84" i="18" s="1"/>
  <c r="G85" i="18"/>
  <c r="K85" i="18" s="1"/>
  <c r="G86" i="18"/>
  <c r="K86" i="18" s="1"/>
  <c r="G87" i="18"/>
  <c r="K87" i="18" s="1"/>
  <c r="G88" i="18"/>
  <c r="K88" i="18" s="1"/>
  <c r="G89" i="18"/>
  <c r="K89" i="18" s="1"/>
  <c r="D97" i="18"/>
  <c r="F97" i="18"/>
  <c r="C130" i="26" s="1"/>
  <c r="H97" i="18"/>
  <c r="D130" i="26" s="1"/>
  <c r="F98" i="18"/>
  <c r="C131" i="26" s="1"/>
  <c r="H98" i="18"/>
  <c r="F165" i="31" s="1"/>
  <c r="D99" i="18"/>
  <c r="D100" i="18"/>
  <c r="F100" i="18"/>
  <c r="C133" i="26" s="1"/>
  <c r="H100" i="18"/>
  <c r="D133" i="26" s="1"/>
  <c r="D101" i="18"/>
  <c r="F101" i="18"/>
  <c r="E168" i="31" s="1"/>
  <c r="H101" i="18"/>
  <c r="D134" i="26" s="1"/>
  <c r="F104" i="18"/>
  <c r="C136" i="26" s="1"/>
  <c r="H104" i="18"/>
  <c r="D136" i="26" s="1"/>
  <c r="D3" i="17"/>
  <c r="D33" i="17"/>
  <c r="E36" i="17"/>
  <c r="C102" i="26" s="1"/>
  <c r="F36" i="17"/>
  <c r="D102" i="26" s="1"/>
  <c r="E35" i="17"/>
  <c r="C101" i="26" s="1"/>
  <c r="F35" i="17"/>
  <c r="D101" i="26" s="1"/>
  <c r="E37" i="17"/>
  <c r="E136" i="31" s="1"/>
  <c r="F37" i="17"/>
  <c r="F136" i="31" s="1"/>
  <c r="E38" i="17"/>
  <c r="E137" i="31" s="1"/>
  <c r="F38" i="17"/>
  <c r="D103" i="26" s="1"/>
  <c r="N65" i="17"/>
  <c r="N66" i="17"/>
  <c r="N67" i="17"/>
  <c r="N68" i="17"/>
  <c r="N69" i="17"/>
  <c r="N70" i="17"/>
  <c r="N71" i="17"/>
  <c r="N72" i="17"/>
  <c r="M73" i="17"/>
  <c r="N73" i="17"/>
  <c r="D3" i="9"/>
  <c r="F48" i="9"/>
  <c r="C24" i="26" s="1"/>
  <c r="G48" i="9"/>
  <c r="D24" i="26" s="1"/>
  <c r="F46" i="9"/>
  <c r="E103" i="31" s="1"/>
  <c r="G46" i="9"/>
  <c r="F47" i="9"/>
  <c r="E104" i="31" s="1"/>
  <c r="G47" i="9"/>
  <c r="D26" i="26" s="1"/>
  <c r="F49" i="9"/>
  <c r="C27" i="26" s="1"/>
  <c r="G49" i="9"/>
  <c r="D27" i="26" s="1"/>
  <c r="F50" i="9"/>
  <c r="C28" i="26" s="1"/>
  <c r="G50" i="9"/>
  <c r="D28" i="26" s="1"/>
  <c r="F51" i="9"/>
  <c r="E107" i="31" s="1"/>
  <c r="G51" i="9"/>
  <c r="F107" i="31" s="1"/>
  <c r="N79" i="9"/>
  <c r="N80" i="9"/>
  <c r="N81" i="9"/>
  <c r="N82" i="9"/>
  <c r="N83" i="9"/>
  <c r="N84" i="9"/>
  <c r="N85" i="9"/>
  <c r="N86" i="9"/>
  <c r="N87" i="9"/>
  <c r="D3" i="16"/>
  <c r="D24" i="16"/>
  <c r="D3" i="15"/>
  <c r="E37" i="15"/>
  <c r="C91" i="26" s="1"/>
  <c r="F37" i="15"/>
  <c r="D91" i="26" s="1"/>
  <c r="D38" i="15"/>
  <c r="D3" i="14"/>
  <c r="E39" i="14"/>
  <c r="E76" i="31" s="1"/>
  <c r="F39" i="14"/>
  <c r="D85" i="26" s="1"/>
  <c r="D3" i="13"/>
  <c r="B34" i="13"/>
  <c r="D34" i="13"/>
  <c r="E63" i="31" s="1"/>
  <c r="E34" i="13"/>
  <c r="B44" i="13"/>
  <c r="D44" i="13"/>
  <c r="E64" i="31" s="1"/>
  <c r="E44" i="13"/>
  <c r="F64" i="31" s="1"/>
  <c r="B54" i="13"/>
  <c r="D54" i="13"/>
  <c r="E65" i="31" s="1"/>
  <c r="E54" i="13"/>
  <c r="F65" i="31" s="1"/>
  <c r="B64" i="13"/>
  <c r="D64" i="13"/>
  <c r="E66" i="31" s="1"/>
  <c r="E64" i="13"/>
  <c r="F66" i="31" s="1"/>
  <c r="D68" i="13"/>
  <c r="C78" i="26" s="1"/>
  <c r="D3" i="12"/>
  <c r="B46" i="12"/>
  <c r="D46" i="12"/>
  <c r="E56" i="31" s="1"/>
  <c r="E46" i="12"/>
  <c r="F56" i="31" s="1"/>
  <c r="D49" i="12"/>
  <c r="C73" i="26" s="1"/>
  <c r="D3" i="11"/>
  <c r="D61" i="11"/>
  <c r="E46" i="31" s="1"/>
  <c r="E61" i="11"/>
  <c r="F46" i="31" s="1"/>
  <c r="D63" i="11"/>
  <c r="E47" i="31" s="1"/>
  <c r="E63" i="11"/>
  <c r="F47" i="31" s="1"/>
  <c r="D66" i="11"/>
  <c r="C66" i="26" s="1"/>
  <c r="D3" i="10"/>
  <c r="B45" i="10"/>
  <c r="D45" i="10"/>
  <c r="E39" i="31" s="1"/>
  <c r="E45" i="10"/>
  <c r="F39" i="31" s="1"/>
  <c r="D50" i="10"/>
  <c r="C61" i="26" s="1"/>
  <c r="D3" i="29"/>
  <c r="F48" i="29"/>
  <c r="E26" i="31" s="1"/>
  <c r="G48" i="29"/>
  <c r="F26" i="31" s="1"/>
  <c r="D49" i="29"/>
  <c r="F49" i="29"/>
  <c r="G49" i="29"/>
  <c r="F27" i="31" s="1"/>
  <c r="D50" i="29"/>
  <c r="F50" i="29"/>
  <c r="E28" i="31" s="1"/>
  <c r="G50" i="29"/>
  <c r="D3" i="8"/>
  <c r="E26" i="8"/>
  <c r="C15" i="26" s="1"/>
  <c r="F26" i="8"/>
  <c r="D15" i="26" s="1"/>
  <c r="E27" i="8"/>
  <c r="E16" i="31" s="1"/>
  <c r="F27" i="8"/>
  <c r="D16" i="26" s="1"/>
  <c r="E28" i="8"/>
  <c r="E17" i="31" s="1"/>
  <c r="F28" i="8"/>
  <c r="D17" i="26" s="1"/>
  <c r="E29" i="8"/>
  <c r="C18" i="26" s="1"/>
  <c r="F29" i="8"/>
  <c r="F18" i="31" s="1"/>
  <c r="E30" i="8"/>
  <c r="E19" i="31" s="1"/>
  <c r="F30" i="8"/>
  <c r="D19" i="26" s="1"/>
  <c r="E32" i="8"/>
  <c r="E20" i="31" s="1"/>
  <c r="F32" i="8"/>
  <c r="F20" i="31" s="1"/>
  <c r="E33" i="8"/>
  <c r="E21" i="31" s="1"/>
  <c r="F33" i="8"/>
  <c r="F21" i="31" s="1"/>
  <c r="G6" i="31"/>
  <c r="G7" i="31"/>
  <c r="G8" i="31"/>
  <c r="G9" i="31"/>
  <c r="G10" i="31"/>
  <c r="G15" i="31"/>
  <c r="H15" i="31"/>
  <c r="I15" i="31"/>
  <c r="J15" i="31"/>
  <c r="K15" i="31"/>
  <c r="L15" i="31"/>
  <c r="D16" i="31"/>
  <c r="G16" i="31"/>
  <c r="H16" i="31"/>
  <c r="I16" i="31"/>
  <c r="J16" i="31"/>
  <c r="K16" i="31"/>
  <c r="L16" i="31"/>
  <c r="D17" i="31"/>
  <c r="F17" i="31"/>
  <c r="G17" i="31"/>
  <c r="H17" i="31"/>
  <c r="I17" i="31"/>
  <c r="J17" i="31"/>
  <c r="K17" i="31"/>
  <c r="L17" i="31"/>
  <c r="D18" i="31"/>
  <c r="G18" i="31"/>
  <c r="H18" i="31"/>
  <c r="I18" i="31"/>
  <c r="J18" i="31"/>
  <c r="K18" i="31"/>
  <c r="L18" i="31"/>
  <c r="D19" i="31"/>
  <c r="G19" i="31"/>
  <c r="H19" i="31"/>
  <c r="I19" i="31"/>
  <c r="J19" i="31"/>
  <c r="K19" i="31"/>
  <c r="L19" i="31"/>
  <c r="G20" i="31"/>
  <c r="H20" i="31"/>
  <c r="I20" i="31"/>
  <c r="J20" i="31"/>
  <c r="K20" i="31"/>
  <c r="L20" i="31"/>
  <c r="G21" i="31"/>
  <c r="H21" i="31"/>
  <c r="I21" i="31"/>
  <c r="J21" i="31"/>
  <c r="K21" i="31"/>
  <c r="L21" i="31"/>
  <c r="J22" i="31"/>
  <c r="L22" i="31"/>
  <c r="E24" i="31"/>
  <c r="F24" i="31"/>
  <c r="G24" i="31"/>
  <c r="H24" i="31"/>
  <c r="I24" i="31"/>
  <c r="J24" i="31"/>
  <c r="K24" i="31"/>
  <c r="L24" i="31"/>
  <c r="G26" i="31"/>
  <c r="H26" i="31"/>
  <c r="I26" i="31"/>
  <c r="J26" i="31"/>
  <c r="K26" i="31"/>
  <c r="L26" i="31"/>
  <c r="E27" i="31"/>
  <c r="G27" i="31"/>
  <c r="H27" i="31"/>
  <c r="I27" i="31"/>
  <c r="J27" i="31"/>
  <c r="K27" i="31"/>
  <c r="L27" i="31"/>
  <c r="F28" i="31"/>
  <c r="G28" i="31"/>
  <c r="H28" i="31"/>
  <c r="I28" i="31"/>
  <c r="J28" i="31"/>
  <c r="K28" i="31"/>
  <c r="L28" i="31"/>
  <c r="G30" i="31"/>
  <c r="H30" i="31"/>
  <c r="I30" i="31"/>
  <c r="J30" i="31"/>
  <c r="K30" i="31"/>
  <c r="L30" i="31"/>
  <c r="G31" i="31"/>
  <c r="H31" i="31"/>
  <c r="I31" i="31"/>
  <c r="J31" i="31"/>
  <c r="K31" i="31"/>
  <c r="L31" i="31"/>
  <c r="G32" i="31"/>
  <c r="H32" i="31"/>
  <c r="I32" i="31"/>
  <c r="J32" i="31"/>
  <c r="K32" i="31"/>
  <c r="L32" i="31"/>
  <c r="G33" i="31"/>
  <c r="H33" i="31"/>
  <c r="I33" i="31"/>
  <c r="J33" i="31"/>
  <c r="K33" i="31"/>
  <c r="L33" i="31"/>
  <c r="J34" i="31"/>
  <c r="K34" i="31"/>
  <c r="L34" i="31"/>
  <c r="J35" i="31"/>
  <c r="K35" i="31"/>
  <c r="L35" i="31"/>
  <c r="G38" i="31"/>
  <c r="H38" i="31"/>
  <c r="I38" i="31"/>
  <c r="G39" i="31"/>
  <c r="H39" i="31"/>
  <c r="I39" i="31"/>
  <c r="J39" i="31"/>
  <c r="K39" i="31"/>
  <c r="L39" i="31"/>
  <c r="G40" i="31"/>
  <c r="H40" i="31"/>
  <c r="I40" i="31"/>
  <c r="J40" i="31"/>
  <c r="K40" i="31"/>
  <c r="L40" i="31"/>
  <c r="G41" i="31"/>
  <c r="H41" i="31"/>
  <c r="I41" i="31"/>
  <c r="J41" i="31"/>
  <c r="K41" i="31"/>
  <c r="L41" i="31"/>
  <c r="G42" i="31"/>
  <c r="H42" i="31"/>
  <c r="I42" i="31"/>
  <c r="J42" i="31"/>
  <c r="L42" i="31"/>
  <c r="J43" i="31"/>
  <c r="L43" i="31"/>
  <c r="G45" i="31"/>
  <c r="H45" i="31"/>
  <c r="I45" i="31"/>
  <c r="G46" i="31"/>
  <c r="H46" i="31"/>
  <c r="I46" i="31"/>
  <c r="J46" i="31"/>
  <c r="K46" i="31"/>
  <c r="L46" i="31"/>
  <c r="G47" i="31"/>
  <c r="H47" i="31"/>
  <c r="I47" i="31"/>
  <c r="J47" i="31"/>
  <c r="K47" i="31"/>
  <c r="L47" i="31"/>
  <c r="G48" i="31"/>
  <c r="H48" i="31"/>
  <c r="I48" i="31"/>
  <c r="J48" i="31"/>
  <c r="K48" i="31"/>
  <c r="L48" i="31"/>
  <c r="G49" i="31"/>
  <c r="H49" i="31"/>
  <c r="I49" i="31"/>
  <c r="J49" i="31"/>
  <c r="K49" i="31"/>
  <c r="L49" i="31"/>
  <c r="G50" i="31"/>
  <c r="H50" i="31"/>
  <c r="I50" i="31"/>
  <c r="J50" i="31"/>
  <c r="K50" i="31"/>
  <c r="L50" i="31"/>
  <c r="G51" i="31"/>
  <c r="H51" i="31"/>
  <c r="I51" i="31"/>
  <c r="J51" i="31"/>
  <c r="K51" i="31"/>
  <c r="L51" i="31"/>
  <c r="G52" i="31"/>
  <c r="H52" i="31"/>
  <c r="I52" i="31"/>
  <c r="J52" i="31"/>
  <c r="L52" i="31"/>
  <c r="J53" i="31"/>
  <c r="L53" i="31"/>
  <c r="G55" i="31"/>
  <c r="H55" i="31"/>
  <c r="I55" i="31"/>
  <c r="G56" i="31"/>
  <c r="H56" i="31"/>
  <c r="I56" i="31"/>
  <c r="J56" i="31"/>
  <c r="K56" i="31"/>
  <c r="L56" i="31"/>
  <c r="G57" i="31"/>
  <c r="H57" i="31"/>
  <c r="I57" i="31"/>
  <c r="J57" i="31"/>
  <c r="K57" i="31"/>
  <c r="L57" i="31"/>
  <c r="G58" i="31"/>
  <c r="H58" i="31"/>
  <c r="I58" i="31"/>
  <c r="J58" i="31"/>
  <c r="K58" i="31"/>
  <c r="L58" i="31"/>
  <c r="G59" i="31"/>
  <c r="H59" i="31"/>
  <c r="I59" i="31"/>
  <c r="J59" i="31"/>
  <c r="L59" i="31"/>
  <c r="J60" i="31"/>
  <c r="L60" i="31"/>
  <c r="G62" i="31"/>
  <c r="H62" i="31"/>
  <c r="I62" i="31"/>
  <c r="F63" i="31"/>
  <c r="G63" i="31"/>
  <c r="H63" i="31"/>
  <c r="I63" i="31"/>
  <c r="J63" i="31"/>
  <c r="K63" i="31"/>
  <c r="L63" i="31"/>
  <c r="G64" i="31"/>
  <c r="H64" i="31"/>
  <c r="I64" i="31"/>
  <c r="J64" i="31"/>
  <c r="K64" i="31"/>
  <c r="L64" i="31"/>
  <c r="G65" i="31"/>
  <c r="H65" i="31"/>
  <c r="I65" i="31"/>
  <c r="J65" i="31"/>
  <c r="K65" i="31"/>
  <c r="L65" i="31"/>
  <c r="G66" i="31"/>
  <c r="H66" i="31"/>
  <c r="I66" i="31"/>
  <c r="J66" i="31"/>
  <c r="K66" i="31"/>
  <c r="L66" i="31"/>
  <c r="G67" i="31"/>
  <c r="H67" i="31"/>
  <c r="I67" i="31"/>
  <c r="J67" i="31"/>
  <c r="K67" i="31"/>
  <c r="L67" i="31"/>
  <c r="G68" i="31"/>
  <c r="H68" i="31"/>
  <c r="I68" i="31"/>
  <c r="J68" i="31"/>
  <c r="K68" i="31"/>
  <c r="L68" i="31"/>
  <c r="G69" i="31"/>
  <c r="H69" i="31"/>
  <c r="I69" i="31"/>
  <c r="J69" i="31"/>
  <c r="K69" i="31"/>
  <c r="L69" i="31"/>
  <c r="G70" i="31"/>
  <c r="H70" i="31"/>
  <c r="I70" i="31"/>
  <c r="J70" i="31"/>
  <c r="K70" i="31"/>
  <c r="L70" i="31"/>
  <c r="G71" i="31"/>
  <c r="H71" i="31"/>
  <c r="I71" i="31"/>
  <c r="J71" i="31"/>
  <c r="K71" i="31"/>
  <c r="L71" i="31"/>
  <c r="G72" i="31"/>
  <c r="H72" i="31"/>
  <c r="I72" i="31"/>
  <c r="J72" i="31"/>
  <c r="L72" i="31"/>
  <c r="J73" i="31"/>
  <c r="L73" i="31"/>
  <c r="G75" i="31"/>
  <c r="H75" i="31"/>
  <c r="I75" i="31"/>
  <c r="G76" i="31"/>
  <c r="H76" i="31"/>
  <c r="I76" i="31"/>
  <c r="J76" i="31"/>
  <c r="K76" i="31"/>
  <c r="L76" i="31"/>
  <c r="G77" i="31"/>
  <c r="H77" i="31"/>
  <c r="I77" i="31"/>
  <c r="J77" i="31"/>
  <c r="K77" i="31"/>
  <c r="L77" i="31"/>
  <c r="J78" i="31"/>
  <c r="L78" i="31"/>
  <c r="J79" i="31"/>
  <c r="L79" i="31"/>
  <c r="J80" i="31"/>
  <c r="L80" i="31"/>
  <c r="J81" i="31"/>
  <c r="L81" i="31"/>
  <c r="J82" i="31"/>
  <c r="L82" i="31"/>
  <c r="J83" i="31"/>
  <c r="L83" i="31"/>
  <c r="G85" i="31"/>
  <c r="H85" i="31"/>
  <c r="I85" i="31"/>
  <c r="G86" i="31"/>
  <c r="H86" i="31"/>
  <c r="I86" i="31"/>
  <c r="J86" i="31"/>
  <c r="K86" i="31"/>
  <c r="L86" i="31"/>
  <c r="G87" i="31"/>
  <c r="H87" i="31"/>
  <c r="I87" i="31"/>
  <c r="J87" i="31"/>
  <c r="L87" i="31"/>
  <c r="J88" i="31"/>
  <c r="L88" i="31"/>
  <c r="J89" i="31"/>
  <c r="L89" i="31"/>
  <c r="J90" i="31"/>
  <c r="L90" i="31"/>
  <c r="J91" i="31"/>
  <c r="L91" i="31"/>
  <c r="G93" i="31"/>
  <c r="H93" i="31"/>
  <c r="I93" i="31"/>
  <c r="G94" i="31"/>
  <c r="H94" i="31"/>
  <c r="I94" i="31"/>
  <c r="J94" i="31"/>
  <c r="K94" i="31"/>
  <c r="L94" i="31"/>
  <c r="G95" i="31"/>
  <c r="H95" i="31"/>
  <c r="I95" i="31"/>
  <c r="J95" i="31"/>
  <c r="K95" i="31"/>
  <c r="L95" i="31"/>
  <c r="G96" i="31"/>
  <c r="H96" i="31"/>
  <c r="I96" i="31"/>
  <c r="J96" i="31"/>
  <c r="K96" i="31"/>
  <c r="L96" i="31"/>
  <c r="J97" i="31"/>
  <c r="L97" i="31"/>
  <c r="J98" i="31"/>
  <c r="L98" i="31"/>
  <c r="E100" i="31"/>
  <c r="F100" i="31"/>
  <c r="G100" i="31"/>
  <c r="H100" i="31"/>
  <c r="I100" i="31"/>
  <c r="J100" i="31"/>
  <c r="K100" i="31"/>
  <c r="L100" i="31"/>
  <c r="G102" i="31"/>
  <c r="H102" i="31"/>
  <c r="I102" i="31"/>
  <c r="J102" i="31"/>
  <c r="K102" i="31"/>
  <c r="L102" i="31"/>
  <c r="F103" i="31"/>
  <c r="G103" i="31"/>
  <c r="H103" i="31"/>
  <c r="I103" i="31"/>
  <c r="J103" i="31"/>
  <c r="K103" i="31"/>
  <c r="L103" i="31"/>
  <c r="F104" i="31"/>
  <c r="G104" i="31"/>
  <c r="H104" i="31"/>
  <c r="I104" i="31"/>
  <c r="J104" i="31"/>
  <c r="K104" i="31"/>
  <c r="L104" i="31"/>
  <c r="G105" i="31"/>
  <c r="H105" i="31"/>
  <c r="I105" i="31"/>
  <c r="J105" i="31"/>
  <c r="K105" i="31"/>
  <c r="L105" i="31"/>
  <c r="G106" i="31"/>
  <c r="H106" i="31"/>
  <c r="I106" i="31"/>
  <c r="J106" i="31"/>
  <c r="K106" i="31"/>
  <c r="L106" i="31"/>
  <c r="G107" i="31"/>
  <c r="H107" i="31"/>
  <c r="I107" i="31"/>
  <c r="J107" i="31"/>
  <c r="K107" i="31"/>
  <c r="L107" i="31"/>
  <c r="G109" i="31"/>
  <c r="H109" i="31"/>
  <c r="I109" i="31"/>
  <c r="J109" i="31"/>
  <c r="K109" i="31"/>
  <c r="L109" i="31"/>
  <c r="G110" i="31"/>
  <c r="H110" i="31"/>
  <c r="I110" i="31"/>
  <c r="J110" i="31"/>
  <c r="K110" i="31"/>
  <c r="L110" i="31"/>
  <c r="G111" i="31"/>
  <c r="H111" i="31"/>
  <c r="I111" i="31"/>
  <c r="J111" i="31"/>
  <c r="K111" i="31"/>
  <c r="L111" i="31"/>
  <c r="G112" i="31"/>
  <c r="H112" i="31"/>
  <c r="I112" i="31"/>
  <c r="J112" i="31"/>
  <c r="K112" i="31"/>
  <c r="L112" i="31"/>
  <c r="G113" i="31"/>
  <c r="H113" i="31"/>
  <c r="I113" i="31"/>
  <c r="J113" i="31"/>
  <c r="K113" i="31"/>
  <c r="L113" i="31"/>
  <c r="G114" i="31"/>
  <c r="H114" i="31"/>
  <c r="I114" i="31"/>
  <c r="J114" i="31"/>
  <c r="K114" i="31"/>
  <c r="L114" i="31"/>
  <c r="G116" i="31"/>
  <c r="H116" i="31"/>
  <c r="I116" i="31"/>
  <c r="J116" i="31"/>
  <c r="K116" i="31"/>
  <c r="L116" i="31"/>
  <c r="G117" i="31"/>
  <c r="H117" i="31"/>
  <c r="I117" i="31"/>
  <c r="J117" i="31"/>
  <c r="K117" i="31"/>
  <c r="L117" i="31"/>
  <c r="G118" i="31"/>
  <c r="H118" i="31"/>
  <c r="I118" i="31"/>
  <c r="J118" i="31"/>
  <c r="K118" i="31"/>
  <c r="L118" i="31"/>
  <c r="G119" i="31"/>
  <c r="H119" i="31"/>
  <c r="I119" i="31"/>
  <c r="J119" i="31"/>
  <c r="K119" i="31"/>
  <c r="L119" i="31"/>
  <c r="J120" i="31"/>
  <c r="K120" i="31"/>
  <c r="L120" i="31"/>
  <c r="J121" i="31"/>
  <c r="K121" i="31"/>
  <c r="L121" i="31"/>
  <c r="G123" i="31"/>
  <c r="H123" i="31"/>
  <c r="I123" i="31"/>
  <c r="J123" i="31"/>
  <c r="K123" i="31"/>
  <c r="L123" i="31"/>
  <c r="G124" i="31"/>
  <c r="H124" i="31"/>
  <c r="I124" i="31"/>
  <c r="J124" i="31"/>
  <c r="K124" i="31"/>
  <c r="L124" i="31"/>
  <c r="G125" i="31"/>
  <c r="H125" i="31"/>
  <c r="I125" i="31"/>
  <c r="J125" i="31"/>
  <c r="K125" i="31"/>
  <c r="L125" i="31"/>
  <c r="G126" i="31"/>
  <c r="H126" i="31"/>
  <c r="I126" i="31"/>
  <c r="J126" i="31"/>
  <c r="K126" i="31"/>
  <c r="L126" i="31"/>
  <c r="G128" i="31"/>
  <c r="H128" i="31"/>
  <c r="I128" i="31"/>
  <c r="J128" i="31"/>
  <c r="K128" i="31"/>
  <c r="L128" i="31"/>
  <c r="J129" i="31"/>
  <c r="K129" i="31"/>
  <c r="L129" i="31"/>
  <c r="J130" i="31"/>
  <c r="K130" i="31"/>
  <c r="L130" i="31"/>
  <c r="E132" i="31"/>
  <c r="F132" i="31"/>
  <c r="G132" i="31"/>
  <c r="H132" i="31"/>
  <c r="I132" i="31"/>
  <c r="J132" i="31"/>
  <c r="K132" i="31"/>
  <c r="L132" i="31"/>
  <c r="G134" i="31"/>
  <c r="H134" i="31"/>
  <c r="I134" i="31"/>
  <c r="J134" i="31"/>
  <c r="K134" i="31"/>
  <c r="L134" i="31"/>
  <c r="E135" i="31"/>
  <c r="G135" i="31"/>
  <c r="H135" i="31"/>
  <c r="I135" i="31"/>
  <c r="J135" i="31"/>
  <c r="K135" i="31"/>
  <c r="L135" i="31"/>
  <c r="G136" i="31"/>
  <c r="H136" i="31"/>
  <c r="I136" i="31"/>
  <c r="J136" i="31"/>
  <c r="K136" i="31"/>
  <c r="L136" i="31"/>
  <c r="G137" i="31"/>
  <c r="H137" i="31"/>
  <c r="I137" i="31"/>
  <c r="J137" i="31"/>
  <c r="K137" i="31"/>
  <c r="L137" i="31"/>
  <c r="G139" i="31"/>
  <c r="H139" i="31"/>
  <c r="I139" i="31"/>
  <c r="J139" i="31"/>
  <c r="K139" i="31"/>
  <c r="L139" i="31"/>
  <c r="G140" i="31"/>
  <c r="H140" i="31"/>
  <c r="I140" i="31"/>
  <c r="J140" i="31"/>
  <c r="K140" i="31"/>
  <c r="L140" i="31"/>
  <c r="G141" i="31"/>
  <c r="H141" i="31"/>
  <c r="I141" i="31"/>
  <c r="J141" i="31"/>
  <c r="K141" i="31"/>
  <c r="L141" i="31"/>
  <c r="G142" i="31"/>
  <c r="H142" i="31"/>
  <c r="I142" i="31"/>
  <c r="J142" i="31"/>
  <c r="K142" i="31"/>
  <c r="L142" i="31"/>
  <c r="G143" i="31"/>
  <c r="H143" i="31"/>
  <c r="I143" i="31"/>
  <c r="J143" i="31"/>
  <c r="K143" i="31"/>
  <c r="L143" i="31"/>
  <c r="J144" i="31"/>
  <c r="L144" i="31"/>
  <c r="G146" i="31"/>
  <c r="H146" i="31"/>
  <c r="I146" i="31"/>
  <c r="J146" i="31"/>
  <c r="K146" i="31"/>
  <c r="L146" i="31"/>
  <c r="G147" i="31"/>
  <c r="H147" i="31"/>
  <c r="I147" i="31"/>
  <c r="J147" i="31"/>
  <c r="K147" i="31"/>
  <c r="L147" i="31"/>
  <c r="G148" i="31"/>
  <c r="H148" i="31"/>
  <c r="I148" i="31"/>
  <c r="J148" i="31"/>
  <c r="K148" i="31"/>
  <c r="L148" i="31"/>
  <c r="G149" i="31"/>
  <c r="H149" i="31"/>
  <c r="I149" i="31"/>
  <c r="J149" i="31"/>
  <c r="K149" i="31"/>
  <c r="L149" i="31"/>
  <c r="G150" i="31"/>
  <c r="H150" i="31"/>
  <c r="I150" i="31"/>
  <c r="J150" i="31"/>
  <c r="K150" i="31"/>
  <c r="L150" i="31"/>
  <c r="G151" i="31"/>
  <c r="H151" i="31"/>
  <c r="I151" i="31"/>
  <c r="J151" i="31"/>
  <c r="K151" i="31"/>
  <c r="L151" i="31"/>
  <c r="G152" i="31"/>
  <c r="H152" i="31"/>
  <c r="I152" i="31"/>
  <c r="J152" i="31"/>
  <c r="L152" i="31"/>
  <c r="G153" i="31"/>
  <c r="H153" i="31"/>
  <c r="I153" i="31"/>
  <c r="J153" i="31"/>
  <c r="L153" i="31"/>
  <c r="J154" i="31"/>
  <c r="L154" i="31"/>
  <c r="G156" i="31"/>
  <c r="H156" i="31"/>
  <c r="I156" i="31"/>
  <c r="J156" i="31"/>
  <c r="K156" i="31"/>
  <c r="L156" i="31"/>
  <c r="G157" i="31"/>
  <c r="H157" i="31"/>
  <c r="I157" i="31"/>
  <c r="J157" i="31"/>
  <c r="K157" i="31"/>
  <c r="L157" i="31"/>
  <c r="J158" i="31"/>
  <c r="L158" i="31"/>
  <c r="J159" i="31"/>
  <c r="L159" i="31"/>
  <c r="G161" i="31"/>
  <c r="H161" i="31"/>
  <c r="I161" i="31"/>
  <c r="J161" i="31"/>
  <c r="K161" i="31"/>
  <c r="L161" i="31"/>
  <c r="G162" i="31"/>
  <c r="H162" i="31"/>
  <c r="I162" i="31"/>
  <c r="J162" i="31"/>
  <c r="K162" i="31"/>
  <c r="L162" i="31"/>
  <c r="E163" i="31"/>
  <c r="G163" i="31"/>
  <c r="H163" i="31"/>
  <c r="I163" i="31"/>
  <c r="J163" i="31"/>
  <c r="K163" i="31"/>
  <c r="L163" i="31"/>
  <c r="G164" i="31"/>
  <c r="H164" i="31"/>
  <c r="I164" i="31"/>
  <c r="J164" i="31"/>
  <c r="K164" i="31"/>
  <c r="L164" i="31"/>
  <c r="G165" i="31"/>
  <c r="H165" i="31"/>
  <c r="I165" i="31"/>
  <c r="J165" i="31"/>
  <c r="K165" i="31"/>
  <c r="L165" i="31"/>
  <c r="G166" i="31"/>
  <c r="H166" i="31"/>
  <c r="I166" i="31"/>
  <c r="J166" i="31"/>
  <c r="K166" i="31"/>
  <c r="L166" i="31"/>
  <c r="G167" i="31"/>
  <c r="H167" i="31"/>
  <c r="I167" i="31"/>
  <c r="J167" i="31"/>
  <c r="K167" i="31"/>
  <c r="L167" i="31"/>
  <c r="G168" i="31"/>
  <c r="H168" i="31"/>
  <c r="I168" i="31"/>
  <c r="J168" i="31"/>
  <c r="K168" i="31"/>
  <c r="L168" i="31"/>
  <c r="G169" i="31"/>
  <c r="H169" i="31"/>
  <c r="I169" i="31"/>
  <c r="J169" i="31"/>
  <c r="K169" i="31"/>
  <c r="L169" i="31"/>
  <c r="F170" i="31"/>
  <c r="G170" i="31"/>
  <c r="H170" i="31"/>
  <c r="I170" i="31"/>
  <c r="J170" i="31"/>
  <c r="K170" i="31"/>
  <c r="L170" i="31"/>
  <c r="J172" i="31"/>
  <c r="L172" i="31"/>
  <c r="J173" i="31"/>
  <c r="L173" i="31"/>
  <c r="G175" i="31"/>
  <c r="H175" i="31"/>
  <c r="I175" i="31"/>
  <c r="G176" i="31"/>
  <c r="H176" i="31"/>
  <c r="I176" i="31"/>
  <c r="J176" i="31"/>
  <c r="K176" i="31"/>
  <c r="L176" i="31"/>
  <c r="G177" i="31"/>
  <c r="H177" i="31"/>
  <c r="I177" i="31"/>
  <c r="J177" i="31"/>
  <c r="K177" i="31"/>
  <c r="L177" i="31"/>
  <c r="G178" i="31"/>
  <c r="H178" i="31"/>
  <c r="I178" i="31"/>
  <c r="J178" i="31"/>
  <c r="K178" i="31"/>
  <c r="L178" i="31"/>
  <c r="J179" i="31"/>
  <c r="L179" i="31"/>
  <c r="J180" i="31"/>
  <c r="L180" i="31"/>
  <c r="J181" i="31"/>
  <c r="L181" i="31"/>
  <c r="G184" i="31"/>
  <c r="H184" i="31"/>
  <c r="I184" i="31"/>
  <c r="G185" i="31"/>
  <c r="H185" i="31"/>
  <c r="I185" i="31"/>
  <c r="G186" i="31"/>
  <c r="H186" i="31"/>
  <c r="I186" i="31"/>
  <c r="J186" i="31"/>
  <c r="K186" i="31"/>
  <c r="L186" i="31"/>
  <c r="G187" i="31"/>
  <c r="H187" i="31"/>
  <c r="I187" i="31"/>
  <c r="J187" i="31"/>
  <c r="K187" i="31"/>
  <c r="L187" i="31"/>
  <c r="G188" i="31"/>
  <c r="H188" i="31"/>
  <c r="I188" i="31"/>
  <c r="J188" i="31"/>
  <c r="K188" i="31"/>
  <c r="L188" i="31"/>
  <c r="G189" i="31"/>
  <c r="H189" i="31"/>
  <c r="I189" i="31"/>
  <c r="J189" i="31"/>
  <c r="K189" i="31"/>
  <c r="L189" i="31"/>
  <c r="G190" i="31"/>
  <c r="H190" i="31"/>
  <c r="I190" i="31"/>
  <c r="J190" i="31"/>
  <c r="K190" i="31"/>
  <c r="L190" i="31"/>
  <c r="G191" i="31"/>
  <c r="H191" i="31"/>
  <c r="I191" i="31"/>
  <c r="J191" i="31"/>
  <c r="K191" i="31"/>
  <c r="L191" i="31"/>
  <c r="G192" i="31"/>
  <c r="H192" i="31"/>
  <c r="I192" i="31"/>
  <c r="J192" i="31"/>
  <c r="K192" i="31"/>
  <c r="L192" i="31"/>
  <c r="G193" i="31"/>
  <c r="H193" i="31"/>
  <c r="I193" i="31"/>
  <c r="J193" i="31"/>
  <c r="K193" i="31"/>
  <c r="L193" i="31"/>
  <c r="G194" i="31"/>
  <c r="H194" i="31"/>
  <c r="I194" i="31"/>
  <c r="J194" i="31"/>
  <c r="K194" i="31"/>
  <c r="L194" i="31"/>
  <c r="G195" i="31"/>
  <c r="H195" i="31"/>
  <c r="I195" i="31"/>
  <c r="J195" i="31"/>
  <c r="K195" i="31"/>
  <c r="L195" i="31"/>
  <c r="G196" i="31"/>
  <c r="H196" i="31"/>
  <c r="I196" i="31"/>
  <c r="J196" i="31"/>
  <c r="K196" i="31"/>
  <c r="L196" i="31"/>
  <c r="G197" i="31"/>
  <c r="H197" i="31"/>
  <c r="I197" i="31"/>
  <c r="J197" i="31"/>
  <c r="K197" i="31"/>
  <c r="L197" i="31"/>
  <c r="G198" i="31"/>
  <c r="H198" i="31"/>
  <c r="I198" i="31"/>
  <c r="J198" i="31"/>
  <c r="K198" i="31"/>
  <c r="L198" i="31"/>
  <c r="G199" i="31"/>
  <c r="H199" i="31"/>
  <c r="I199" i="31"/>
  <c r="J199" i="31"/>
  <c r="K199" i="31"/>
  <c r="L199" i="31"/>
  <c r="G200" i="31"/>
  <c r="H200" i="31"/>
  <c r="I200" i="31"/>
  <c r="J200" i="31"/>
  <c r="K200" i="31"/>
  <c r="L200" i="31"/>
  <c r="G201" i="31"/>
  <c r="H201" i="31"/>
  <c r="I201" i="31"/>
  <c r="J201" i="31"/>
  <c r="K201" i="31"/>
  <c r="L201" i="31"/>
  <c r="G202" i="31"/>
  <c r="H202" i="31"/>
  <c r="I202" i="31"/>
  <c r="J202" i="31"/>
  <c r="K202" i="31"/>
  <c r="L202" i="31"/>
  <c r="G203" i="31"/>
  <c r="H203" i="31"/>
  <c r="I203" i="31"/>
  <c r="J203" i="31"/>
  <c r="K203" i="31"/>
  <c r="L203" i="31"/>
  <c r="G204" i="31"/>
  <c r="H204" i="31"/>
  <c r="I204" i="31"/>
  <c r="J204" i="31"/>
  <c r="K204" i="31"/>
  <c r="L204" i="31"/>
  <c r="G205" i="31"/>
  <c r="H205" i="31"/>
  <c r="I205" i="31"/>
  <c r="J205" i="31"/>
  <c r="K205" i="31"/>
  <c r="L205" i="31"/>
  <c r="G206" i="31"/>
  <c r="H206" i="31"/>
  <c r="I206" i="31"/>
  <c r="J206" i="31"/>
  <c r="K206" i="31"/>
  <c r="L206" i="31"/>
  <c r="G207" i="31"/>
  <c r="H207" i="31"/>
  <c r="I207" i="31"/>
  <c r="J207" i="31"/>
  <c r="K207" i="31"/>
  <c r="L207" i="31"/>
  <c r="G208" i="31"/>
  <c r="H208" i="31"/>
  <c r="I208" i="31"/>
  <c r="J208" i="31"/>
  <c r="K208" i="31"/>
  <c r="L208" i="31"/>
  <c r="G209" i="31"/>
  <c r="H209" i="31"/>
  <c r="I209" i="31"/>
  <c r="J209" i="31"/>
  <c r="K209" i="31"/>
  <c r="L209" i="31"/>
  <c r="G210" i="31"/>
  <c r="H210" i="31"/>
  <c r="I210" i="31"/>
  <c r="J210" i="31"/>
  <c r="K210" i="31"/>
  <c r="L210" i="31"/>
  <c r="G211" i="31"/>
  <c r="H211" i="31"/>
  <c r="I211" i="31"/>
  <c r="J211" i="31"/>
  <c r="K211" i="31"/>
  <c r="L211" i="31"/>
  <c r="G213" i="31"/>
  <c r="H213" i="31"/>
  <c r="I213" i="31"/>
  <c r="G214" i="31"/>
  <c r="H214" i="31"/>
  <c r="I214" i="31"/>
  <c r="J214" i="31"/>
  <c r="K214" i="31"/>
  <c r="L214" i="31"/>
  <c r="J215" i="31"/>
  <c r="L215" i="31"/>
  <c r="J216" i="31"/>
  <c r="L216" i="31"/>
  <c r="J217" i="31"/>
  <c r="L217" i="31"/>
  <c r="J218" i="31"/>
  <c r="L218" i="31"/>
  <c r="J219" i="31"/>
  <c r="L219" i="31"/>
  <c r="J220" i="31"/>
  <c r="L220" i="31"/>
  <c r="J221" i="31"/>
  <c r="L221" i="31"/>
  <c r="J222" i="31"/>
  <c r="L222" i="31"/>
  <c r="J223" i="31"/>
  <c r="L223" i="31"/>
  <c r="J224" i="31"/>
  <c r="L224" i="31"/>
  <c r="J225" i="31"/>
  <c r="L225" i="31"/>
  <c r="J226" i="31"/>
  <c r="L226" i="31"/>
  <c r="J227" i="31"/>
  <c r="L227" i="31"/>
  <c r="J228" i="31"/>
  <c r="L228" i="31"/>
  <c r="J229" i="31"/>
  <c r="L229" i="31"/>
  <c r="J230" i="31"/>
  <c r="L230" i="31"/>
  <c r="J231" i="31"/>
  <c r="L231" i="31"/>
  <c r="J232" i="31"/>
  <c r="L232" i="31"/>
  <c r="J233" i="31"/>
  <c r="L233" i="31"/>
  <c r="J234" i="31"/>
  <c r="L234" i="31"/>
  <c r="J235" i="31"/>
  <c r="L235" i="31"/>
  <c r="G237" i="31"/>
  <c r="H237" i="31"/>
  <c r="I237" i="31"/>
  <c r="G238" i="31"/>
  <c r="H238" i="31"/>
  <c r="I238" i="31"/>
  <c r="J238" i="31"/>
  <c r="K238" i="31"/>
  <c r="L238" i="31"/>
  <c r="J239" i="31"/>
  <c r="L239" i="31"/>
  <c r="J240" i="31"/>
  <c r="L240" i="31"/>
  <c r="J241" i="31"/>
  <c r="L241" i="31"/>
  <c r="G243" i="31"/>
  <c r="H243" i="31"/>
  <c r="I243" i="31"/>
  <c r="G244" i="31"/>
  <c r="H244" i="31"/>
  <c r="I244" i="31"/>
  <c r="G245" i="31"/>
  <c r="H245" i="31"/>
  <c r="I245" i="31"/>
  <c r="G247" i="31"/>
  <c r="H247" i="31"/>
  <c r="I247" i="31"/>
  <c r="J247" i="31"/>
  <c r="K247" i="31"/>
  <c r="L247" i="31"/>
  <c r="G249" i="31"/>
  <c r="H249" i="31"/>
  <c r="I249" i="31"/>
  <c r="J249" i="31"/>
  <c r="K249" i="31"/>
  <c r="L249" i="31"/>
  <c r="E250" i="31"/>
  <c r="G250" i="31"/>
  <c r="H250" i="31"/>
  <c r="I250" i="31"/>
  <c r="J250" i="31"/>
  <c r="K250" i="31"/>
  <c r="L250" i="31"/>
  <c r="G251" i="31"/>
  <c r="H251" i="31"/>
  <c r="I251" i="31"/>
  <c r="J251" i="31"/>
  <c r="K251" i="31"/>
  <c r="L251" i="31"/>
  <c r="G252" i="31"/>
  <c r="H252" i="31"/>
  <c r="I252" i="31"/>
  <c r="J252" i="31"/>
  <c r="K252" i="31"/>
  <c r="L252" i="31"/>
  <c r="F253" i="31"/>
  <c r="G253" i="31"/>
  <c r="H253" i="31"/>
  <c r="I253" i="31"/>
  <c r="J253" i="31"/>
  <c r="K253" i="31"/>
  <c r="L253" i="31"/>
  <c r="E254" i="31"/>
  <c r="G254" i="31"/>
  <c r="H254" i="31"/>
  <c r="I254" i="31"/>
  <c r="J254" i="31"/>
  <c r="K254" i="31"/>
  <c r="L254" i="31"/>
  <c r="F256" i="31"/>
  <c r="G256" i="31"/>
  <c r="H256" i="31"/>
  <c r="I256" i="31"/>
  <c r="J256" i="31"/>
  <c r="K256" i="31"/>
  <c r="L256" i="31"/>
  <c r="G257" i="31"/>
  <c r="H257" i="31"/>
  <c r="I257" i="31"/>
  <c r="J257" i="31"/>
  <c r="K257" i="31"/>
  <c r="L257" i="31"/>
  <c r="G258" i="31"/>
  <c r="H258" i="31"/>
  <c r="I258" i="31"/>
  <c r="J258" i="31"/>
  <c r="K258" i="31"/>
  <c r="L258" i="31"/>
  <c r="G259" i="31"/>
  <c r="H259" i="31"/>
  <c r="I259" i="31"/>
  <c r="J259" i="31"/>
  <c r="K259" i="31"/>
  <c r="L259" i="31"/>
  <c r="G261" i="31"/>
  <c r="H261" i="31"/>
  <c r="I261" i="31"/>
  <c r="J261" i="31"/>
  <c r="K261" i="31"/>
  <c r="L261" i="31"/>
  <c r="G262" i="31"/>
  <c r="H262" i="31"/>
  <c r="I262" i="31"/>
  <c r="J262" i="31"/>
  <c r="K262" i="31"/>
  <c r="L262" i="31"/>
  <c r="G263" i="31"/>
  <c r="H263" i="31"/>
  <c r="I263" i="31"/>
  <c r="J263" i="31"/>
  <c r="K263" i="31"/>
  <c r="L263" i="31"/>
  <c r="G264" i="31"/>
  <c r="H264" i="31"/>
  <c r="I264" i="31"/>
  <c r="J264" i="31"/>
  <c r="K264" i="31"/>
  <c r="L264" i="31"/>
  <c r="G265" i="31"/>
  <c r="H265" i="31"/>
  <c r="I265" i="31"/>
  <c r="J265" i="31"/>
  <c r="K265" i="31"/>
  <c r="L265" i="31"/>
  <c r="J266" i="31"/>
  <c r="L266" i="31"/>
  <c r="J267" i="31"/>
  <c r="L267" i="31"/>
  <c r="J268" i="31"/>
  <c r="L268" i="31"/>
  <c r="G270" i="31"/>
  <c r="H270" i="31"/>
  <c r="I270" i="31"/>
  <c r="G271" i="31"/>
  <c r="H271" i="31"/>
  <c r="I271" i="31"/>
  <c r="J271" i="31"/>
  <c r="K271" i="31"/>
  <c r="L271" i="31"/>
  <c r="G272" i="31"/>
  <c r="H272" i="31"/>
  <c r="I272" i="31"/>
  <c r="J272" i="31"/>
  <c r="K272" i="31"/>
  <c r="L272" i="31"/>
  <c r="J273" i="31"/>
  <c r="L273" i="31"/>
  <c r="J274" i="31"/>
  <c r="L274" i="31"/>
  <c r="J275" i="31"/>
  <c r="L275" i="31"/>
  <c r="J276" i="31"/>
  <c r="L276" i="31"/>
  <c r="J277" i="31"/>
  <c r="L277" i="31"/>
  <c r="J278" i="31"/>
  <c r="L278" i="31"/>
  <c r="J279" i="31"/>
  <c r="L279" i="31"/>
  <c r="G281" i="31"/>
  <c r="H281" i="31"/>
  <c r="I281" i="31"/>
  <c r="J281" i="31"/>
  <c r="K281" i="31"/>
  <c r="L281" i="31"/>
  <c r="G282" i="31"/>
  <c r="H282" i="31"/>
  <c r="I282" i="31"/>
  <c r="J282" i="31"/>
  <c r="K282" i="31"/>
  <c r="L282" i="31"/>
  <c r="J283" i="31"/>
  <c r="L283" i="31"/>
  <c r="J284" i="31"/>
  <c r="L284" i="31"/>
  <c r="J285" i="31"/>
  <c r="L285" i="31"/>
  <c r="J286" i="31"/>
  <c r="L286" i="31"/>
  <c r="C4" i="27"/>
  <c r="C7" i="27" s="1"/>
  <c r="I6" i="27"/>
  <c r="J6" i="27"/>
  <c r="K6" i="27"/>
  <c r="K7" i="27"/>
  <c r="I11" i="27"/>
  <c r="J11" i="27"/>
  <c r="K11" i="27"/>
  <c r="I19" i="27"/>
  <c r="J19" i="27"/>
  <c r="C44" i="27"/>
  <c r="C62" i="27" s="1"/>
  <c r="D44" i="27"/>
  <c r="B8" i="5"/>
  <c r="D13" i="5"/>
  <c r="D19" i="5"/>
  <c r="F19" i="5"/>
  <c r="D20" i="5"/>
  <c r="E20" i="5"/>
  <c r="F20" i="5"/>
  <c r="D21" i="5"/>
  <c r="E21" i="5"/>
  <c r="F21" i="5"/>
  <c r="D22" i="5"/>
  <c r="E22" i="5"/>
  <c r="F22" i="5"/>
  <c r="D23" i="5"/>
  <c r="E23" i="5"/>
  <c r="F23" i="5"/>
  <c r="D24" i="5"/>
  <c r="E24" i="5"/>
  <c r="F24" i="5"/>
  <c r="D25" i="5"/>
  <c r="E25" i="5"/>
  <c r="F25" i="5"/>
  <c r="D28" i="5"/>
  <c r="E28" i="5"/>
  <c r="F28" i="5"/>
  <c r="D29" i="5"/>
  <c r="E29" i="5"/>
  <c r="F29" i="5"/>
  <c r="D30" i="5"/>
  <c r="E30" i="5"/>
  <c r="F30" i="5"/>
  <c r="D31" i="5"/>
  <c r="E31" i="5"/>
  <c r="F31" i="5"/>
  <c r="E32" i="5"/>
  <c r="F32" i="5"/>
  <c r="D33" i="5"/>
  <c r="E33" i="5"/>
  <c r="F33" i="5"/>
  <c r="D34" i="5"/>
  <c r="E34" i="5"/>
  <c r="F34" i="5"/>
  <c r="D35" i="5"/>
  <c r="E35" i="5"/>
  <c r="F35" i="5"/>
  <c r="D37" i="5"/>
  <c r="E37" i="5"/>
  <c r="F37" i="5"/>
  <c r="D38" i="5"/>
  <c r="E38" i="5"/>
  <c r="F38" i="5"/>
  <c r="D39" i="5"/>
  <c r="E39" i="5"/>
  <c r="F39" i="5"/>
  <c r="D40" i="5"/>
  <c r="E40" i="5"/>
  <c r="F40" i="5"/>
  <c r="D41" i="5"/>
  <c r="E41" i="5"/>
  <c r="F41" i="5"/>
  <c r="D42" i="5"/>
  <c r="E42" i="5"/>
  <c r="F42" i="5"/>
  <c r="D43" i="5"/>
  <c r="E43" i="5"/>
  <c r="F43" i="5"/>
  <c r="D44" i="5"/>
  <c r="E44" i="5"/>
  <c r="F44" i="5"/>
  <c r="D45" i="5"/>
  <c r="E45" i="5"/>
  <c r="F45" i="5"/>
  <c r="D46" i="5"/>
  <c r="E46" i="5"/>
  <c r="F46" i="5"/>
  <c r="C47" i="5"/>
  <c r="D39" i="14" s="1"/>
  <c r="D47" i="5"/>
  <c r="E47" i="5"/>
  <c r="F47" i="5"/>
  <c r="D49" i="5"/>
  <c r="E49" i="5"/>
  <c r="F49" i="5"/>
  <c r="D51" i="5"/>
  <c r="E51" i="5"/>
  <c r="F51" i="5"/>
  <c r="D52" i="5"/>
  <c r="E52" i="5"/>
  <c r="F52" i="5"/>
  <c r="D53" i="5"/>
  <c r="E53" i="5"/>
  <c r="F53" i="5"/>
  <c r="D56" i="5"/>
  <c r="E56" i="5"/>
  <c r="F56" i="5"/>
  <c r="D57" i="5"/>
  <c r="E57" i="5"/>
  <c r="F57" i="5"/>
  <c r="D58" i="5"/>
  <c r="E58" i="5"/>
  <c r="F58" i="5"/>
  <c r="D59" i="5"/>
  <c r="E59" i="5"/>
  <c r="F59" i="5"/>
  <c r="D61" i="5"/>
  <c r="E61" i="5"/>
  <c r="F61" i="5"/>
  <c r="D63" i="5"/>
  <c r="E63" i="5"/>
  <c r="F63" i="5"/>
  <c r="D64" i="5"/>
  <c r="E64" i="5"/>
  <c r="F64" i="5"/>
  <c r="D66" i="5"/>
  <c r="E66" i="5"/>
  <c r="F66" i="5"/>
  <c r="D67" i="5"/>
  <c r="E67" i="5"/>
  <c r="F67" i="5"/>
  <c r="D69" i="5"/>
  <c r="E69" i="5"/>
  <c r="F69" i="5"/>
  <c r="D70" i="5"/>
  <c r="E70" i="5"/>
  <c r="F70" i="5"/>
  <c r="D72" i="5"/>
  <c r="E72" i="5"/>
  <c r="F72" i="5"/>
  <c r="D73" i="5"/>
  <c r="E73" i="5"/>
  <c r="F73" i="5"/>
  <c r="D75" i="5"/>
  <c r="E75" i="5"/>
  <c r="F75" i="5"/>
  <c r="D76" i="5"/>
  <c r="E76" i="5"/>
  <c r="F76" i="5"/>
  <c r="D77" i="5"/>
  <c r="E77" i="5"/>
  <c r="F77" i="5"/>
  <c r="D78" i="5"/>
  <c r="E78" i="5"/>
  <c r="F78" i="5"/>
  <c r="E80" i="5"/>
  <c r="F80" i="5"/>
  <c r="D81" i="5"/>
  <c r="E81" i="5"/>
  <c r="F81" i="5"/>
  <c r="D82" i="5"/>
  <c r="E82" i="5"/>
  <c r="F82" i="5"/>
  <c r="D84" i="5"/>
  <c r="E84" i="5"/>
  <c r="F84" i="5"/>
  <c r="D85" i="5"/>
  <c r="E85" i="5"/>
  <c r="F85" i="5"/>
  <c r="D87" i="5"/>
  <c r="E87" i="5"/>
  <c r="F87" i="5"/>
  <c r="D88" i="5"/>
  <c r="E88" i="5"/>
  <c r="F88" i="5"/>
  <c r="D90" i="5"/>
  <c r="E90" i="5"/>
  <c r="F90" i="5"/>
  <c r="D91" i="5"/>
  <c r="E91" i="5"/>
  <c r="F91" i="5"/>
  <c r="D93" i="5"/>
  <c r="E93" i="5"/>
  <c r="F93" i="5"/>
  <c r="D94" i="5"/>
  <c r="E94" i="5"/>
  <c r="F94" i="5"/>
  <c r="D96" i="5"/>
  <c r="E96" i="5"/>
  <c r="F96" i="5"/>
  <c r="D97" i="5"/>
  <c r="E97" i="5"/>
  <c r="F97" i="5"/>
  <c r="D99" i="5"/>
  <c r="E99" i="5"/>
  <c r="F99" i="5"/>
  <c r="C100" i="5"/>
  <c r="D98" i="18" s="1"/>
  <c r="D100" i="5"/>
  <c r="E100" i="5"/>
  <c r="F100" i="5"/>
  <c r="D101" i="5"/>
  <c r="E101" i="5"/>
  <c r="F101" i="5"/>
  <c r="D102" i="5"/>
  <c r="E102" i="5"/>
  <c r="F102" i="5"/>
  <c r="D103" i="5"/>
  <c r="E103" i="5"/>
  <c r="F103" i="5"/>
  <c r="C104" i="5"/>
  <c r="D104" i="5"/>
  <c r="E104" i="5"/>
  <c r="F104" i="5"/>
  <c r="C105" i="5"/>
  <c r="D105" i="5"/>
  <c r="E105" i="5"/>
  <c r="F105" i="5"/>
  <c r="D106" i="5"/>
  <c r="E106" i="5"/>
  <c r="F106" i="5"/>
  <c r="D108" i="5"/>
  <c r="E108" i="5"/>
  <c r="F108" i="5"/>
  <c r="D109" i="5"/>
  <c r="E109" i="5"/>
  <c r="F109" i="5"/>
  <c r="D110" i="5"/>
  <c r="E110" i="5"/>
  <c r="F110" i="5"/>
  <c r="D112" i="5"/>
  <c r="E112" i="5"/>
  <c r="F112" i="5"/>
  <c r="D113" i="5"/>
  <c r="E113" i="5"/>
  <c r="F113" i="5"/>
  <c r="H113" i="5" s="1"/>
  <c r="C115" i="5"/>
  <c r="D115" i="5"/>
  <c r="E115" i="5"/>
  <c r="F115" i="5"/>
  <c r="D116" i="5"/>
  <c r="E116" i="5"/>
  <c r="F116" i="5"/>
  <c r="D117" i="5"/>
  <c r="E117" i="5"/>
  <c r="F117" i="5"/>
  <c r="D118" i="5"/>
  <c r="E118" i="5"/>
  <c r="F118" i="5"/>
  <c r="D120" i="5"/>
  <c r="E120" i="5"/>
  <c r="F120" i="5"/>
  <c r="F121" i="5"/>
  <c r="B8" i="6"/>
  <c r="D13" i="6"/>
  <c r="E13" i="6"/>
  <c r="F13" i="6"/>
  <c r="H13" i="6" s="1"/>
  <c r="C14" i="6"/>
  <c r="D14" i="6"/>
  <c r="E14" i="6"/>
  <c r="F14" i="6"/>
  <c r="C15" i="6"/>
  <c r="D15" i="6"/>
  <c r="E15" i="6"/>
  <c r="F15" i="6"/>
  <c r="C16" i="6"/>
  <c r="D16" i="6"/>
  <c r="E16" i="6"/>
  <c r="F16" i="6"/>
  <c r="C17" i="6"/>
  <c r="D17" i="6"/>
  <c r="E17" i="6"/>
  <c r="F17" i="6"/>
  <c r="D19" i="6"/>
  <c r="E19" i="6"/>
  <c r="F19" i="6"/>
  <c r="D20" i="6"/>
  <c r="E20" i="6"/>
  <c r="F20" i="6"/>
  <c r="D21" i="6"/>
  <c r="E21" i="6"/>
  <c r="F21" i="6"/>
  <c r="D22" i="6"/>
  <c r="E22" i="6"/>
  <c r="F22" i="6"/>
  <c r="D23" i="6"/>
  <c r="E23" i="6"/>
  <c r="F23" i="6"/>
  <c r="D24" i="6"/>
  <c r="E24" i="6"/>
  <c r="F24" i="6"/>
  <c r="D25" i="6"/>
  <c r="E25" i="6"/>
  <c r="F25" i="6"/>
  <c r="D28" i="6"/>
  <c r="E28" i="6"/>
  <c r="F28" i="6"/>
  <c r="D29" i="6"/>
  <c r="E29" i="6"/>
  <c r="F29" i="6"/>
  <c r="D30" i="6"/>
  <c r="E30" i="6"/>
  <c r="F30" i="6"/>
  <c r="D31" i="6"/>
  <c r="E31" i="6"/>
  <c r="F31" i="6"/>
  <c r="D32" i="6"/>
  <c r="E32" i="6"/>
  <c r="F32" i="6"/>
  <c r="D33" i="6"/>
  <c r="E33" i="6"/>
  <c r="F33" i="6"/>
  <c r="D34" i="6"/>
  <c r="E34" i="6"/>
  <c r="F34" i="6"/>
  <c r="D35" i="6"/>
  <c r="E35" i="6"/>
  <c r="F35" i="6"/>
  <c r="D36" i="6"/>
  <c r="E36" i="6"/>
  <c r="F36" i="6"/>
  <c r="D38" i="6"/>
  <c r="E38" i="6"/>
  <c r="F38" i="6"/>
  <c r="D39" i="6"/>
  <c r="E39" i="6"/>
  <c r="F39" i="6"/>
  <c r="D40" i="6"/>
  <c r="E40" i="6"/>
  <c r="F40" i="6"/>
  <c r="D41" i="6"/>
  <c r="E41" i="6"/>
  <c r="F41" i="6"/>
  <c r="D42" i="6"/>
  <c r="E42" i="6"/>
  <c r="F42" i="6"/>
  <c r="D43" i="6"/>
  <c r="E43" i="6"/>
  <c r="F43" i="6"/>
  <c r="D44" i="6"/>
  <c r="E44" i="6"/>
  <c r="F44" i="6"/>
  <c r="D45" i="6"/>
  <c r="E45" i="6"/>
  <c r="F45" i="6"/>
  <c r="D46" i="6"/>
  <c r="E46" i="6"/>
  <c r="F46" i="6"/>
  <c r="D47" i="6"/>
  <c r="E47" i="6"/>
  <c r="F47" i="6"/>
  <c r="D48" i="6"/>
  <c r="E48" i="6"/>
  <c r="F48" i="6"/>
  <c r="D49" i="6"/>
  <c r="E49" i="6"/>
  <c r="F49" i="6"/>
  <c r="D50" i="6"/>
  <c r="E50" i="6"/>
  <c r="F50" i="6"/>
  <c r="D51" i="6"/>
  <c r="E51" i="6"/>
  <c r="F51" i="6"/>
  <c r="D53" i="6"/>
  <c r="E53" i="6"/>
  <c r="F53" i="6"/>
  <c r="D54" i="6"/>
  <c r="E54" i="6"/>
  <c r="F54" i="6"/>
  <c r="D55" i="6"/>
  <c r="E55" i="6"/>
  <c r="F55" i="6"/>
  <c r="D58" i="6"/>
  <c r="E58" i="6"/>
  <c r="F58" i="6"/>
  <c r="D59" i="6"/>
  <c r="E59" i="6"/>
  <c r="F59" i="6"/>
  <c r="C60" i="6"/>
  <c r="D46" i="9" s="1"/>
  <c r="D60" i="6"/>
  <c r="E60" i="6"/>
  <c r="F60" i="6"/>
  <c r="D61" i="6"/>
  <c r="E61" i="6"/>
  <c r="F61" i="6"/>
  <c r="D62" i="6"/>
  <c r="E62" i="6"/>
  <c r="F62" i="6"/>
  <c r="D63" i="6"/>
  <c r="E63" i="6"/>
  <c r="F63" i="6"/>
  <c r="D64" i="6"/>
  <c r="E64" i="6"/>
  <c r="F64" i="6"/>
  <c r="D65" i="6"/>
  <c r="E65" i="6"/>
  <c r="F65" i="6"/>
  <c r="D67" i="6"/>
  <c r="E67" i="6"/>
  <c r="F67" i="6"/>
  <c r="D68" i="6"/>
  <c r="E68" i="6"/>
  <c r="F68" i="6"/>
  <c r="D70" i="6"/>
  <c r="E70" i="6"/>
  <c r="F70" i="6"/>
  <c r="D71" i="6"/>
  <c r="E71" i="6"/>
  <c r="F71" i="6"/>
  <c r="D73" i="6"/>
  <c r="E73" i="6"/>
  <c r="F73" i="6"/>
  <c r="D74" i="6"/>
  <c r="E74" i="6"/>
  <c r="F74" i="6"/>
  <c r="D76" i="6"/>
  <c r="E76" i="6"/>
  <c r="F76" i="6"/>
  <c r="D77" i="6"/>
  <c r="E77" i="6"/>
  <c r="F77" i="6"/>
  <c r="D79" i="6"/>
  <c r="E79" i="6"/>
  <c r="F79" i="6"/>
  <c r="D80" i="6"/>
  <c r="E80" i="6"/>
  <c r="F80" i="6"/>
  <c r="D81" i="6"/>
  <c r="E81" i="6"/>
  <c r="F81" i="6"/>
  <c r="D82" i="6"/>
  <c r="E82" i="6"/>
  <c r="F82" i="6"/>
  <c r="D84" i="6"/>
  <c r="E84" i="6"/>
  <c r="F84" i="6"/>
  <c r="D85" i="6"/>
  <c r="E85" i="6"/>
  <c r="F85" i="6"/>
  <c r="D86" i="6"/>
  <c r="E86" i="6"/>
  <c r="F86" i="6"/>
  <c r="D88" i="6"/>
  <c r="E88" i="6"/>
  <c r="F88" i="6"/>
  <c r="D89" i="6"/>
  <c r="E89" i="6"/>
  <c r="F89" i="6"/>
  <c r="D91" i="6"/>
  <c r="E91" i="6"/>
  <c r="F91" i="6"/>
  <c r="D92" i="6"/>
  <c r="E92" i="6"/>
  <c r="F92" i="6"/>
  <c r="D94" i="6"/>
  <c r="E94" i="6"/>
  <c r="F94" i="6"/>
  <c r="D95" i="6"/>
  <c r="E95" i="6"/>
  <c r="F95" i="6"/>
  <c r="D97" i="6"/>
  <c r="E97" i="6"/>
  <c r="F97" i="6"/>
  <c r="D98" i="6"/>
  <c r="E98" i="6"/>
  <c r="F98" i="6"/>
  <c r="D100" i="6"/>
  <c r="E100" i="6"/>
  <c r="F100" i="6"/>
  <c r="D101" i="6"/>
  <c r="E101" i="6"/>
  <c r="F101" i="6"/>
  <c r="D103" i="6"/>
  <c r="E103" i="6"/>
  <c r="F103" i="6"/>
  <c r="D104" i="6"/>
  <c r="E104" i="6"/>
  <c r="F104" i="6"/>
  <c r="D105" i="6"/>
  <c r="E105" i="6"/>
  <c r="F105" i="6"/>
  <c r="D106" i="6"/>
  <c r="E106" i="6"/>
  <c r="F106" i="6"/>
  <c r="D107" i="6"/>
  <c r="E107" i="6"/>
  <c r="F107" i="6"/>
  <c r="D108" i="6"/>
  <c r="E108" i="6"/>
  <c r="F108" i="6"/>
  <c r="D109" i="6"/>
  <c r="E109" i="6"/>
  <c r="F109" i="6"/>
  <c r="C110" i="6"/>
  <c r="D110" i="6"/>
  <c r="E110" i="6"/>
  <c r="F110" i="6"/>
  <c r="D111" i="6"/>
  <c r="E111" i="6"/>
  <c r="F111" i="6"/>
  <c r="D113" i="6"/>
  <c r="E113" i="6"/>
  <c r="F113" i="6"/>
  <c r="D114" i="6"/>
  <c r="E114" i="6"/>
  <c r="F114" i="6"/>
  <c r="D115" i="6"/>
  <c r="E115" i="6"/>
  <c r="F115" i="6"/>
  <c r="D117" i="6"/>
  <c r="E117" i="6"/>
  <c r="F117" i="6"/>
  <c r="D118" i="6"/>
  <c r="E118" i="6"/>
  <c r="F118" i="6"/>
  <c r="D119" i="6"/>
  <c r="E119" i="6"/>
  <c r="F119" i="6"/>
  <c r="D120" i="6"/>
  <c r="E120" i="6"/>
  <c r="F120" i="6"/>
  <c r="D121" i="6"/>
  <c r="E121" i="6"/>
  <c r="F121" i="6"/>
  <c r="C122" i="6"/>
  <c r="D122" i="6"/>
  <c r="E122" i="6"/>
  <c r="F122" i="6"/>
  <c r="D123" i="6"/>
  <c r="E123" i="6"/>
  <c r="F123" i="6"/>
  <c r="D124" i="6"/>
  <c r="E124" i="6"/>
  <c r="F124" i="6"/>
  <c r="D125" i="6"/>
  <c r="E125" i="6"/>
  <c r="F125" i="6"/>
  <c r="D126" i="6"/>
  <c r="E126" i="6"/>
  <c r="F126" i="6"/>
  <c r="D127" i="6"/>
  <c r="E127" i="6"/>
  <c r="F127" i="6"/>
  <c r="D128" i="6"/>
  <c r="E128" i="6"/>
  <c r="F128" i="6"/>
  <c r="D130" i="6"/>
  <c r="E130" i="6"/>
  <c r="F130" i="6"/>
  <c r="F131" i="6"/>
  <c r="A8" i="4"/>
  <c r="G9" i="4"/>
  <c r="F12" i="4"/>
  <c r="G12" i="4"/>
  <c r="A13" i="4"/>
  <c r="E13" i="4"/>
  <c r="F13" i="4"/>
  <c r="G13" i="4"/>
  <c r="A14" i="4"/>
  <c r="E14" i="4"/>
  <c r="F14" i="4"/>
  <c r="G14" i="4"/>
  <c r="A15" i="4"/>
  <c r="E15" i="4"/>
  <c r="F15" i="4"/>
  <c r="G15" i="4"/>
  <c r="A16" i="4"/>
  <c r="E16" i="4"/>
  <c r="F16" i="4"/>
  <c r="G16" i="4"/>
  <c r="E17" i="4"/>
  <c r="F17" i="4"/>
  <c r="G17" i="4"/>
  <c r="E18" i="4"/>
  <c r="F18" i="4"/>
  <c r="G18" i="4"/>
  <c r="E20" i="4"/>
  <c r="F20" i="4"/>
  <c r="G20" i="4"/>
  <c r="E21" i="4"/>
  <c r="F21" i="4"/>
  <c r="G21" i="4"/>
  <c r="E22" i="4"/>
  <c r="F22" i="4"/>
  <c r="G22" i="4"/>
  <c r="E24" i="4"/>
  <c r="F24" i="4"/>
  <c r="G24" i="4"/>
  <c r="E25" i="4"/>
  <c r="F25" i="4"/>
  <c r="G25" i="4"/>
  <c r="E26" i="4"/>
  <c r="F26" i="4"/>
  <c r="G26" i="4"/>
  <c r="E27" i="4"/>
  <c r="F27" i="4"/>
  <c r="G27" i="4"/>
  <c r="E28" i="4"/>
  <c r="F28" i="4"/>
  <c r="G28" i="4"/>
  <c r="E29" i="4"/>
  <c r="F29" i="4"/>
  <c r="G29" i="4"/>
  <c r="E30" i="4"/>
  <c r="F30" i="4"/>
  <c r="G30" i="4"/>
  <c r="E31" i="4"/>
  <c r="F31" i="4"/>
  <c r="G31" i="4"/>
  <c r="E32" i="4"/>
  <c r="F32" i="4"/>
  <c r="G32" i="4"/>
  <c r="E33" i="4"/>
  <c r="F33" i="4"/>
  <c r="G33" i="4"/>
  <c r="E35" i="4"/>
  <c r="F35" i="4"/>
  <c r="G35" i="4"/>
  <c r="E36" i="4"/>
  <c r="F36" i="4"/>
  <c r="G36" i="4"/>
  <c r="E37" i="4"/>
  <c r="F37" i="4"/>
  <c r="G37" i="4"/>
  <c r="E38" i="4"/>
  <c r="F38" i="4"/>
  <c r="G38" i="4"/>
  <c r="E39" i="4"/>
  <c r="F39" i="4"/>
  <c r="G39" i="4"/>
  <c r="E40" i="4"/>
  <c r="F40" i="4"/>
  <c r="G40" i="4"/>
  <c r="E42" i="4"/>
  <c r="F42" i="4"/>
  <c r="G42" i="4"/>
  <c r="E43" i="4"/>
  <c r="F43" i="4"/>
  <c r="G43" i="4"/>
  <c r="E44" i="4"/>
  <c r="F44" i="4"/>
  <c r="G44" i="4"/>
  <c r="E45" i="4"/>
  <c r="F45" i="4"/>
  <c r="G45" i="4"/>
  <c r="E47" i="4"/>
  <c r="F47" i="4"/>
  <c r="G47" i="4"/>
  <c r="E48" i="4"/>
  <c r="F48" i="4"/>
  <c r="G48" i="4"/>
  <c r="E49" i="4"/>
  <c r="F49" i="4"/>
  <c r="G49" i="4"/>
  <c r="E50" i="4"/>
  <c r="F50" i="4"/>
  <c r="G50" i="4"/>
  <c r="E51" i="4"/>
  <c r="F51" i="4"/>
  <c r="G51" i="4"/>
  <c r="E53" i="4"/>
  <c r="F53" i="4"/>
  <c r="G53" i="4"/>
  <c r="E54" i="4"/>
  <c r="F54" i="4"/>
  <c r="G54" i="4"/>
  <c r="E55" i="4"/>
  <c r="F55" i="4"/>
  <c r="G55" i="4"/>
  <c r="E57" i="4"/>
  <c r="F57" i="4"/>
  <c r="G57" i="4"/>
  <c r="E58" i="4"/>
  <c r="F58" i="4"/>
  <c r="G58" i="4"/>
  <c r="E59" i="4"/>
  <c r="F59" i="4"/>
  <c r="G59" i="4"/>
  <c r="E60" i="4"/>
  <c r="F60" i="4"/>
  <c r="G60" i="4"/>
  <c r="E61" i="4"/>
  <c r="F61" i="4"/>
  <c r="G61" i="4"/>
  <c r="E62" i="4"/>
  <c r="F62" i="4"/>
  <c r="G62" i="4"/>
  <c r="E63" i="4"/>
  <c r="F63" i="4"/>
  <c r="G63" i="4"/>
  <c r="E64" i="4"/>
  <c r="F64" i="4"/>
  <c r="G64" i="4"/>
  <c r="A39" i="2"/>
  <c r="A40" i="2" s="1"/>
  <c r="A41" i="2" s="1"/>
  <c r="A42" i="2" s="1"/>
  <c r="A43" i="2" s="1"/>
  <c r="A44" i="2" s="1"/>
  <c r="A45" i="2" s="1"/>
  <c r="A46" i="2" s="1"/>
  <c r="A56" i="2"/>
  <c r="A57" i="2" s="1"/>
  <c r="A58" i="2" s="1"/>
  <c r="A59" i="2" s="1"/>
  <c r="A60" i="2" s="1"/>
  <c r="F163" i="31"/>
  <c r="E166" i="31"/>
  <c r="F168" i="31"/>
  <c r="E94" i="18"/>
  <c r="F94" i="18"/>
  <c r="E92" i="18"/>
  <c r="F92" i="18"/>
  <c r="F93" i="18"/>
  <c r="E93" i="18"/>
  <c r="M93" i="23"/>
  <c r="M90" i="23"/>
  <c r="L44" i="22"/>
  <c r="L45" i="22"/>
  <c r="L43" i="22"/>
  <c r="L49" i="22"/>
  <c r="C30" i="27"/>
  <c r="D77" i="24"/>
  <c r="L41" i="22" l="1"/>
  <c r="F167" i="31"/>
  <c r="F271" i="31"/>
  <c r="F106" i="31"/>
  <c r="L42" i="22"/>
  <c r="C23" i="27"/>
  <c r="C21" i="27"/>
  <c r="L47" i="22"/>
  <c r="E170" i="31"/>
  <c r="F102" i="31"/>
  <c r="F164" i="31"/>
  <c r="E251" i="31"/>
  <c r="D131" i="26"/>
  <c r="E111" i="23"/>
  <c r="L48" i="22"/>
  <c r="C16" i="26"/>
  <c r="F176" i="31"/>
  <c r="D29" i="26"/>
  <c r="D102" i="18"/>
  <c r="K93" i="23"/>
  <c r="E56" i="23"/>
  <c r="D46" i="27"/>
  <c r="C46" i="27"/>
  <c r="C15" i="27"/>
  <c r="D63" i="27"/>
  <c r="C55" i="27"/>
  <c r="C70" i="27"/>
  <c r="D60" i="27"/>
  <c r="D47" i="27"/>
  <c r="C67" i="27"/>
  <c r="C58" i="27"/>
  <c r="C51" i="27"/>
  <c r="C37" i="27"/>
  <c r="C11" i="27"/>
  <c r="D73" i="24"/>
  <c r="D75" i="24" s="1"/>
  <c r="D80" i="24" s="1"/>
  <c r="D188" i="26"/>
  <c r="F272" i="31"/>
  <c r="C170" i="26"/>
  <c r="E249" i="31"/>
  <c r="K90" i="23"/>
  <c r="K89" i="23"/>
  <c r="K94" i="23" s="1"/>
  <c r="G94" i="18"/>
  <c r="D70" i="27"/>
  <c r="C65" i="27"/>
  <c r="D58" i="27"/>
  <c r="C53" i="27"/>
  <c r="C47" i="27"/>
  <c r="K92" i="23"/>
  <c r="D67" i="27"/>
  <c r="D55" i="27"/>
  <c r="D50" i="27"/>
  <c r="F15" i="31"/>
  <c r="K91" i="23"/>
  <c r="C10" i="27"/>
  <c r="C26" i="27"/>
  <c r="C35" i="27"/>
  <c r="C8" i="27"/>
  <c r="C22" i="27"/>
  <c r="C12" i="27"/>
  <c r="C31" i="27"/>
  <c r="C17" i="26"/>
  <c r="E165" i="31"/>
  <c r="C71" i="27"/>
  <c r="C63" i="27"/>
  <c r="C59" i="27"/>
  <c r="C52" i="27"/>
  <c r="C48" i="27"/>
  <c r="C29" i="27"/>
  <c r="C14" i="27"/>
  <c r="F252" i="31"/>
  <c r="F134" i="31"/>
  <c r="D169" i="26"/>
  <c r="C16" i="27"/>
  <c r="E105" i="31"/>
  <c r="C20" i="27"/>
  <c r="C19" i="27"/>
  <c r="C34" i="27"/>
  <c r="C27" i="27"/>
  <c r="C103" i="26"/>
  <c r="E164" i="31"/>
  <c r="F169" i="31"/>
  <c r="C69" i="27"/>
  <c r="C60" i="27"/>
  <c r="C56" i="27"/>
  <c r="D52" i="27"/>
  <c r="C50" i="27"/>
  <c r="C36" i="27"/>
  <c r="F250" i="31"/>
  <c r="F249" i="31"/>
  <c r="E102" i="31"/>
  <c r="F105" i="31"/>
  <c r="E134" i="31"/>
  <c r="D71" i="27"/>
  <c r="D69" i="27"/>
  <c r="D65" i="27"/>
  <c r="D62" i="27"/>
  <c r="D59" i="27"/>
  <c r="D56" i="27"/>
  <c r="D53" i="27"/>
  <c r="D51" i="27"/>
  <c r="D48" i="27"/>
  <c r="D18" i="26"/>
  <c r="C28" i="27"/>
  <c r="C17" i="27"/>
  <c r="E256" i="31"/>
  <c r="F19" i="31"/>
  <c r="F166" i="31"/>
  <c r="E178" i="31"/>
  <c r="E18" i="31"/>
  <c r="F16" i="31"/>
  <c r="C189" i="26"/>
  <c r="E272" i="31"/>
  <c r="E271" i="31"/>
  <c r="F135" i="31"/>
  <c r="E86" i="31"/>
  <c r="F137" i="31"/>
  <c r="E15" i="31"/>
  <c r="F76" i="31"/>
  <c r="D104" i="18"/>
  <c r="F86" i="31"/>
  <c r="C85" i="26"/>
  <c r="E169" i="31"/>
  <c r="E106" i="31"/>
  <c r="C19" i="26"/>
  <c r="C29" i="26"/>
  <c r="C26" i="26"/>
  <c r="C134" i="26"/>
  <c r="D145" i="26"/>
  <c r="M89" i="23"/>
  <c r="G92" i="18"/>
  <c r="E167" i="31"/>
  <c r="C33" i="27"/>
  <c r="C25" i="27"/>
  <c r="C13" i="27"/>
  <c r="C5" i="27"/>
  <c r="G93" i="18"/>
  <c r="C32" i="27"/>
  <c r="C24" i="27"/>
  <c r="C18" i="27"/>
  <c r="C9" i="27"/>
  <c r="C6" i="27"/>
  <c r="E253" i="31"/>
  <c r="E176" i="31"/>
  <c r="D15" i="31"/>
  <c r="B15" i="26"/>
  <c r="A12" i="4"/>
  <c r="C13" i="6"/>
  <c r="C13"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Administrator</author>
    <author>gvijayakumar</author>
    <author>Gayathri Vijayakumar</author>
    <author>Yakir Lamdan</author>
  </authors>
  <commentList>
    <comment ref="C10" authorId="0" shapeId="0" xr:uid="{00000000-0006-0000-0400-000001000000}">
      <text>
        <r>
          <rPr>
            <sz val="9"/>
            <color indexed="81"/>
            <rFont val="Tahoma"/>
            <family val="2"/>
          </rPr>
          <t xml:space="preserve">Do not update Proposed ERM cells to match As Built. Document changes to Design in the individual Protocol worksheets.
</t>
        </r>
      </text>
    </comment>
    <comment ref="C12" authorId="1" shapeId="0" xr:uid="{00000000-0006-0000-0400-000002000000}">
      <text>
        <r>
          <rPr>
            <sz val="9"/>
            <color indexed="81"/>
            <rFont val="Tahoma"/>
            <family val="2"/>
          </rPr>
          <t>List total appliance count. Must be ENERGY STAR certified. 
"150 ENERGY STAR fridges"
Do not need to list make/model or kWh/yr here.</t>
        </r>
      </text>
    </comment>
    <comment ref="C13" authorId="1" shapeId="0" xr:uid="{00000000-0006-0000-0400-000003000000}">
      <text>
        <r>
          <rPr>
            <sz val="9"/>
            <color indexed="81"/>
            <rFont val="Tahoma"/>
            <family val="2"/>
          </rPr>
          <t>List total appliance count. Must be ENERGY STAR certified.
"150 ENERGY STAR dishwashers"
Do not need to list make/model or EF here.</t>
        </r>
      </text>
    </comment>
    <comment ref="C14" authorId="1" shapeId="0" xr:uid="{00000000-0006-0000-0400-000004000000}">
      <text>
        <r>
          <rPr>
            <sz val="9"/>
            <color indexed="81"/>
            <rFont val="Tahoma"/>
            <family val="2"/>
          </rPr>
          <t xml:space="preserve">List total appliance count, and location (common laundry room or in-unit). Must be ENERGY STAR certified. </t>
        </r>
        <r>
          <rPr>
            <b/>
            <sz val="9"/>
            <color indexed="81"/>
            <rFont val="Tahoma"/>
            <family val="2"/>
          </rPr>
          <t xml:space="preserve">
</t>
        </r>
        <r>
          <rPr>
            <sz val="9"/>
            <color indexed="81"/>
            <rFont val="Tahoma"/>
            <family val="2"/>
          </rPr>
          <t xml:space="preserve">
"150 in-unit ENERGY STAR washers"
Do not need to list make/model or kWh/yr here.</t>
        </r>
      </text>
    </comment>
    <comment ref="C20" authorId="1" shapeId="0" xr:uid="{00000000-0006-0000-0400-000005000000}">
      <text>
        <r>
          <rPr>
            <sz val="9"/>
            <color indexed="81"/>
            <rFont val="Tahoma"/>
            <family val="2"/>
          </rPr>
          <t xml:space="preserve">Provide Proposed DHW system type, efficiency, capacity, and fuel; include number, efficiency and HP of pumps, whether VFD is specified in the MOTOR section below, location, and space served. 
Ex: Dedicated natural gas condensing DHW boiler (92% Et, 500,000 BTUH); in basement, serves apartment units. 
</t>
        </r>
      </text>
    </comment>
    <comment ref="C21" authorId="1" shapeId="0" xr:uid="{00000000-0006-0000-0400-000006000000}">
      <text>
        <r>
          <rPr>
            <sz val="9"/>
            <color indexed="81"/>
            <rFont val="Tahoma"/>
            <family val="2"/>
          </rPr>
          <t xml:space="preserve">Provide details on storage tank capacity and insulation for central DWH systems. </t>
        </r>
        <r>
          <rPr>
            <sz val="9"/>
            <color indexed="81"/>
            <rFont val="Tahoma"/>
            <family val="2"/>
          </rPr>
          <t xml:space="preserve">
</t>
        </r>
        <r>
          <rPr>
            <sz val="9"/>
            <color indexed="81"/>
            <rFont val="Tahoma"/>
            <family val="2"/>
          </rPr>
          <t xml:space="preserve">
Ex. R-14 blanket around two 200 gallon storage tanks</t>
        </r>
      </text>
    </comment>
    <comment ref="B22" authorId="1" shapeId="0" xr:uid="{00000000-0006-0000-0400-000007000000}">
      <text>
        <r>
          <rPr>
            <sz val="9"/>
            <color indexed="81"/>
            <rFont val="Tahoma"/>
            <family val="2"/>
          </rPr>
          <t>For shower stalls with multiple showerheads, the gallon per minute applies to the entire stall.</t>
        </r>
      </text>
    </comment>
    <comment ref="C22" authorId="1" shapeId="0" xr:uid="{00000000-0006-0000-0400-000008000000}">
      <text>
        <r>
          <rPr>
            <sz val="9"/>
            <color indexed="81"/>
            <rFont val="Tahoma"/>
            <family val="2"/>
          </rPr>
          <t>List flow rates for all plumbing fixtures and WaterSense labeling if applicable.
Proposed Design cannot exceed 2.0 gpm for kitchen faucets or lavatory faucets. Toilets and showerheads must be WaterSense labeled
If following the Prescriptive Path, Proposed Design cannot exceed 1.75 gpm in shower stalls and lavatory faucets and/or aerators must be Water Sense labeled.</t>
        </r>
      </text>
    </comment>
    <comment ref="C24" authorId="1" shapeId="0" xr:uid="{00000000-0006-0000-0400-000009000000}">
      <text>
        <r>
          <rPr>
            <sz val="9"/>
            <color indexed="81"/>
            <rFont val="Tahoma"/>
            <family val="2"/>
          </rPr>
          <t xml:space="preserve">Provide complete assembly details, including depth, insulation type, and calculate overall assembly U-value, using ASHRAE Appendix A.
"1" continuous XPS on exterior (R-5), 8" concrete, 2x6 metal framing, with R-19 fiberglass batts, U-0.070"
</t>
        </r>
      </text>
    </comment>
    <comment ref="C25" authorId="1" shapeId="0" xr:uid="{00000000-0006-0000-0400-00000A000000}">
      <text>
        <r>
          <rPr>
            <sz val="9"/>
            <color indexed="81"/>
            <rFont val="Tahoma"/>
            <family val="2"/>
          </rPr>
          <t>Provide complete assembly details, including depth, insulation type, and calculate overall assembly U-value, using ASHRAE Appendix A. 
"1" continuous XPS on exterior (R-5), 2x6 wood framing, with R-19 fiberglass batts, U-0.048"</t>
        </r>
      </text>
    </comment>
    <comment ref="C26" authorId="1" shapeId="0" xr:uid="{00000000-0006-0000-0400-00000B000000}">
      <text>
        <r>
          <rPr>
            <sz val="9"/>
            <color indexed="81"/>
            <rFont val="Tahoma"/>
            <family val="2"/>
          </rPr>
          <t xml:space="preserve">Provide complete assembly details, including depth, insulation type, and calculate overall assembly U-value, using ASHRAE Appendix A.
</t>
        </r>
      </text>
    </comment>
    <comment ref="C27" authorId="1" shapeId="0" xr:uid="{00000000-0006-0000-0400-00000C000000}">
      <text>
        <r>
          <rPr>
            <sz val="9"/>
            <color indexed="81"/>
            <rFont val="Tahoma"/>
            <family val="2"/>
          </rPr>
          <t>Provide complete assembly details, including depth, insulation type, and calculate overall assembly U-value, using ASHRAE Appendix A.
"5" continuous XPS (R-25), entirely above deck, U-0.039"</t>
        </r>
      </text>
    </comment>
    <comment ref="C28" authorId="1" shapeId="0" xr:uid="{00000000-0006-0000-0400-00000D000000}">
      <text>
        <r>
          <rPr>
            <sz val="9"/>
            <color indexed="81"/>
            <rFont val="Tahoma"/>
            <family val="2"/>
          </rPr>
          <t xml:space="preserve">Provide complete assembly details, including depth, insulation type, and calculate overall assembly U-value, using ASHRAE Appendix A. </t>
        </r>
      </text>
    </comment>
    <comment ref="C29" authorId="1" shapeId="0" xr:uid="{00000000-0006-0000-0400-00000E000000}">
      <text>
        <r>
          <rPr>
            <sz val="9"/>
            <color indexed="81"/>
            <rFont val="Tahoma"/>
            <family val="2"/>
          </rPr>
          <t xml:space="preserve">Provide complete assembly details, including depth, insulation type, and calculate overall assembly U-value, using ASHRAE Appendix A. </t>
        </r>
      </text>
    </comment>
    <comment ref="C30" authorId="1" shapeId="0" xr:uid="{00000000-0006-0000-0400-00000F000000}">
      <text>
        <r>
          <rPr>
            <sz val="9"/>
            <color indexed="81"/>
            <rFont val="Tahoma"/>
            <family val="2"/>
          </rPr>
          <t xml:space="preserve">Provide complete assembly details, including depth, insulation type, and calculate overall assembly U-value, using ASHRAE Appendix A.
</t>
        </r>
      </text>
    </comment>
    <comment ref="A31" authorId="1" shapeId="0" xr:uid="{00000000-0006-0000-0400-000010000000}">
      <text>
        <r>
          <rPr>
            <sz val="9"/>
            <color indexed="81"/>
            <rFont val="Tahoma"/>
            <family val="2"/>
          </rPr>
          <t>Ex. Radiant floors</t>
        </r>
      </text>
    </comment>
    <comment ref="C31" authorId="1" shapeId="0" xr:uid="{00000000-0006-0000-0400-000011000000}">
      <text>
        <r>
          <rPr>
            <sz val="9"/>
            <color indexed="81"/>
            <rFont val="Tahoma"/>
            <family val="2"/>
          </rPr>
          <t xml:space="preserve">Provide complete assembly details, including depth, insulation type, and calculate overall assembly U-value, using ASHRAE Appendix A.
</t>
        </r>
      </text>
    </comment>
    <comment ref="C32" authorId="1" shapeId="0" xr:uid="{00000000-0006-0000-0400-000012000000}">
      <text>
        <r>
          <rPr>
            <sz val="9"/>
            <color indexed="81"/>
            <rFont val="Tahoma"/>
            <family val="2"/>
          </rPr>
          <t xml:space="preserve">Provide details on assembly U-value, SHGC, frame material, and window-to-wall ratio.
Obtain NFRC label or performance data from window manufacturer for documentation.
</t>
        </r>
      </text>
    </comment>
    <comment ref="C33" authorId="1" shapeId="0" xr:uid="{00000000-0006-0000-0400-000013000000}">
      <text>
        <r>
          <rPr>
            <sz val="9"/>
            <color indexed="81"/>
            <rFont val="Tahoma"/>
            <family val="2"/>
          </rPr>
          <t xml:space="preserve">Provide details on U-value.
Obtain NFRC label or performance data from door manufacturer for documentation.
</t>
        </r>
      </text>
    </comment>
    <comment ref="B35" authorId="2" shapeId="0" xr:uid="{00000000-0006-0000-0400-000014000000}">
      <text>
        <r>
          <rPr>
            <sz val="9"/>
            <color indexed="81"/>
            <rFont val="Tahoma"/>
            <family val="2"/>
          </rPr>
          <t xml:space="preserve">Once Baseline HVAC is determined fom Table G3.1.1A of Appendix G, modify baseline entry accordingly. Where attributes make a building eligible for more than one baseline system type, follow Section 3.8 of the Simulation Guidelines and list all Baseline systems accordingly.
For System 1:
Appendix G, G3.1.3.2:
Model 1 boiler for buildings less than 15,000 SF, 2 boilers for buildings over 15,000 SF. Efficiency depends on capacity calculated by model
80% AFUE &lt;300,000 BTUH
80% Et 300,000 -2,500,000 BTUH
82% Ec &gt; 2,500,000 BTUH
</t>
        </r>
      </text>
    </comment>
    <comment ref="C35" authorId="1" shapeId="0" xr:uid="{00000000-0006-0000-0400-000015000000}">
      <text>
        <r>
          <rPr>
            <sz val="9"/>
            <color indexed="81"/>
            <rFont val="Tahoma"/>
            <family val="2"/>
          </rPr>
          <t>Provide for primary Space Heating systems: type, efficiency, fuel, distribution type, whether it is ENERGY STAR certified, location, and space served.
Ex: ENERGY STAR in-unit natural gas condensing furnaces (92%), forced air distribution for apartments and 85% gas-fired rooftop MAU serving corridors. 
List make/model and individual equipment capacities in the schedule of the Heating Protocol Worksheet.</t>
        </r>
      </text>
    </comment>
    <comment ref="C36" authorId="2" shapeId="0" xr:uid="{00000000-0006-0000-0400-000016000000}">
      <text>
        <r>
          <rPr>
            <sz val="9"/>
            <color indexed="81"/>
            <rFont val="Tahoma"/>
            <family val="2"/>
          </rPr>
          <t xml:space="preserve">Specify ALL electric resistance heating systems, capacity, power, controls, and location.
Specify any supplemental systems installed for freeze protection.
Ex. Two 3 kW unit heaters in stairwells, only operate when temperature falls below 55F.
</t>
        </r>
      </text>
    </comment>
    <comment ref="C37" authorId="1" shapeId="0" xr:uid="{00000000-0006-0000-0400-000017000000}">
      <text>
        <r>
          <rPr>
            <sz val="9"/>
            <color indexed="81"/>
            <rFont val="Tahoma"/>
            <family val="2"/>
          </rPr>
          <t xml:space="preserve">Provide Proposed Space Heating system distribution description and fan power consumption. For hydronic baseboard systems enter 0 kW/CFM.
Ex. 0.6 HP Fan coils or 0.0002 kW/CFM
</t>
        </r>
      </text>
    </comment>
    <comment ref="C38" authorId="1" shapeId="0" xr:uid="{00000000-0006-0000-0400-000018000000}">
      <text>
        <r>
          <rPr>
            <sz val="9"/>
            <color indexed="81"/>
            <rFont val="Tahoma"/>
            <family val="2"/>
          </rPr>
          <t>Provide typical capacities of primary Space Heating systems only. List specific details in the schedule of the Heating Protocol Worksheet
Ex. Apartment furnaces: 40,000 BTUH, Corridor/Lobby MAU: 140,000 BTUH</t>
        </r>
      </text>
    </comment>
    <comment ref="C39" authorId="2" shapeId="0" xr:uid="{00000000-0006-0000-0400-000019000000}">
      <text>
        <r>
          <rPr>
            <sz val="9"/>
            <color indexed="81"/>
            <rFont val="Tahoma"/>
            <family val="2"/>
          </rPr>
          <t>If applicable, provide hot water design supply and return temperatures for Proposed Design.</t>
        </r>
        <r>
          <rPr>
            <sz val="9"/>
            <color indexed="81"/>
            <rFont val="Tahoma"/>
            <family val="2"/>
          </rPr>
          <t xml:space="preserve">
</t>
        </r>
      </text>
    </comment>
    <comment ref="C40" authorId="2" shapeId="0" xr:uid="{00000000-0006-0000-0400-00001A000000}">
      <text>
        <r>
          <rPr>
            <sz val="9"/>
            <color indexed="81"/>
            <rFont val="Tahoma"/>
            <family val="2"/>
          </rPr>
          <t>If applicable, provide outdoor reset conditions for Proposed Design.</t>
        </r>
        <r>
          <rPr>
            <sz val="9"/>
            <color indexed="81"/>
            <rFont val="Tahoma"/>
            <family val="2"/>
          </rPr>
          <t xml:space="preserve">
</t>
        </r>
      </text>
    </comment>
    <comment ref="C42" authorId="3" shapeId="0" xr:uid="{00000000-0006-0000-0400-00001B000000}">
      <text>
        <r>
          <rPr>
            <sz val="9"/>
            <color indexed="81"/>
            <rFont val="Tahoma"/>
            <family val="2"/>
          </rPr>
          <t xml:space="preserve">List types of space conditioning systems in building, including but not limited to lobbies, corridors, apartments, laundry rooms, offices, etc.
Ex: Apartments cooled with ENERGY STAR 9.5 EER window air conditioners. Lobbies and corridors cooled with non-ENERGY STAR 12 EER make-up air unit.
Provide specific details of system (efficiencies, ENERGY STAR certification, manufacturer, model, etc) in the schedule of the Cooling Protocol Worksheet (not in this cell).
</t>
        </r>
      </text>
    </comment>
    <comment ref="C43" authorId="1" shapeId="0" xr:uid="{00000000-0006-0000-0400-00001C000000}">
      <text>
        <r>
          <rPr>
            <sz val="9"/>
            <color indexed="81"/>
            <rFont val="Tahoma"/>
            <family val="2"/>
          </rPr>
          <t xml:space="preserve">Provide Proposed Cooling system distribution description and fan power consumption. For hydronic systems enter 0 kW/CFM.
Ex. 0.6 HP Fan coils or 0.0002 kW/CFM
</t>
        </r>
      </text>
    </comment>
    <comment ref="C44" authorId="2" shapeId="0" xr:uid="{00000000-0006-0000-0400-00001D000000}">
      <text>
        <r>
          <rPr>
            <sz val="9"/>
            <color indexed="81"/>
            <rFont val="Tahoma"/>
            <family val="2"/>
          </rPr>
          <t xml:space="preserve">Provide typical capacities of primary cooling systems only. List specific details in the schedule of the Cooling Protocol Worksheet
Ex. Apartment ACs: 18,000 BTUH (1.5 tons) each, Corridor/Lobby MAU: 144,000 BTUH (12 tons)
Provide load sizing calculations that reflect the design; installed capacity cannot exceed design by more than 20%, except when smaller sizes are not available. Outdoor temperatures shall be the 99.0% design temperatures as published by the ASHRAE Handbook of Fundamentals. Indoor temperatures shall be 75°F for cooling. 
</t>
        </r>
      </text>
    </comment>
    <comment ref="C45" authorId="2" shapeId="0" xr:uid="{00000000-0006-0000-0400-00001E000000}">
      <text>
        <r>
          <rPr>
            <sz val="9"/>
            <color indexed="81"/>
            <rFont val="Tahoma"/>
            <family val="2"/>
          </rPr>
          <t>Indicate any cooling system control parameters that will be needed in the Proposed design model.
Ex. Cooling tower fan motor is equipped with VFD controlled by temperature sensor on condenser water supply pipe.</t>
        </r>
        <r>
          <rPr>
            <sz val="9"/>
            <color indexed="81"/>
            <rFont val="Tahoma"/>
            <family val="2"/>
          </rPr>
          <t xml:space="preserve">
</t>
        </r>
      </text>
    </comment>
    <comment ref="C47" authorId="1" shapeId="0" xr:uid="{00000000-0006-0000-0400-00001F000000}">
      <text>
        <r>
          <rPr>
            <sz val="9"/>
            <color indexed="81"/>
            <rFont val="Tahoma"/>
            <family val="2"/>
          </rPr>
          <t>Indicate which spaces will have occupancy or bi-level controls.
Community rooms and computer rooms must have occupancy sensors or bi-level controls, in both Baseline and Proposed/As-Built.
Model a 25% power adjustment reduction in corridors for installing sensors.
Model a 35% power adjustment reduction in stairwells for installing sensors.
Model a 10% power adjustment reduction in all other spaces with sensors.</t>
        </r>
      </text>
    </comment>
    <comment ref="C51" authorId="1" shapeId="0" xr:uid="{00000000-0006-0000-0400-000020000000}">
      <text>
        <r>
          <rPr>
            <sz val="9"/>
            <color indexed="81"/>
            <rFont val="Tahoma"/>
            <family val="2"/>
          </rPr>
          <t xml:space="preserve">Use the Performance Path calculator to calculate the overall weighted lighting power density, after determining the amount of specified and receptacle lighting within apartments.
</t>
        </r>
      </text>
    </comment>
    <comment ref="C53" authorId="1" shapeId="0" xr:uid="{00000000-0006-0000-0400-000021000000}">
      <text>
        <r>
          <rPr>
            <sz val="9"/>
            <color indexed="81"/>
            <rFont val="Tahoma"/>
            <family val="2"/>
          </rPr>
          <t xml:space="preserve">Must specify NEMA Premium motors or VFD. Both are required when following the Prescriptive Path.
Provide Proposed Space Heating system motor details; include number, efficiency and HP of any pumps or fans, and whether VFD is specified.
Ex: Two 3HP, NEMA Premium circulating pump motors, 93% efficient with VFD.
</t>
        </r>
      </text>
    </comment>
    <comment ref="C54" authorId="1" shapeId="0" xr:uid="{00000000-0006-0000-0400-000022000000}">
      <text>
        <r>
          <rPr>
            <sz val="9"/>
            <color indexed="81"/>
            <rFont val="Tahoma"/>
            <family val="2"/>
          </rPr>
          <t xml:space="preserve">Must specify NEMA Premium motors or VFD. Both are required when following the Prescriptive Path.
Provide Proposed Space Heating system motor details; include number, efficiency and HP of any pumps or fans, and whether VFD is specified.
Ex: Two 3HP, NEMA Premium circulating pump motors, 93% efficient with VFD.
</t>
        </r>
      </text>
    </comment>
    <comment ref="D54" authorId="1" shapeId="0" xr:uid="{00000000-0006-0000-0400-000023000000}">
      <text>
        <r>
          <rPr>
            <sz val="9"/>
            <color indexed="81"/>
            <rFont val="Tahoma"/>
            <family val="2"/>
          </rPr>
          <t xml:space="preserve">Must specify NEMA Premium motors or VFD. Both are required when following the Prescriptive Path.
Provide Proposed Space Heating system motor details; include number, efficiency and HP of any pumps or fans, and whether VFD is specified.
Ex: Two 3HP, NEMA Premium circulating pump motors, 93% efficient with VFD.
</t>
        </r>
      </text>
    </comment>
    <comment ref="C55" authorId="1" shapeId="0" xr:uid="{00000000-0006-0000-0400-000024000000}">
      <text>
        <r>
          <rPr>
            <sz val="9"/>
            <color indexed="81"/>
            <rFont val="Tahoma"/>
            <family val="2"/>
          </rPr>
          <t xml:space="preserve">Must specify NEMA Premium motors or VFD. Both are required when following the Prescriptive Path.
Provide Proposed Domestic Water Heating system motor details; include number, efficiency and HP of any pumps and whether VFD is specified.
Ex: Two 3HP, NEMA Premium circulating pump motors, 93% efficient.
</t>
        </r>
      </text>
    </comment>
    <comment ref="C57" authorId="1" shapeId="0" xr:uid="{00000000-0006-0000-0400-000025000000}">
      <text>
        <r>
          <rPr>
            <sz val="9"/>
            <color indexed="81"/>
            <rFont val="Tahoma"/>
            <family val="2"/>
          </rPr>
          <t xml:space="preserve">ASHRAE 62.2-2007 minimum </t>
        </r>
        <r>
          <rPr>
            <u/>
            <sz val="9"/>
            <color indexed="81"/>
            <rFont val="Tahoma"/>
            <family val="2"/>
          </rPr>
          <t>whole-house</t>
        </r>
        <r>
          <rPr>
            <sz val="9"/>
            <color indexed="81"/>
            <rFont val="Tahoma"/>
            <family val="2"/>
          </rPr>
          <t xml:space="preserve"> ventilation requirements: 
0.01x Area + 7.5 (Nbr+1)
ASHRAE 62.2-2007 minimum </t>
        </r>
        <r>
          <rPr>
            <u/>
            <sz val="9"/>
            <color indexed="81"/>
            <rFont val="Tahoma"/>
            <family val="2"/>
          </rPr>
          <t>local exhaust</t>
        </r>
        <r>
          <rPr>
            <sz val="9"/>
            <color indexed="81"/>
            <rFont val="Tahoma"/>
            <family val="2"/>
          </rPr>
          <t xml:space="preserve"> requirements: 
Continuous 5ACH/kitchen and 20 CFM/bathroom.
Intermittent 100 CFM/kitchen and 50 CFM/bathroom (model as operating 2 hours/day)
</t>
        </r>
        <r>
          <rPr>
            <b/>
            <sz val="9"/>
            <color indexed="81"/>
            <rFont val="Tahoma"/>
            <family val="2"/>
          </rPr>
          <t xml:space="preserve">As-Built model shall reflect ventilation flowrates measured during testing. </t>
        </r>
        <r>
          <rPr>
            <sz val="9"/>
            <color indexed="81"/>
            <rFont val="Tahoma"/>
            <family val="2"/>
          </rPr>
          <t xml:space="preserve">
If following the Prescriptive Path, measured flowrates for fans operating 24/7, cannot exceed 7.5 ACH50/kitchen or 30 CFM/bathroom.
Provide total CFM of mechanical ventilation provided in corridors.
Confirm with MEP that ventilation meets the minimum requirements of local code and ASHRAE 62.1-2007.</t>
        </r>
      </text>
    </comment>
    <comment ref="C59" authorId="1" shapeId="0" xr:uid="{00000000-0006-0000-0400-000026000000}">
      <text>
        <r>
          <rPr>
            <sz val="9"/>
            <color indexed="81"/>
            <rFont val="Tahoma"/>
            <family val="2"/>
          </rPr>
          <t xml:space="preserve">If taking the duct-sealing credit, assume 5 CFM per floor per shaft in the Proposed, but replace with tested leakage in AS-BUILT model. 
</t>
        </r>
      </text>
    </comment>
    <comment ref="C60" authorId="1" shapeId="0" xr:uid="{00000000-0006-0000-0400-000027000000}">
      <text>
        <r>
          <rPr>
            <sz val="9"/>
            <color indexed="81"/>
            <rFont val="Tahoma"/>
            <family val="2"/>
          </rPr>
          <t>Provide overall fan count and power of whole-house ventilation system.
"19 rooftop fans, ~0.25 HP each"
"150 bathroom exhaust fans, ~8 Watts each"
Include count, CFM, HP, and efficiency of each fan in the schedule provided in 8.2-VENT SCHEDULE&amp;TAB Report.</t>
        </r>
      </text>
    </comment>
    <comment ref="C61" authorId="1" shapeId="0" xr:uid="{00000000-0006-0000-0400-000028000000}">
      <text>
        <r>
          <rPr>
            <sz val="9"/>
            <color indexed="81"/>
            <rFont val="Tahoma"/>
            <family val="2"/>
          </rPr>
          <t>"150 ENERGY STAR kitchen range hoods, 2.5 CFM/W"
Specify Manufacturer, Model, and CFM in schedule of 8.2-VENT_SCHEDULE&amp;TAB REPORT.
In-unit exhaust fans must be ENERGY STAR certified.</t>
        </r>
      </text>
    </comment>
    <comment ref="C62" authorId="1" shapeId="0" xr:uid="{00000000-0006-0000-0400-000029000000}">
      <text>
        <r>
          <rPr>
            <sz val="9"/>
            <color indexed="81"/>
            <rFont val="Tahoma"/>
            <family val="2"/>
          </rPr>
          <t>List the number of exhaust fans serving the non-apartment spaces in the building, such as the corridor,  laundry, elevator room or trash compactor room. 
"10 rooftop fans, ~3.3 kW in total"
Include CFM, HP, and efficiency of each fan in the schedule of 8.2-VENT_SCHEDULE&amp;TAB REPORT.  
Model for 24 hours/day unless installing demand controls.</t>
        </r>
      </text>
    </comment>
    <comment ref="C63" authorId="2" shapeId="0" xr:uid="{00000000-0006-0000-0400-00002A000000}">
      <text>
        <r>
          <rPr>
            <sz val="9"/>
            <color indexed="81"/>
            <rFont val="Tahoma"/>
            <family val="2"/>
          </rPr>
          <t xml:space="preserve">If part of Proposed Design, specify which ventilation systems have demand control and estimated reduction in hours of operation for energy model. </t>
        </r>
        <r>
          <rPr>
            <sz val="9"/>
            <color indexed="81"/>
            <rFont val="Tahoma"/>
            <family val="2"/>
          </rPr>
          <t xml:space="preserve">
</t>
        </r>
      </text>
    </comment>
    <comment ref="C64" authorId="1" shapeId="0" xr:uid="{00000000-0006-0000-0400-00002B000000}">
      <text>
        <r>
          <rPr>
            <sz val="9"/>
            <color indexed="81"/>
            <rFont val="Tahoma"/>
            <family val="2"/>
          </rPr>
          <t>Specify Manufacturer, Model, CFM, motor efficiency, HP and/or BHP.
Model the same power as the baseline, unless modeling improved motor efficiency in Proposed. 
Model as operating 24 hours per day unless modeling energy savings associated with reduced operation when CO sensors are installed. Run time of 8.4 hours per day must be assumed for this measure. 
Follow Section 3.1.4.5 of the Simulation Guidelines.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B32" authorId="0" shapeId="0" xr:uid="{00000000-0006-0000-0B00-000001000000}">
      <text>
        <r>
          <rPr>
            <b/>
            <sz val="9"/>
            <color indexed="81"/>
            <rFont val="Tahoma"/>
            <family val="2"/>
          </rPr>
          <t>For envelopes with multiple assemblies</t>
        </r>
      </text>
    </comment>
    <comment ref="B40" authorId="0" shapeId="0" xr:uid="{00000000-0006-0000-0B00-000002000000}">
      <text>
        <r>
          <rPr>
            <b/>
            <sz val="9"/>
            <color indexed="81"/>
            <rFont val="Tahoma"/>
            <family val="2"/>
          </rPr>
          <t>For envelopes with multiple assemblies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B31" authorId="0" shapeId="0" xr:uid="{00000000-0006-0000-0C00-000001000000}">
      <text>
        <r>
          <rPr>
            <b/>
            <sz val="9"/>
            <color indexed="81"/>
            <rFont val="Tahoma"/>
            <family val="2"/>
          </rPr>
          <t>For envelopes with multiple assemblies</t>
        </r>
      </text>
    </comment>
    <comment ref="B40" authorId="0" shapeId="0" xr:uid="{00000000-0006-0000-0C00-000002000000}">
      <text>
        <r>
          <rPr>
            <b/>
            <sz val="9"/>
            <color indexed="81"/>
            <rFont val="Tahoma"/>
            <family val="2"/>
          </rPr>
          <t>For envelopes with multiple assemblies</t>
        </r>
      </text>
    </comment>
    <comment ref="B49" authorId="0" shapeId="0" xr:uid="{00000000-0006-0000-0C00-000003000000}">
      <text>
        <r>
          <rPr>
            <b/>
            <sz val="9"/>
            <color indexed="81"/>
            <rFont val="Tahoma"/>
            <family val="2"/>
          </rPr>
          <t>For envelopes with multiple assemblies</t>
        </r>
      </text>
    </comment>
    <comment ref="B56" authorId="0" shapeId="0" xr:uid="{00000000-0006-0000-0C00-000004000000}">
      <text>
        <r>
          <rPr>
            <b/>
            <sz val="9"/>
            <color indexed="81"/>
            <rFont val="Tahoma"/>
            <family val="2"/>
          </rPr>
          <t>For envelopes with multiple assemblies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B31" authorId="0" shapeId="0" xr:uid="{00000000-0006-0000-0D00-000001000000}">
      <text>
        <r>
          <rPr>
            <b/>
            <sz val="9"/>
            <color indexed="81"/>
            <rFont val="Tahoma"/>
            <family val="2"/>
          </rPr>
          <t>For envelopes with multiple assemblies</t>
        </r>
        <r>
          <rPr>
            <sz val="9"/>
            <color indexed="81"/>
            <rFont val="Tahoma"/>
            <family val="2"/>
          </rPr>
          <t xml:space="preserve">
</t>
        </r>
      </text>
    </comment>
    <comment ref="B40" authorId="0" shapeId="0" xr:uid="{00000000-0006-0000-0D00-000002000000}">
      <text>
        <r>
          <rPr>
            <b/>
            <sz val="9"/>
            <color indexed="81"/>
            <rFont val="Tahoma"/>
            <family val="2"/>
          </rPr>
          <t>For envelopes with multiple assemblies</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B29" authorId="0" shapeId="0" xr:uid="{00000000-0006-0000-0E00-000001000000}">
      <text>
        <r>
          <rPr>
            <b/>
            <sz val="9"/>
            <color indexed="81"/>
            <rFont val="Tahoma"/>
            <family val="2"/>
          </rPr>
          <t>For envelopes with multiple assemblies</t>
        </r>
        <r>
          <rPr>
            <sz val="9"/>
            <color indexed="81"/>
            <rFont val="Tahoma"/>
            <family val="2"/>
          </rPr>
          <t xml:space="preserve">
</t>
        </r>
      </text>
    </comment>
    <comment ref="B39" authorId="0" shapeId="0" xr:uid="{00000000-0006-0000-0E00-000002000000}">
      <text>
        <r>
          <rPr>
            <b/>
            <sz val="9"/>
            <color indexed="81"/>
            <rFont val="Tahoma"/>
            <family val="2"/>
          </rPr>
          <t>For envelopes with multiple assemblies</t>
        </r>
        <r>
          <rPr>
            <sz val="9"/>
            <color indexed="81"/>
            <rFont val="Tahoma"/>
            <family val="2"/>
          </rPr>
          <t xml:space="preserve">
</t>
        </r>
      </text>
    </comment>
    <comment ref="B49" authorId="0" shapeId="0" xr:uid="{00000000-0006-0000-0E00-000003000000}">
      <text>
        <r>
          <rPr>
            <b/>
            <sz val="9"/>
            <color indexed="81"/>
            <rFont val="Tahoma"/>
            <family val="2"/>
          </rPr>
          <t>For envelopes with multiple assemblies</t>
        </r>
        <r>
          <rPr>
            <sz val="9"/>
            <color indexed="81"/>
            <rFont val="Tahoma"/>
            <family val="2"/>
          </rPr>
          <t xml:space="preserve">
</t>
        </r>
      </text>
    </comment>
    <comment ref="B59" authorId="0" shapeId="0" xr:uid="{00000000-0006-0000-0E00-000004000000}">
      <text>
        <r>
          <rPr>
            <b/>
            <sz val="9"/>
            <color indexed="81"/>
            <rFont val="Tahoma"/>
            <family val="2"/>
          </rPr>
          <t>For envelopes with multiple assemblies</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gvijayakumar</author>
  </authors>
  <commentList>
    <comment ref="D32" authorId="0" shapeId="0" xr:uid="{00000000-0006-0000-1400-000001000000}">
      <text>
        <r>
          <rPr>
            <b/>
            <sz val="8"/>
            <color indexed="81"/>
            <rFont val="Tahoma"/>
            <family val="2"/>
          </rPr>
          <t>Use maximum rated wattage for the fixture if following ASHRAE explicitly. EPA allows wattage to be calculated using wattage of installed lamps and ballast, regardless of maximum rated wattage of the fixture.</t>
        </r>
        <r>
          <rPr>
            <sz val="8"/>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M88" authorId="0" shapeId="0" xr:uid="{00000000-0006-0000-1900-000001000000}">
      <text>
        <r>
          <rPr>
            <b/>
            <sz val="9"/>
            <color indexed="81"/>
            <rFont val="Tahoma"/>
            <family val="2"/>
          </rPr>
          <t>Administrator:</t>
        </r>
        <r>
          <rPr>
            <sz val="9"/>
            <color indexed="81"/>
            <rFont val="Tahoma"/>
            <family val="2"/>
          </rPr>
          <t xml:space="preserve">
</t>
        </r>
        <r>
          <rPr>
            <sz val="12"/>
            <color indexed="81"/>
            <rFont val="Tahoma"/>
            <family val="2"/>
          </rPr>
          <t>Provide comments if values are less than 0% or greater than 50%</t>
        </r>
      </text>
    </comment>
  </commentList>
</comments>
</file>

<file path=xl/sharedStrings.xml><?xml version="1.0" encoding="utf-8"?>
<sst xmlns="http://schemas.openxmlformats.org/spreadsheetml/2006/main" count="5194" uniqueCount="2053">
  <si>
    <r>
      <t>All prerequisites</t>
    </r>
    <r>
      <rPr>
        <i/>
        <sz val="10"/>
        <rFont val="Arial"/>
        <family val="2"/>
      </rPr>
      <t xml:space="preserve"> </t>
    </r>
    <r>
      <rPr>
        <sz val="10"/>
        <rFont val="Arial"/>
        <family val="2"/>
      </rPr>
      <t xml:space="preserve">listed in the </t>
    </r>
    <r>
      <rPr>
        <i/>
        <sz val="10"/>
        <rFont val="Arial"/>
        <family val="2"/>
      </rPr>
      <t>T&amp;V Worksheets</t>
    </r>
    <r>
      <rPr>
        <sz val="10"/>
        <rFont val="Arial"/>
        <family val="2"/>
      </rPr>
      <t xml:space="preserve"> are linked to the 'Prerequisites Checklist'; all requirements of the</t>
    </r>
    <r>
      <rPr>
        <i/>
        <sz val="10"/>
        <rFont val="Arial"/>
        <family val="2"/>
      </rPr>
      <t xml:space="preserve"> Prescriptive Path </t>
    </r>
    <r>
      <rPr>
        <sz val="10"/>
        <rFont val="Arial"/>
        <family val="2"/>
      </rPr>
      <t xml:space="preserve">are linked to the 'Prescriptive Path Checklist'. Prior to submitting the </t>
    </r>
    <r>
      <rPr>
        <i/>
        <sz val="10"/>
        <rFont val="Arial"/>
        <family val="2"/>
      </rPr>
      <t>T&amp;V Worksheets</t>
    </r>
    <r>
      <rPr>
        <sz val="10"/>
        <rFont val="Arial"/>
        <family val="2"/>
      </rPr>
      <t xml:space="preserve"> to EPA, review the applicable checklist to confirm that all prerequisites or prescriptive requirements have been verified. </t>
    </r>
  </si>
  <si>
    <r>
      <t>The</t>
    </r>
    <r>
      <rPr>
        <i/>
        <sz val="10"/>
        <rFont val="Arial"/>
        <family val="2"/>
      </rPr>
      <t xml:space="preserve"> T&amp;V Worksheets</t>
    </r>
    <r>
      <rPr>
        <sz val="10"/>
        <rFont val="Arial"/>
        <family val="2"/>
      </rPr>
      <t xml:space="preserve"> in the As-Built submittal will represent the conditions of the Final Building and do not need to include information from each site visit as long as the Final Building meets the requirements of the </t>
    </r>
    <r>
      <rPr>
        <i/>
        <sz val="10"/>
        <rFont val="Arial"/>
        <family val="2"/>
      </rPr>
      <t>Prescriptive Path</t>
    </r>
    <r>
      <rPr>
        <sz val="10"/>
        <rFont val="Arial"/>
        <family val="2"/>
      </rPr>
      <t xml:space="preserve"> or has an energy model that complies with the Performance Target, and the prerequisites have been met or exceeded.  In other words, it's not necessary to update the digital version of the worksheets after each site visit, as long as the final conditions are documented in the submitted version.  At a minimum, </t>
    </r>
    <r>
      <rPr>
        <i/>
        <sz val="10"/>
        <rFont val="Arial"/>
        <family val="2"/>
      </rPr>
      <t>T&amp;V Worksheets</t>
    </r>
    <r>
      <rPr>
        <sz val="10"/>
        <rFont val="Arial"/>
        <family val="2"/>
      </rPr>
      <t xml:space="preserve"> filled in by hand at each inspection shall be kept on file in the case further information is requested by EPA.</t>
    </r>
  </si>
  <si>
    <r>
      <t xml:space="preserve">Most </t>
    </r>
    <r>
      <rPr>
        <i/>
        <sz val="10"/>
        <rFont val="Arial"/>
        <family val="2"/>
      </rPr>
      <t>T&amp;V Worksheets</t>
    </r>
    <r>
      <rPr>
        <sz val="10"/>
        <rFont val="Arial"/>
        <family val="2"/>
      </rPr>
      <t xml:space="preserve"> contain sections titled "Notes for Drawings and Specifications".  This is meant to be used in the plan review stage for easy access to language to be copied and pasted into the cells labeled "Plan Review Comment".  This section and any others not needed can be hidden when printing for the field to condense the size as much as possible.  The more complex building components, such as HVAC, do not have the "Notes for Drawings and Specifications" section because there are too many notes to put in one cell; they are broken up line by line in elements below.</t>
    </r>
  </si>
  <si>
    <r>
      <t xml:space="preserve">Some </t>
    </r>
    <r>
      <rPr>
        <i/>
        <sz val="10"/>
        <rFont val="Arial"/>
        <family val="2"/>
      </rPr>
      <t>T&amp;V Worksheets</t>
    </r>
    <r>
      <rPr>
        <sz val="10"/>
        <rFont val="Arial"/>
        <family val="2"/>
      </rPr>
      <t xml:space="preserve"> have schedules for building HVAC equipment or envelope assemblies for easier tracking of characteristics specific to that type of component.  These rows have been left unlocked so they can be copied for various assemblies, or rows can be inserted for additional equipment.</t>
    </r>
  </si>
  <si>
    <t>(d) Water Heating Controls</t>
  </si>
  <si>
    <t>(e) Water Heating Pipe Insulation</t>
  </si>
  <si>
    <t>(f) Plumbing Fixtures</t>
  </si>
  <si>
    <t>General Exterior Enclosure - Notes for Drawings and Specifications</t>
  </si>
  <si>
    <t>Exterior Enclosure Air Barriers - Notes for Drawings and Specifications</t>
  </si>
  <si>
    <t>Exterior Enclosure Air Barriers- Notes for Drawings and Specifications</t>
  </si>
  <si>
    <r>
      <rPr>
        <b/>
        <sz val="10"/>
        <rFont val="Arial"/>
        <family val="2"/>
      </rPr>
      <t xml:space="preserve">General Exterior Enclosure: </t>
    </r>
    <r>
      <rPr>
        <sz val="10"/>
        <rFont val="Arial"/>
        <family val="2"/>
      </rPr>
      <t xml:space="preserve">
• The construction drawings and specifications must clearly identify systems that manage the flow of rainwater (e.g. cladding, air gap and weather resistant barrier), heat (insulation) and air (air barriers) through the exterior enclosure.  Continuity of these three systems must be shown in section, plan and details.  Typical sections must show continuity from the center of the roof assembly, down the walls and fenestration, to the center of the foundation floor.  Submittal of shop drawings detailing continuity of these systems and installer qualifications must be required in the specifications.
• Exterior enclosure assemblies must be designed and constructed to prevent condensation within the assemblies during heating mode, cooling mode or both as the climate dictates.  Assemblies may be drawn from published guidance documents that include hygro-thermal performance analysis.  Alternatively assemblies should pass year – long, hourly hygro-thermal simulations conducted in accordance with ASHRAE 160P.</t>
    </r>
  </si>
  <si>
    <t>8.1.21</t>
  </si>
  <si>
    <t>• Walls, ceilings and floors that separate each apartment from neighboring apartments, corridors, common space, trash chutes, utility chases and trenches, upper floor, lower floors, stairwells and elevator shafts must be air sealed to form a continuous air barrier surrounding the apartment and connecting to the exterior enclosure air barrier system.
• As with the exterior air barrier, the compartmentalization air barrier bid and contract documents shall demonstrate a continuous, unbroken air barrier separating each apartment from surrounding spaces.  Air barrier materials and accessories shall be clearly identified in section, plan and details.</t>
  </si>
  <si>
    <t>8.3.3</t>
  </si>
  <si>
    <t>Compartmentalization Visual Inspection - General</t>
  </si>
  <si>
    <t>Blower Door Test - Notes for Drawings and Specifications</t>
  </si>
  <si>
    <r>
      <t xml:space="preserve">Other
</t>
    </r>
    <r>
      <rPr>
        <sz val="10"/>
        <rFont val="Arial"/>
        <family val="2"/>
      </rPr>
      <t>• Use this worksheet to identify areas to be inspected based on building geometry, construction, location of mechanicals and building utilities, etc.  The list is not exhaustive and the responsible party must still review building plans and field conditions to identify additional leakage sources to be sealed.</t>
    </r>
  </si>
  <si>
    <r>
      <t xml:space="preserve">Other
</t>
    </r>
    <r>
      <rPr>
        <sz val="10"/>
        <rFont val="Arial"/>
        <family val="2"/>
      </rPr>
      <t>• Use this worksheet to identify areas to be inspected based on building geometry, construction, location of mechanicals and building utilities, etc.  The list is not exhaustive and the responsible party must still review building plans and field conditions to identify additional leakage sources to be sealed.</t>
    </r>
  </si>
  <si>
    <t>8.2.23</t>
  </si>
  <si>
    <t>Other</t>
  </si>
  <si>
    <t>8.1.22</t>
  </si>
  <si>
    <r>
      <t xml:space="preserve">Transition between exterior enclosure and interior walls, floors and ceilings that bound non-conditioned spaces (e.g. garages, some mechanical rooms, vented attics, vented crawlspaces)
• </t>
    </r>
    <r>
      <rPr>
        <sz val="10"/>
        <rFont val="Arial"/>
        <family val="2"/>
      </rPr>
      <t>At these transitions the rain water control elements remain as part of the exterior enclosure while the insulation, air barrier and condensation control functions connect to the interior walls, floors and ceilings.</t>
    </r>
  </si>
  <si>
    <t>8.1.23</t>
  </si>
  <si>
    <t>8.1.24</t>
  </si>
  <si>
    <t>8.1.25</t>
  </si>
  <si>
    <t>8.1.26</t>
  </si>
  <si>
    <t>Transition between one wall type and another</t>
  </si>
  <si>
    <t>Transition between foundations and walls</t>
  </si>
  <si>
    <t xml:space="preserve">Transition at inside and outside corners
</t>
  </si>
  <si>
    <t xml:space="preserve">Transition between exterior enclosure and interior walls, floors and ceilings that bound non-conditioned spaces </t>
  </si>
  <si>
    <t>Fluid applied air barrier membrane</t>
  </si>
  <si>
    <t>Mechanically attached air barrier membrane</t>
  </si>
  <si>
    <t>Board stock air barrier</t>
  </si>
  <si>
    <t>Spray applied polyurethane insulation</t>
  </si>
  <si>
    <t>Gypsum board, CMU or foam board substrate</t>
  </si>
  <si>
    <t>Sealants</t>
  </si>
  <si>
    <t>Primer</t>
  </si>
  <si>
    <t>Mastic</t>
  </si>
  <si>
    <t>Transition membrane</t>
  </si>
  <si>
    <t>Tapes</t>
  </si>
  <si>
    <r>
      <t>Gypsum Sheathing Wall Preparation</t>
    </r>
    <r>
      <rPr>
        <sz val="10"/>
        <rFont val="Arial"/>
        <family val="2"/>
      </rPr>
      <t/>
    </r>
  </si>
  <si>
    <t>8.1.27</t>
  </si>
  <si>
    <t>8.3.4</t>
  </si>
  <si>
    <t>8.3.5</t>
  </si>
  <si>
    <t>Preliminary Testing</t>
  </si>
  <si>
    <t>Fan Pressure Testing Method</t>
  </si>
  <si>
    <t>Final Verification Testing</t>
  </si>
  <si>
    <r>
      <t xml:space="preserve">Transition between foundations and walls
</t>
    </r>
    <r>
      <rPr>
        <sz val="10"/>
        <rFont val="Arial"/>
        <family val="2"/>
      </rPr>
      <t>• Through wall flashing must be draped from above to completely cover this joint and adhered to the face of the foundation wall.
• This can be sealed with a transition membrane from the interior underside of the plank if the girder is solid and is allowed by local code.</t>
    </r>
  </si>
  <si>
    <t>MFHR@energystar.gov</t>
  </si>
  <si>
    <t>Garage Heating and Compartmentalization - Notes for Drawings and Specifications</t>
  </si>
  <si>
    <t xml:space="preserve">This process begins with the construction documentation.  A minimum of 3-5 site visits are recommended to properly inspect air sealing details. Each exterior, common area and in-unit element on the air sealing checklists must be inspected at each of the following stages to ensure use of proper materials and complete seals exist for each juncture or penetration:
</t>
  </si>
  <si>
    <r>
      <rPr>
        <b/>
        <sz val="10"/>
        <rFont val="Arial"/>
        <family val="2"/>
      </rPr>
      <t xml:space="preserve">Statement of Substantial Completion
</t>
    </r>
    <r>
      <rPr>
        <sz val="10"/>
        <rFont val="Arial"/>
        <family val="2"/>
      </rPr>
      <t xml:space="preserve">• A Statement of Substantial Completion or approved proxy may be used to establish completion of the work associated with this protocol. A Statement of Substantial Completion is to be completed by the installation contractor or other qualified representative on company letterhead, complete with all information, photographs, cut sheets, etc., required in this protocol and in the corresponding </t>
    </r>
    <r>
      <rPr>
        <i/>
        <sz val="10"/>
        <rFont val="Arial"/>
        <family val="2"/>
      </rPr>
      <t>T&amp;V Worksheet.</t>
    </r>
  </si>
  <si>
    <r>
      <t xml:space="preserve">3)  Spaces containing terminal devices (fan coils, PTHPS, unit heaters, VAV boxes) must be inspected following the modified RESNET sampling protocol outlined in the </t>
    </r>
    <r>
      <rPr>
        <i/>
        <sz val="10"/>
        <rFont val="Arial"/>
        <family val="2"/>
      </rPr>
      <t>How to Use this Manual</t>
    </r>
    <r>
      <rPr>
        <sz val="10"/>
        <rFont val="Arial"/>
        <family val="2"/>
      </rPr>
      <t xml:space="preserve"> section on page 11 of the </t>
    </r>
    <r>
      <rPr>
        <i/>
        <sz val="10"/>
        <rFont val="Arial"/>
        <family val="2"/>
      </rPr>
      <t>T&amp;V Protocols</t>
    </r>
    <r>
      <rPr>
        <sz val="10"/>
        <rFont val="Arial"/>
        <family val="2"/>
      </rPr>
      <t xml:space="preserve">, including at least one of each unique type. </t>
    </r>
  </si>
  <si>
    <t>2) Sampling may be used to inspect wall assemblies that are consistent throughout large sections of the building.  Inspections done from the exterior shall sample at least 15% of each wall area.  For inspections done from interior spaces, follow the modified RESNET sampling protocol outlined in the How to Use this Manual section on page 11 of the T&amp;V Protocols, for each unique wall type.  In addition, the sample set must include, at a minimum, all unique assemblies.  If problems are found in the sample set, additional inspections must be conducted to determine the full extent of the problems and to ensure that repairs are completed in all areas of the building where they are needed.</t>
  </si>
  <si>
    <r>
      <t xml:space="preserve">2) Sampling may be used to inspect wall assemblies that are consistent throughout large sections of the building.  Inspections done from the exterior shall sample at least 15% of each wall area.  For inspections done from interior spaces, follow the modified RESNET sampling protocol outlined in the How to Use this Manual section on page 11 of the </t>
    </r>
    <r>
      <rPr>
        <i/>
        <sz val="10"/>
        <rFont val="Arial"/>
        <family val="2"/>
      </rPr>
      <t>T&amp;V Protocols</t>
    </r>
    <r>
      <rPr>
        <sz val="10"/>
        <rFont val="Arial"/>
        <family val="2"/>
      </rPr>
      <t>, for each unique wall type.  In addition, the sample set must include, at a minimum, all unique assemblies.  If problems are found in the sample set, additional inspections must be conducted to determine the full extent of the problems and to ensure that repairs are completed in all areas of the building where they are needed.</t>
    </r>
  </si>
  <si>
    <r>
      <t xml:space="preserve">2) Sampling may be used to inspect roof assemblies that are consistent throughout large sections of the building.  Inspections done from the exterior shall sample at least 15% of each roof area.  For inspections done from interior spaces, follow the modified RESNET sampling protocol outlined in the </t>
    </r>
    <r>
      <rPr>
        <i/>
        <sz val="10"/>
        <rFont val="Arial"/>
        <family val="2"/>
      </rPr>
      <t>How to Use this Manual</t>
    </r>
    <r>
      <rPr>
        <sz val="10"/>
        <rFont val="Arial"/>
        <family val="2"/>
      </rPr>
      <t xml:space="preserve"> section on page 11 of the </t>
    </r>
    <r>
      <rPr>
        <i/>
        <sz val="10"/>
        <rFont val="Arial"/>
        <family val="2"/>
      </rPr>
      <t>T&amp;V Protocols</t>
    </r>
    <r>
      <rPr>
        <sz val="10"/>
        <rFont val="Arial"/>
        <family val="2"/>
      </rPr>
      <t>, for each unique roof type.  In addition, the sample set must include, at a minimum, all unique assemblies.  If problems are found in the sample set, additional inspections must be conducted to determine the full extent of the problems and to ensure that repairs are completed in all areas of the building where they are needed.</t>
    </r>
  </si>
  <si>
    <r>
      <t xml:space="preserve">1)  For spaces containing windows, follow the modified RESNET sampling protocol outlined in the </t>
    </r>
    <r>
      <rPr>
        <i/>
        <sz val="10"/>
        <rFont val="Arial"/>
        <family val="2"/>
      </rPr>
      <t>How to Use this Manual</t>
    </r>
    <r>
      <rPr>
        <sz val="10"/>
        <rFont val="Arial"/>
        <family val="2"/>
      </rPr>
      <t xml:space="preserve"> section on page 11 of the </t>
    </r>
    <r>
      <rPr>
        <i/>
        <sz val="10"/>
        <rFont val="Arial"/>
        <family val="2"/>
      </rPr>
      <t>T&amp;V Protocols</t>
    </r>
    <r>
      <rPr>
        <sz val="10"/>
        <rFont val="Arial"/>
        <family val="2"/>
      </rPr>
      <t>, which shall include, at a minimum, one of each different type of window installation based on different window types (fixed, double hung, etc.) and different energy performance specifications (e.g. if low e glass is specified on part of the building but not all of it).</t>
    </r>
  </si>
  <si>
    <r>
      <t xml:space="preserve">2)  Visually verify proper installation of at least 50% of all common area exterior doors and check the manufacturer and model of all doors using the As-Built building door schedule provided by the developer.  For garden-style apartments with doors to the exterior, follow the modified RESNET sampling protocol outlined in the </t>
    </r>
    <r>
      <rPr>
        <i/>
        <sz val="10"/>
        <rFont val="Arial"/>
        <family val="2"/>
      </rPr>
      <t>How to Use this Manual</t>
    </r>
    <r>
      <rPr>
        <sz val="10"/>
        <rFont val="Arial"/>
        <family val="2"/>
      </rPr>
      <t xml:space="preserve"> section on page 11 of the </t>
    </r>
    <r>
      <rPr>
        <i/>
        <sz val="10"/>
        <rFont val="Arial"/>
        <family val="2"/>
      </rPr>
      <t>MFHR Testing and Verification Protocol</t>
    </r>
    <r>
      <rPr>
        <sz val="10"/>
        <rFont val="Arial"/>
        <family val="2"/>
      </rPr>
      <t>.</t>
    </r>
  </si>
  <si>
    <r>
      <t xml:space="preserve">2)  Spaces containing terminal devices (fan coils, PTHPS, VAV boxes) must be inspected following the modified RESNET sampling protocol outlined in the </t>
    </r>
    <r>
      <rPr>
        <i/>
        <sz val="10"/>
        <rFont val="Arial"/>
        <family val="2"/>
      </rPr>
      <t>How to Use this Manual</t>
    </r>
    <r>
      <rPr>
        <sz val="10"/>
        <rFont val="Arial"/>
        <family val="2"/>
      </rPr>
      <t xml:space="preserve"> section on page 11 of the </t>
    </r>
    <r>
      <rPr>
        <i/>
        <sz val="10"/>
        <rFont val="Arial"/>
        <family val="2"/>
      </rPr>
      <t>T&amp;V Protocols</t>
    </r>
    <r>
      <rPr>
        <sz val="10"/>
        <rFont val="Arial"/>
        <family val="2"/>
      </rPr>
      <t xml:space="preserve">, including at least one of each unique type. </t>
    </r>
  </si>
  <si>
    <r>
      <t xml:space="preserve">1)  Inspect 100% of unique common areas (basements, lobbies) with 24/7 lighting and follow the modified RESNET sampling protocol outlined in the </t>
    </r>
    <r>
      <rPr>
        <i/>
        <sz val="10"/>
        <rFont val="Arial"/>
        <family val="2"/>
      </rPr>
      <t>How to Use this Manual</t>
    </r>
    <r>
      <rPr>
        <sz val="10"/>
        <rFont val="Arial"/>
        <family val="2"/>
      </rPr>
      <t xml:space="preserve"> section on page 11 of the </t>
    </r>
    <r>
      <rPr>
        <i/>
        <sz val="10"/>
        <rFont val="Arial"/>
        <family val="2"/>
      </rPr>
      <t>T&amp;V Protocols</t>
    </r>
    <r>
      <rPr>
        <sz val="10"/>
        <rFont val="Arial"/>
        <family val="2"/>
      </rPr>
      <t xml:space="preserve"> for similar, or repetitive spaces (stairwells, corridors, trash chute rooms, etc.).</t>
    </r>
  </si>
  <si>
    <r>
      <t xml:space="preserve">2)  For all other spaces with non-24/7 lighting (apartments, storage rooms, mechanical rooms, etc.) follow the modified RESNET sampling protocol outlined in the </t>
    </r>
    <r>
      <rPr>
        <i/>
        <sz val="10"/>
        <rFont val="Arial"/>
        <family val="2"/>
      </rPr>
      <t>How to Use this Manual</t>
    </r>
    <r>
      <rPr>
        <sz val="10"/>
        <rFont val="Arial"/>
        <family val="2"/>
      </rPr>
      <t xml:space="preserve"> section on page 11 of the </t>
    </r>
    <r>
      <rPr>
        <i/>
        <sz val="10"/>
        <rFont val="Arial"/>
        <family val="2"/>
      </rPr>
      <t>T&amp;V Protocols</t>
    </r>
    <r>
      <rPr>
        <sz val="10"/>
        <rFont val="Arial"/>
        <family val="2"/>
      </rPr>
      <t>. This shall include, at a minimum, one representative apartment from each floor.</t>
    </r>
  </si>
  <si>
    <r>
      <t xml:space="preserve">2) Sampling may be used to inspect wall assemblies that are consistent throughout large sections of the building.  Inspections done from the exterior shall sample at least 15% of each wall area.  For inspections done from interior spaces, follow the modified RESNET sampling protocol outlined in the </t>
    </r>
    <r>
      <rPr>
        <i/>
        <sz val="10"/>
        <rFont val="Arial"/>
        <family val="2"/>
      </rPr>
      <t>How to Use this Manual</t>
    </r>
    <r>
      <rPr>
        <sz val="10"/>
        <rFont val="Arial"/>
        <family val="2"/>
      </rPr>
      <t xml:space="preserve"> section on page 11 of the </t>
    </r>
    <r>
      <rPr>
        <i/>
        <sz val="10"/>
        <rFont val="Arial"/>
        <family val="2"/>
      </rPr>
      <t>T&amp;V Protocols</t>
    </r>
    <r>
      <rPr>
        <sz val="10"/>
        <rFont val="Arial"/>
        <family val="2"/>
      </rPr>
      <t>, for each unique wall type.  In addition, the sample set must include, at a minimum, all unique assemblies.  If problems are found in the sample set, additional inspections must be conducted to determine the full extent of the problems and to ensure that repairs are completed in all areas of the building where they are needed.</t>
    </r>
  </si>
  <si>
    <r>
      <t xml:space="preserve">1)  Apartment ventilation risers must be inspected and verified for system performance following the modified RESNET sampling protocol outlined in the </t>
    </r>
    <r>
      <rPr>
        <i/>
        <sz val="10"/>
        <rFont val="Arial"/>
        <family val="2"/>
      </rPr>
      <t xml:space="preserve">How to Use this Manual </t>
    </r>
    <r>
      <rPr>
        <sz val="10"/>
        <rFont val="Arial"/>
        <family val="2"/>
      </rPr>
      <t xml:space="preserve">section on page 11 of the </t>
    </r>
    <r>
      <rPr>
        <i/>
        <sz val="10"/>
        <rFont val="Arial"/>
        <family val="2"/>
      </rPr>
      <t>T&amp;V Protocols.</t>
    </r>
    <r>
      <rPr>
        <sz val="10"/>
        <rFont val="Arial"/>
        <family val="2"/>
      </rPr>
      <t xml:space="preserve">  For each ventilation riser in the sample set, conduct inspections at every other floor to obtain a representative profile.  The sample shall include at least one riser for each type/size of fan installed in the building.</t>
    </r>
  </si>
  <si>
    <r>
      <t xml:space="preserve">1) Where metering is in basement or central location, check all meter banks.  Where metering is distributed in common areas, such as hallway utility closets or is inside individual apartments, follow the modified RESNET sampling protocol outlined in the </t>
    </r>
    <r>
      <rPr>
        <i/>
        <sz val="10"/>
        <rFont val="Arial"/>
        <family val="2"/>
      </rPr>
      <t>How to Use this Manual</t>
    </r>
    <r>
      <rPr>
        <sz val="10"/>
        <rFont val="Arial"/>
        <family val="2"/>
      </rPr>
      <t xml:space="preserve"> section on page 11 of the </t>
    </r>
    <r>
      <rPr>
        <i/>
        <sz val="10"/>
        <rFont val="Arial"/>
        <family val="2"/>
      </rPr>
      <t>T&amp;V Protocols</t>
    </r>
    <r>
      <rPr>
        <sz val="10"/>
        <rFont val="Arial"/>
        <family val="2"/>
      </rPr>
      <t xml:space="preserve"> to include, at a minimum, one apartment from each line.
</t>
    </r>
  </si>
  <si>
    <t>3) Documentation of post-repair conditions is required for correction of problems that represent large surface areas (greater than 50 square feet) and/or systemic problems (e.g. all corner units are insulated improperly).  On-site inspection to verify corrections is preferable, but if this is not possible/practical due to construction schedules, photographic documentation of repairs submitted to the responsible party by the GC are an acceptable alternative.</t>
  </si>
  <si>
    <t>4) Documentation of post-repair conditions is required for correction of problems that represent large surface areas (greater than 50 square feet) and/or systemic problems (e.g. all corner units are insulated improperly).  On-site inspection to verify corrections is preferable, but if this is not possible/practical due to construction schedules, photographic documentation of repairs submitted to the responsible party by the GC are an acceptable alternative.</t>
  </si>
  <si>
    <r>
      <rPr>
        <b/>
        <sz val="10"/>
        <rFont val="Arial"/>
        <family val="2"/>
      </rPr>
      <t xml:space="preserve">Statement of Substantial Completion
</t>
    </r>
    <r>
      <rPr>
        <sz val="10"/>
        <rFont val="Arial"/>
        <family val="2"/>
      </rPr>
      <t xml:space="preserve">• A Statement of Substantial Completion or approved proxy may be used to establish completion of the work associated with this protocol. A Statement of Substantial Completion is to be completed by the installation contractor or other qualified representative on company letterhead, complete with all information, photographs, cut sheets, etc., required in this protocol and in the corresponding </t>
    </r>
    <r>
      <rPr>
        <i/>
        <sz val="10"/>
        <rFont val="Arial"/>
        <family val="2"/>
      </rPr>
      <t>T&amp;V Worksheet</t>
    </r>
    <r>
      <rPr>
        <sz val="10"/>
        <rFont val="Arial"/>
        <family val="2"/>
      </rPr>
      <t>.</t>
    </r>
  </si>
  <si>
    <r>
      <rPr>
        <b/>
        <sz val="10"/>
        <rFont val="Arial"/>
        <family val="2"/>
      </rPr>
      <t xml:space="preserve">Window/Wall Mock Up
</t>
    </r>
    <r>
      <rPr>
        <sz val="10"/>
        <rFont val="Arial"/>
        <family val="2"/>
      </rPr>
      <t>• If approved by the developer, the responsible party shall inspect a sample installation of the window prior to the installation of windows building-wide.  The manufacturer’s data shall be inspected to verify energy performance specifications (window type, frame, U-value factor, gas fill, SHGC).  In addition, the installed window must be inspected for proper fit and operation and effective connections to the building envelope weather barrier and air barrier.  Low-e glass must be verified using a low-e meter.</t>
    </r>
  </si>
  <si>
    <r>
      <rPr>
        <b/>
        <sz val="10"/>
        <rFont val="Arial"/>
        <family val="2"/>
      </rPr>
      <t>On-Going Site Inspections</t>
    </r>
    <r>
      <rPr>
        <sz val="10"/>
        <rFont val="Arial"/>
        <family val="2"/>
      </rPr>
      <t xml:space="preserve">
• On inspection site visits, the responsible party shall check newly installed windows for compliance with the installation specifications and confirm the assumptions in the Proposed Design model. As an alternative to the modeling approach, verify all window requirements listed in the </t>
    </r>
    <r>
      <rPr>
        <i/>
        <sz val="10"/>
        <rFont val="Arial"/>
        <family val="2"/>
      </rPr>
      <t>Prescriptive Path</t>
    </r>
    <r>
      <rPr>
        <sz val="10"/>
        <rFont val="Arial"/>
        <family val="2"/>
      </rPr>
      <t xml:space="preserve"> have been met or exceeded.</t>
    </r>
  </si>
  <si>
    <r>
      <rPr>
        <b/>
        <sz val="10"/>
        <rFont val="Arial"/>
        <family val="2"/>
      </rPr>
      <t>Lighting - Statement of Substantial Completion - Non 24/7 Spaces</t>
    </r>
    <r>
      <rPr>
        <sz val="10"/>
        <rFont val="Arial"/>
        <family val="2"/>
      </rPr>
      <t xml:space="preserve">
• A Statement of Substantial Completion or approved proxy must be used to establish completion of the work associated in all spaces with lighting not operating 24/7 associated with this protocol. A Statement of Substantial Completion is to be completed by the installation contractor or other qualified representative on company letterhead, complete with all information, photographs, cut sheets, etc., required in this protocol and in the corresponding </t>
    </r>
    <r>
      <rPr>
        <i/>
        <sz val="10"/>
        <rFont val="Arial"/>
        <family val="2"/>
      </rPr>
      <t>T&amp;V Worksheet.</t>
    </r>
  </si>
  <si>
    <r>
      <rPr>
        <b/>
        <sz val="10"/>
        <rFont val="Arial"/>
        <family val="2"/>
      </rPr>
      <t>Lighting - Statement of Substantial Completion - 24/7 Spaces</t>
    </r>
    <r>
      <rPr>
        <sz val="10"/>
        <rFont val="Arial"/>
        <family val="2"/>
      </rPr>
      <t xml:space="preserve">
• A Statement of Substantial Completion or approved proxy may be used to establish completion of all other work associated with this protocol. A Statement of Substantial Completion is to be completed by the installation contractor or other qualified representative on company letterhead, complete with all information, photographs, cut sheets, etc., required in this protocol and in the corresponding </t>
    </r>
    <r>
      <rPr>
        <i/>
        <sz val="10"/>
        <rFont val="Arial"/>
        <family val="2"/>
      </rPr>
      <t>T&amp;V Worksheet.</t>
    </r>
  </si>
  <si>
    <r>
      <rPr>
        <b/>
        <sz val="10"/>
        <rFont val="Arial"/>
        <family val="2"/>
      </rPr>
      <t xml:space="preserve">Statement of Substantial Completion
</t>
    </r>
    <r>
      <rPr>
        <sz val="10"/>
        <rFont val="Arial"/>
        <family val="2"/>
      </rPr>
      <t xml:space="preserve">• A Statement of Substantial Completion or approved proxy may be used to establish completion of the work associated with this protocol. A Statement of Substantial Completion is to be completed by the installation contractor or other qualified representative on company letterhead, complete with all information, photographs, cut sheets, etc., required in this protocol and in the corresponding </t>
    </r>
    <r>
      <rPr>
        <i/>
        <sz val="10"/>
        <rFont val="Arial"/>
        <family val="2"/>
      </rPr>
      <t>T&amp;V Worksheet.</t>
    </r>
  </si>
  <si>
    <r>
      <t>Plank Edges (Concrete Masonry Construction) - At plank / CMU joint</t>
    </r>
    <r>
      <rPr>
        <sz val="10"/>
        <rFont val="Arial"/>
        <family val="2"/>
      </rPr>
      <t xml:space="preserve">
• Option 1 - If gap is greater than 1/4", Transition Membrane must be used to seal the gap with minimum 3" overlap
• Option 2 - If gap is less than 1/4", Liquid Membrane can be used to seal the gap
• Option 3 - When shelf angles are to be installed, through wall flashing must be draped from above to completely cover the joints at top and bottom edges of the plank and sealed to the shelf angle.  The Liquid Membrane shall be applied up to and continuing on the underside of the shelf angle to achieve continuity.</t>
    </r>
  </si>
  <si>
    <t>7.1.4</t>
  </si>
  <si>
    <t>8.6.5</t>
  </si>
  <si>
    <t>8.6.6</t>
  </si>
  <si>
    <t>8.6.7</t>
  </si>
  <si>
    <t>8.9.1</t>
  </si>
  <si>
    <t>8.9.2</t>
  </si>
  <si>
    <t>8.9.3</t>
  </si>
  <si>
    <t>8.9.4</t>
  </si>
  <si>
    <t>8.9.5</t>
  </si>
  <si>
    <t>8.9.6</t>
  </si>
  <si>
    <t>8.9.7</t>
  </si>
  <si>
    <t>8.9.8</t>
  </si>
  <si>
    <t>8.9.9</t>
  </si>
  <si>
    <t>8.9.10</t>
  </si>
  <si>
    <t>(d) In-Unit Ventilation</t>
  </si>
  <si>
    <t>(e) Duct sealing at joints and connections</t>
  </si>
  <si>
    <t>(f) Garage Ventilation Control</t>
  </si>
  <si>
    <t xml:space="preserve">90% AFUE </t>
  </si>
  <si>
    <t>If storage is provided, the maximum storage tank capacity shall be specified based on occupancy.</t>
  </si>
  <si>
    <r>
      <t>Warm-Air Furnace (</t>
    </r>
    <r>
      <rPr>
        <b/>
        <u/>
        <sz val="8"/>
        <color indexed="8"/>
        <rFont val="Arial"/>
        <family val="2"/>
      </rPr>
      <t>&gt;</t>
    </r>
    <r>
      <rPr>
        <b/>
        <sz val="8"/>
        <color indexed="8"/>
        <rFont val="Arial"/>
        <family val="2"/>
      </rPr>
      <t>225 KBtu/h)</t>
    </r>
  </si>
  <si>
    <t>15.0 SEER/ 12.5 EER/ 8.2 HSPF</t>
  </si>
  <si>
    <t>Duel fuel back-up</t>
  </si>
  <si>
    <t>1.    In Climates Zones 1 through 6, if the prescriptive Heating Season Performance Factors are met for air-source heat pumps, electric resistance back-up heating is allowed, if programmable thermostats with adaptive recovery technology are installed.</t>
  </si>
  <si>
    <t>3.     Cooling tower fan motors must be equipped with VFD controlled by a temperature sensor on the condenser water supply pipe.</t>
  </si>
  <si>
    <r>
      <rPr>
        <b/>
        <sz val="10"/>
        <rFont val="Arial"/>
        <family val="2"/>
      </rPr>
      <t>Inspect framing layout for interior demising (common) walls and interior partitions to ensure:</t>
    </r>
    <r>
      <rPr>
        <sz val="10"/>
        <rFont val="Arial"/>
        <family val="2"/>
      </rPr>
      <t xml:space="preserve">
• Demising wall air barrier (e.g.  sealed gypsum board or coated CMU) extends completely to all adjacent walls and is connected in an air tight way to the exterior enclosure air barriers.
• Demising wall air barrier (e.g.  sealed gypsum board or coated CMU)  extends completely to ceiling plank (or other solid ceiling material) where drop ceilings are present. 
</t>
    </r>
  </si>
  <si>
    <r>
      <t xml:space="preserve">Heating System - Refrigerant Charge, Airflow and Nameplate Data
</t>
    </r>
    <r>
      <rPr>
        <sz val="10"/>
        <rFont val="Arial"/>
        <family val="2"/>
      </rPr>
      <t>• Obtain and keep documentation on file showing correct field measured refrigerant charge, field measured airflow over condenser coil, field measured airflow over heat exchanger, nameplate efficiency, and nameplate heat exchange capacity consistent with manufacturer’s specifications.</t>
    </r>
  </si>
  <si>
    <r>
      <t xml:space="preserve">Cooling Distribution - Airflow and Nameplate Data
</t>
    </r>
    <r>
      <rPr>
        <sz val="10"/>
        <rFont val="Arial"/>
        <family val="2"/>
      </rPr>
      <t>• Obtain and keep documentation on file showing correct field measured airflow over evaporator coil, nameplate efficiency, and nameplate heat exchange capacity consistent with manufacturer’s specifications.</t>
    </r>
  </si>
  <si>
    <r>
      <t xml:space="preserve">Cooling System - Refrigerant Charge, Airflow and Nameplate Data
</t>
    </r>
    <r>
      <rPr>
        <sz val="10"/>
        <rFont val="Arial"/>
        <family val="2"/>
      </rPr>
      <t>• Obtain and keep documentation on file showing correct field measured refrigerant charge, field measured airflow over evaporator coil, nameplate efficiency, and nameplate heat exchange capacity consistent with manufacturer’s specifications.</t>
    </r>
  </si>
  <si>
    <t xml:space="preserve">4) Sample apartment inspection and blower door test </t>
  </si>
  <si>
    <t>5) Post-correction testing of sample apartment</t>
  </si>
  <si>
    <t xml:space="preserve">6) Final inspection and testing of apartments post completion
</t>
  </si>
  <si>
    <t>R-31.3 continuous</t>
  </si>
  <si>
    <t>U-0.123</t>
  </si>
  <si>
    <t>U-0.104</t>
  </si>
  <si>
    <t>U-0.090</t>
  </si>
  <si>
    <t>U-0.080</t>
  </si>
  <si>
    <t>U-0.071</t>
  </si>
  <si>
    <t>R-13.0 +    R-6.5 ci</t>
  </si>
  <si>
    <t>R-13.0 +  R-13.0 ci</t>
  </si>
  <si>
    <t>R-13.0 +  R-19.5 ci</t>
  </si>
  <si>
    <t>R-13.0 +  R-26.0 ci</t>
  </si>
  <si>
    <t>U-0.079</t>
  </si>
  <si>
    <t>R-13.0 +  R-10.0 ci</t>
  </si>
  <si>
    <t>R-13.0 +  R-18.8 ci</t>
  </si>
  <si>
    <t>R-13.0 +  R-21.9 ci</t>
  </si>
  <si>
    <t>R-13.0 +    R-3.8 ci</t>
  </si>
  <si>
    <t>R-13.0 +  R-3.8 ci</t>
  </si>
  <si>
    <t>R-13.0 +  R-7.5 ci</t>
  </si>
  <si>
    <t>R-13.0 +  R-21.9 ci.</t>
  </si>
  <si>
    <t>NR</t>
  </si>
  <si>
    <t xml:space="preserve">R-10.0 continuous </t>
  </si>
  <si>
    <t>U-0.092</t>
  </si>
  <si>
    <t>U-0.075</t>
  </si>
  <si>
    <t>U-0.063</t>
  </si>
  <si>
    <t>R-4.2 ci</t>
  </si>
  <si>
    <t>R-8.3 ci</t>
  </si>
  <si>
    <t>R-12.5 ci</t>
  </si>
  <si>
    <t>R-14.6 ci</t>
  </si>
  <si>
    <t>R-16.7 ci</t>
  </si>
  <si>
    <t>R-20.0 ci</t>
  </si>
  <si>
    <t>U-0.137</t>
  </si>
  <si>
    <t>R-38.0 +  R-12.5 ci</t>
  </si>
  <si>
    <t>U-0.023</t>
  </si>
  <si>
    <t>R-30.0 +  R-7.5 ci</t>
  </si>
  <si>
    <t>U-0.026</t>
  </si>
  <si>
    <t>R-15.0 for 24 in. + R-5 ci below</t>
  </si>
  <si>
    <t>R-7.5 for 12 in. + R-5 ci below</t>
  </si>
  <si>
    <t>R-10.0 for 24 in. + R-5 ci  below</t>
  </si>
  <si>
    <t>R-15.0 for 36 in. + R-5 ci below</t>
  </si>
  <si>
    <t xml:space="preserve">R-20.0 for 36 in. + R-5 ci below </t>
  </si>
  <si>
    <t>U-0.6</t>
  </si>
  <si>
    <t>U-0.4</t>
  </si>
  <si>
    <t>U-0.70</t>
  </si>
  <si>
    <t>U-0.35</t>
  </si>
  <si>
    <t>U-0.30</t>
  </si>
  <si>
    <t>SHGC-NR</t>
  </si>
  <si>
    <t>U-1.10</t>
  </si>
  <si>
    <t>U-0.75</t>
  </si>
  <si>
    <t>U-0.55</t>
  </si>
  <si>
    <t>U-0.45</t>
  </si>
  <si>
    <t>Heating and cooling ductwork shall be sealed at all transverse joints and connections, including ductwork connections through drywall or other finish materials, using UL‐181 compliant methods and materials. Construction documents shall specify that ductwork must be inspected before access is covered up.</t>
  </si>
  <si>
    <t>3) Review inspection comments to confirm the Final Building is consistent with the Proposed Design model or meets or exceeds the requirements listed in the Prescriptive Path. If applicable, the energy model shall be updated where the Final Building does not match the Proposed Design model to ensure the performance target has been met.</t>
  </si>
  <si>
    <t>Above Grade Walls - Continuous Insulation Requirements</t>
  </si>
  <si>
    <t>Cooling - Manufacturer's Product Data</t>
  </si>
  <si>
    <t>Motors- Manufacturer's Product Data</t>
  </si>
  <si>
    <t>&gt;40 gpm/hp (@95°F entering water, 85°F leaving water, 75°F web entering air)</t>
  </si>
  <si>
    <t>3) Floor Plans and Relevant Details</t>
  </si>
  <si>
    <t>Below Grade Walls - Notes for Drawings and Specifications</t>
  </si>
  <si>
    <t>Above Grade Walls - Notes for Drawings and Specifications</t>
  </si>
  <si>
    <t>Roof - Notes for Drawings and Specifications</t>
  </si>
  <si>
    <t>Floor - Notes for Drawings and Specifications</t>
  </si>
  <si>
    <t>Windows - Notes for Drawings and Specifications</t>
  </si>
  <si>
    <t>Doors - Notes for Drawings and Specifications</t>
  </si>
  <si>
    <t>Garage Heating and Compartmentalzation - Notes for Drawings and Specifications</t>
  </si>
  <si>
    <t>Common Area, In-Unit, Garage and Exterior Lighting - Notes for Drawings and Specifications</t>
  </si>
  <si>
    <t>Emergency Lighting, Exit Signs - Notes for Drawings and Specifications</t>
  </si>
  <si>
    <t>Lighting Controls - Notes for Drawings and Specifications</t>
  </si>
  <si>
    <t>Motors - Notes for Drawings and Specifications</t>
  </si>
  <si>
    <t>Compartmentalization - Notes for Drawings and Specifications</t>
  </si>
  <si>
    <t>Ventilation - Notes for Drawings and Specifications</t>
  </si>
  <si>
    <t>Duct Tightness - Notes for Drawings and Specifications</t>
  </si>
  <si>
    <r>
      <t xml:space="preserve">Ventilation </t>
    </r>
    <r>
      <rPr>
        <b/>
        <i/>
        <sz val="14"/>
        <rFont val="Arial"/>
        <family val="2"/>
      </rPr>
      <t xml:space="preserve">Prescriptive Path </t>
    </r>
    <r>
      <rPr>
        <b/>
        <sz val="14"/>
        <rFont val="Arial"/>
        <family val="2"/>
      </rPr>
      <t>- Notes for Drawings and Specifications</t>
    </r>
  </si>
  <si>
    <t>Garage Ventilation - Notes for Drawings and Specifications</t>
  </si>
  <si>
    <t>80% Et (gas)    or 81% Et (oil)</t>
  </si>
  <si>
    <t xml:space="preserve">Air-cooled chillers with or without condenser </t>
  </si>
  <si>
    <t>See Tables 6.8.1I and 6.8.1J of ASHRAE 90.1-2010</t>
  </si>
  <si>
    <r>
      <t>Open-loop propeller or axial fan cooling towers</t>
    </r>
    <r>
      <rPr>
        <b/>
        <vertAlign val="superscript"/>
        <sz val="8"/>
        <rFont val="Arial"/>
        <family val="2"/>
      </rPr>
      <t>2</t>
    </r>
  </si>
  <si>
    <r>
      <t>Closed-loop propeller or axial fan cooling towers</t>
    </r>
    <r>
      <rPr>
        <b/>
        <vertAlign val="superscript"/>
        <sz val="8"/>
        <rFont val="Arial"/>
        <family val="2"/>
      </rPr>
      <t>2</t>
    </r>
  </si>
  <si>
    <r>
      <t>Open-loop centrifugal fan cooling towers</t>
    </r>
    <r>
      <rPr>
        <b/>
        <vertAlign val="superscript"/>
        <sz val="8"/>
        <rFont val="Arial"/>
        <family val="2"/>
      </rPr>
      <t>2</t>
    </r>
  </si>
  <si>
    <r>
      <t>Closed-loop centrifugal fan cooling towers</t>
    </r>
    <r>
      <rPr>
        <b/>
        <vertAlign val="superscript"/>
        <sz val="8"/>
        <rFont val="Arial"/>
        <family val="2"/>
      </rPr>
      <t>2</t>
    </r>
  </si>
  <si>
    <r>
      <t xml:space="preserve">Space Heating - Design Temperatures
</t>
    </r>
    <r>
      <rPr>
        <sz val="10"/>
        <rFont val="Arial"/>
        <family val="2"/>
      </rPr>
      <t xml:space="preserve">• Plans must specify supply and return water temperature at design conditions.  
</t>
    </r>
    <r>
      <rPr>
        <sz val="10"/>
        <rFont val="Arial"/>
        <family val="2"/>
      </rPr>
      <t>• Verify installation of temperature gauges and temperature readings during inspection</t>
    </r>
    <r>
      <rPr>
        <sz val="10"/>
        <color indexed="10"/>
        <rFont val="Arial"/>
        <family val="2"/>
      </rPr>
      <t xml:space="preserve">.
</t>
    </r>
    <r>
      <rPr>
        <sz val="10"/>
        <rFont val="Arial"/>
        <family val="2"/>
      </rPr>
      <t>• Verify return water temperature meets design for condensing boiler systems.</t>
    </r>
  </si>
  <si>
    <t>-Photos of cooling system equipment and faceplates to verify proper installation and compliance with Proposed Design.</t>
  </si>
  <si>
    <r>
      <t xml:space="preserve">A/C Sleeve Cover (if A/Cs provided by building)
</t>
    </r>
    <r>
      <rPr>
        <sz val="10"/>
        <rFont val="Arial"/>
        <family val="2"/>
      </rPr>
      <t>•</t>
    </r>
    <r>
      <rPr>
        <b/>
        <sz val="10"/>
        <rFont val="Arial"/>
        <family val="2"/>
      </rPr>
      <t xml:space="preserve"> </t>
    </r>
    <r>
      <rPr>
        <sz val="10"/>
        <rFont val="Arial"/>
        <family val="2"/>
      </rPr>
      <t>Verify that insulated covers for through-wall AC units have been provided by the building for use during heating season and when AC units are not installed.  Ensure the cover is equipped with a gasket so when installed it will have an airtight seal against the drywall. As an alternative to a gasket, sealant may be used but will have to be resealed each time it is installed.</t>
    </r>
  </si>
  <si>
    <r>
      <t xml:space="preserve">Apartment Fan Efficiency (In-Unit)
</t>
    </r>
    <r>
      <rPr>
        <sz val="10"/>
        <rFont val="Arial"/>
        <family val="2"/>
      </rPr>
      <t xml:space="preserve">• Specifications shall also include fan energy efficiency criteria (Watts/CFM) for the fans themselves. </t>
    </r>
  </si>
  <si>
    <t>Fuel Oil</t>
  </si>
  <si>
    <t>Steam</t>
  </si>
  <si>
    <t>Hot Water</t>
  </si>
  <si>
    <t>Protocol 3.4 - Window Selection, U-value, and SHGC</t>
  </si>
  <si>
    <t>Heating and cooling supply and return ductwork shall be insulated to a minimum R‐6 in unconditioned space.</t>
  </si>
  <si>
    <t>(a) Nonresidential Associated Spaces</t>
  </si>
  <si>
    <t>Post-construction, the utility consumption of the residential-associated spaces must be capable of evaluation independent of any commercial/retail spaces. These nonresidential associated parts of the building shall be separately metered (or sub-metered) for electricity, gas, fuel oil, water, steam, and hot water for domestic and/or space heating purposes.</t>
  </si>
  <si>
    <t>Packaged Terminal Air Conditioner (PTAC)</t>
  </si>
  <si>
    <t>VRF Air Conditioners and Heat Pumps</t>
  </si>
  <si>
    <t>1.1.7</t>
  </si>
  <si>
    <t>1.1.8</t>
  </si>
  <si>
    <t>1.1.9</t>
  </si>
  <si>
    <t>2.2.2</t>
  </si>
  <si>
    <t>2.6.6</t>
  </si>
  <si>
    <t>3.1.5</t>
  </si>
  <si>
    <t>3.2.6</t>
  </si>
  <si>
    <t>3.3.5</t>
  </si>
  <si>
    <t>3.4.8</t>
  </si>
  <si>
    <t>3.5.8</t>
  </si>
  <si>
    <t>3.5.9</t>
  </si>
  <si>
    <t>3.6.7</t>
  </si>
  <si>
    <t>4.1.5</t>
  </si>
  <si>
    <t>5.4.9</t>
  </si>
  <si>
    <t>6.1.9</t>
  </si>
  <si>
    <t>6.1.10</t>
  </si>
  <si>
    <t>6.1.11</t>
  </si>
  <si>
    <t>8.1.20</t>
  </si>
  <si>
    <t>8.2.22</t>
  </si>
  <si>
    <t>8.3.2</t>
  </si>
  <si>
    <t>8.8.9</t>
  </si>
  <si>
    <t>Not modeled explicitly</t>
  </si>
  <si>
    <t>Send questions and comments to</t>
  </si>
  <si>
    <r>
      <rPr>
        <b/>
        <sz val="10"/>
        <rFont val="Arial"/>
        <family val="2"/>
      </rPr>
      <t>Ventilation - Manufacturer's Product Data</t>
    </r>
    <r>
      <rPr>
        <sz val="10"/>
        <rFont val="Arial"/>
        <family val="2"/>
      </rPr>
      <t xml:space="preserve">
• Review manufacturer’s cut sheets or invoice detailing system manufacturer, model, HP and CFM.</t>
    </r>
  </si>
  <si>
    <r>
      <t xml:space="preserve">Motors- Manufacturer's Product Data
</t>
    </r>
    <r>
      <rPr>
        <sz val="10"/>
        <rFont val="Arial"/>
        <family val="2"/>
      </rPr>
      <t xml:space="preserve">• </t>
    </r>
    <r>
      <rPr>
        <sz val="10"/>
        <rFont val="Arial"/>
        <family val="2"/>
      </rPr>
      <t>Review manufacturer’s cut sheets or invoice verifying  motor size and efficiency.</t>
    </r>
  </si>
  <si>
    <t>2) Modeler's Lighting Schedule from Performance Path Calculator</t>
  </si>
  <si>
    <t>1) Relevant floor plans and wall sections</t>
  </si>
  <si>
    <r>
      <rPr>
        <b/>
        <sz val="10"/>
        <rFont val="Arial"/>
        <family val="2"/>
      </rPr>
      <t xml:space="preserve">Motor Schedule: </t>
    </r>
    <r>
      <rPr>
        <sz val="10"/>
        <rFont val="Arial"/>
        <family val="2"/>
      </rPr>
      <t xml:space="preserve">
Record manufacturer and model number of all non-ventilation motors over 1 HP (ventilation motors are covered in the ventilation section, </t>
    </r>
    <r>
      <rPr>
        <i/>
        <sz val="10"/>
        <rFont val="Arial"/>
        <family val="2"/>
      </rPr>
      <t>Protocol 8.2 - Common Area and In-Unit Ventilation (CFM), Intake Source, and Intake/Exhaust Fan Efficiency).</t>
    </r>
  </si>
  <si>
    <t>1) The developer or GC shall ensure that deliveries are inspected prior to accepting them to verify that product substitutions by the distributor or manufacturer have not resulted in motors with lower efficiencies than those in the Proposed Design.</t>
  </si>
  <si>
    <t>- Photograph faceplate; and NEMA Premium label (if applicable) of one representative motor of each size. Given the number of motors and pumps in any given building make sure to clearly identify location and use of each motor represented.</t>
  </si>
  <si>
    <r>
      <rPr>
        <b/>
        <sz val="10"/>
        <rFont val="Arial"/>
        <family val="2"/>
      </rPr>
      <t xml:space="preserve">Configuration
</t>
    </r>
    <r>
      <rPr>
        <sz val="10"/>
        <rFont val="Arial"/>
        <family val="2"/>
      </rPr>
      <t>• Confirm metering configuration: master meter, submetered, direct metered.</t>
    </r>
  </si>
  <si>
    <t>1) Each unique roof assembly shall be inspected.  (For example:  If there are exposed roofs on lower levels, that are constructed differently from the upper floors, both areas must be inspected independently; Also, if insulation specifications are different for living areas vs. common areas or other special use areas, each different specification shall be inspected independently.)</t>
  </si>
  <si>
    <t xml:space="preserve">- Photo clearly identifying type of insulation installed and thickness using measuring tape or ruler (can do each individual piece of insulation or entire assembly)
- Photo showing continuous insulation around sample corner and/or trouble area
- Sub Slab insulation – Photo of insulation before pouring of concrete or backfill of foundation
- If moisture or insect protection is required, photo of proper installation is required
- Framed floors – Photo of post-insulation to show proper installation showing no signs of compromised R-Value
</t>
  </si>
  <si>
    <t>1) Each unique floor assembly shall be inspected.  (For example:  If unique sections of the building are constructed differently, all distinct areas must be inspected independently; Also, if insulation specifications are different for living areas vs. common areas or other special use areas, each different specification shall be inspected independently.)</t>
  </si>
  <si>
    <t>Provide one representative photograph of continuous air barrier at all types of typical joints, junctions, and general coverage areas to include the following at a minimum:</t>
  </si>
  <si>
    <r>
      <t>General Coverage at Adjacent Building Conditions - Liquid Membrane</t>
    </r>
    <r>
      <rPr>
        <sz val="10"/>
        <rFont val="Arial"/>
        <family val="2"/>
      </rPr>
      <t xml:space="preserve">
• Where unable to install air barrier on the exterior of the building, a low VOC product shall be installed on the interior at full height (top of plank to bottom of plank at each floor). This shall happen before any interior framing is installed.</t>
    </r>
  </si>
  <si>
    <r>
      <t xml:space="preserve">Wall to Roof Connections
</t>
    </r>
    <r>
      <rPr>
        <sz val="10"/>
        <rFont val="Arial"/>
        <family val="2"/>
      </rPr>
      <t>• Liquid air barrier must be brought up over grout edge part of roof plank and shall be sealed over the plank / grout joint</t>
    </r>
  </si>
  <si>
    <t xml:space="preserve">5a)  Inspected from the interior: Window to interior gypsum board, Air conditioner sleeve sealed to drywall (cover is installed if ACs provided by building), Outlet/Electrical Box - Exterior and Demising Walls, Heating pipe penetrations through exterior walls, Heating pipe penetrations through interior partitions, Plumbing / Sprinkler Pipe Penetrations, Range Gas Line Penetration, Gypsum board to concrete ceiling plank connection - Exterior walls and all interior partition walls, Gap between take off duct and gypsum board, Electrical Panel, HVAC Access Doors, Thermostats, Intercoms, Lighting Fixtures, Door Latch Hole, Medicine Cabinet
</t>
  </si>
  <si>
    <t>5a) Inspected from the exterior: Areas with liquid-applied membranes showing appropriate thickness; AC openings; Windows, Door openings, and Door frame; Transition between wall and roof barrier; Transition between wall and foundation barrier; Plank/Slab Edge (Masonry and Steel Construction) or Rim Joist (Wood Framed Construction)
5b)  Inspected from the interior: Rough openings to windows and doors, AC openings</t>
  </si>
  <si>
    <t>2) Commissioning of the system occurs during pre-construction and construction phases of installation. Inspection, testing, and final commissioning are conducted during the turn over/accpetance phase of the installation of the system.</t>
  </si>
  <si>
    <r>
      <t xml:space="preserve">4) The developer or GC shall ensure that deliveries are inspected prior to accepting them to verify that product substitutions by the distributor or manufacturer have not resulted in plumbing fixtures with higher flow rates than those in the Proposed Design or required by the </t>
    </r>
    <r>
      <rPr>
        <i/>
        <sz val="10"/>
        <rFont val="Arial"/>
        <family val="2"/>
      </rPr>
      <t>Prescriptive Path</t>
    </r>
    <r>
      <rPr>
        <sz val="10"/>
        <rFont val="Arial"/>
        <family val="2"/>
      </rPr>
      <t>.</t>
    </r>
  </si>
  <si>
    <t xml:space="preserve">5) Minimum of one (1) on-site inspection required, preferably immediately after installation so that corrective action can be taken if necessary.  Delivery tickets may be used to verify complete shipments but on-site inspections of a sample of installed plumbing fixtures is required.
</t>
  </si>
  <si>
    <t xml:space="preserve">2) Commissioning of the system occurs during pre-construction and construction phases of installation. Inspection, testing, and commissioning are conducted during the turn of over/acceptance phase of the installation system. </t>
  </si>
  <si>
    <t xml:space="preserve">- Photograph one (1) representative appliance faceplate of each type of appliance being inspected.  </t>
  </si>
  <si>
    <t xml:space="preserve">2) For buildings with common laundry rooms, RESNET sampling protocols are modified to require inspection of all the clothes washers in at least one (1) laundry room. </t>
  </si>
  <si>
    <t>2) Inspections of interior and cavity insulation must take place during construction:  at framing pre-insulation, post-insulation and pre-drywall, and post-completion.</t>
  </si>
  <si>
    <t xml:space="preserve">3) Inspections of exterior insulation, air, vapor, and weather barrier systems must be completed prior to enclosure.
</t>
  </si>
  <si>
    <r>
      <t xml:space="preserve">1) Each unique </t>
    </r>
    <r>
      <rPr>
        <sz val="10"/>
        <rFont val="Arial"/>
        <family val="2"/>
      </rPr>
      <t>assembly shall be inspected.  (For example:  If unique sections of the building are constructed differently, all distinct areas must be inspected independently; Also, if insulation specifications are different for living areas vs. common areas or other special use areas, each different specification shall be inspected independently.)</t>
    </r>
  </si>
  <si>
    <t>3) To verify the predicted overall R-value, 100% of locations where roof insulation achieves the minimum thickness are to be inspected.  Insulation thickness at roof perimeters shall be inspected at one (1) location per 70 feet of roof perimeter. This shall include, at a minimum, two (2) instances where the roof insulation achieves its maximum thickness.  Each location inspected cannot be within 70 feet of each other along the roof perimeter.</t>
  </si>
  <si>
    <t>3)  If problems are identified, additional windows must be inspected to determine if problems are systemic.  Problems found will be reported to the GC for correction and re-inspection on an ongoing basis throughout construction.</t>
  </si>
  <si>
    <r>
      <rPr>
        <b/>
        <sz val="10"/>
        <rFont val="Arial"/>
        <family val="2"/>
      </rPr>
      <t>Air Tightness</t>
    </r>
    <r>
      <rPr>
        <sz val="10"/>
        <rFont val="Arial"/>
        <family val="2"/>
      </rPr>
      <t xml:space="preserve">
• Visually confirm all joints between window frame and rough opening have been sealed.  Optional: To verify air tightness of the weather stripping and window installation, use a smoke pencil around the window, casing, and frame.</t>
    </r>
  </si>
  <si>
    <r>
      <rPr>
        <b/>
        <sz val="10"/>
        <rFont val="Arial"/>
        <family val="2"/>
      </rPr>
      <t>Operation and Fit</t>
    </r>
    <r>
      <rPr>
        <sz val="10"/>
        <rFont val="Arial"/>
        <family val="2"/>
      </rPr>
      <t xml:space="preserve">
• Inspect exterior doors for proper operation, fit, and weather stripping.</t>
    </r>
  </si>
  <si>
    <t>2) After installation, hook-up, and activation of meters.</t>
  </si>
  <si>
    <r>
      <rPr>
        <b/>
        <sz val="10"/>
        <rFont val="Arial"/>
        <family val="2"/>
      </rPr>
      <t xml:space="preserve">Doors Between Garage and Building
</t>
    </r>
    <r>
      <rPr>
        <sz val="10"/>
        <rFont val="Arial"/>
        <family val="2"/>
      </rPr>
      <t>• Inspect the door(s) leading into the building from the garage for proper operation, fit, and weather stripping.  Optional: Use a smoke pencil around the door, casing, and frame with the garage ventilation system running.</t>
    </r>
  </si>
  <si>
    <t xml:space="preserve">  </t>
  </si>
  <si>
    <t>All non-apartment spaces, except those where automatic shutoff would endanger the safety of occupants, must have occupancy sensors or automatic bi-level lighting controls. Automatic controls must be specified for spaces intended for 24-hour operation such as corridors and stairwells.</t>
  </si>
  <si>
    <t>All exit signs shall be specified as LED (not to exceed 5W per face) or photo-luminescent and shall conform to local building code; fixtures located above stairwell doors and other forms of egress shall contain a battery back-up feature.</t>
  </si>
  <si>
    <t>Vending Machines</t>
  </si>
  <si>
    <t>Heating Distribution - In-Unit Pressure Balancing</t>
  </si>
  <si>
    <t>Cooling Distribution System - In-Unit Pressure Balancing</t>
  </si>
  <si>
    <r>
      <t>Emergency Lighting - Exit Signs</t>
    </r>
    <r>
      <rPr>
        <sz val="10"/>
        <rFont val="Arial"/>
        <family val="2"/>
      </rPr>
      <t xml:space="preserve">
• All exit signs shall be specified as LED (not to exceed 5W per face) or photo-luminescent and shall conform to local building code. 
• Fixtures located above stairwell doors and other forms of egress shall contain a battery back-up feature.
</t>
    </r>
  </si>
  <si>
    <r>
      <rPr>
        <b/>
        <sz val="10"/>
        <rFont val="Arial"/>
        <family val="2"/>
      </rPr>
      <t>Rough Openings</t>
    </r>
    <r>
      <rPr>
        <sz val="10"/>
        <rFont val="Arial"/>
        <family val="2"/>
      </rPr>
      <t xml:space="preserve">
• The installation subcontractor is responsible for verifying that rough openings are properly constructed including: structural soundness of sill, header, and jambs; opening shall be square, level, and plumb; and building materials should be protected from moisture damage prior to window installation.  Construction deficiencies should be reported to the developer or GC and corrected prior to installation of windows.</t>
    </r>
  </si>
  <si>
    <t>CHILLED WATER AND CONDENSER WATER SYSTEMS</t>
  </si>
  <si>
    <t>ALL FORCED AIR COOLING SYSTEMS (Including heat pumps, split system ACs, PTACs and room ACs where applicable)</t>
  </si>
  <si>
    <t>ALL FORCED AIR HEATING SYSTEMS (Including Heat Pumps where applicable)</t>
  </si>
  <si>
    <t>Heating System - Refrigerant Charge, Airflow and Nameplate Data</t>
  </si>
  <si>
    <t>Cooling System - Airflow and Nameplate Data</t>
  </si>
  <si>
    <t>Cooling System - Refrigerant Charge, Airflow and Nameplate Data</t>
  </si>
  <si>
    <t>Heating and cooling supply and return ductwork shall be insulated to a minimum R-8 in unconditioned space.</t>
  </si>
  <si>
    <t>Domestic water heating systems must comply with ASHRAE 90.1-2007 Sections 7.4 and 7.5.</t>
  </si>
  <si>
    <t>Window-to-Wall Ratio</t>
  </si>
  <si>
    <t>ALL FORCED AIR HEATING SYSTEMS (Including Heat Pumps)</t>
  </si>
  <si>
    <t>ALL FORCED AIR COOLING SYSTEMS (Including heat pumps, split system ACs, PTACs and room ACs)</t>
  </si>
  <si>
    <t>Heating and Cooling Distribution - Motors</t>
  </si>
  <si>
    <r>
      <rPr>
        <b/>
        <sz val="10"/>
        <rFont val="Arial"/>
        <family val="2"/>
      </rPr>
      <t>Heat or Energy Recovery</t>
    </r>
    <r>
      <rPr>
        <sz val="10"/>
        <rFont val="Arial"/>
        <family val="2"/>
      </rPr>
      <t xml:space="preserve">
• Consider heat or energy recovery for 100% of corridor supply air. Capacity of heat recovery unit should match the design corridor ventilation rates.</t>
    </r>
  </si>
  <si>
    <t>(c) Non-Apartment Ventilation</t>
  </si>
  <si>
    <t>Central exhaust fans 1/16 HP and less must be direct-drive and have variable speed controllers.
Central exhaust fans greater than 1/16 HP and less than 1 HP must be direct-drive with ECM motors and variable speed controllers.
Central exhaust fans 1 HP and larger must have NEMA Premium efficient motors.</t>
  </si>
  <si>
    <t>Room AC ( window, through-wall, ductless  mini-splits)</t>
  </si>
  <si>
    <t>Air conditioner (&lt;13 KBtu/h)</t>
  </si>
  <si>
    <t>Air conditioner (≥13 and &lt;65 KBtu/h)</t>
  </si>
  <si>
    <t>Air conditioner ((≥65 and &lt;240 KBtu/h)</t>
  </si>
  <si>
    <t>11.5 EER/12.0 IEER</t>
  </si>
  <si>
    <t>Air conditioner (≥240  and &lt; 760 KBtu/h)</t>
  </si>
  <si>
    <t>10.0 EER/10.5 IEER</t>
  </si>
  <si>
    <t xml:space="preserve">Not permitted in any space using the Prescriptive Path </t>
  </si>
  <si>
    <t>Warm-Air Furnace (&lt;225 KBtu/h, common areas)</t>
  </si>
  <si>
    <t>78% AFUE or 80% Et</t>
  </si>
  <si>
    <t>13.8 – (0.300 X Cap/1000) EER</t>
  </si>
  <si>
    <t xml:space="preserve">Packaged Terminal Heat Pump (PTHP) </t>
  </si>
  <si>
    <t>Cooling: 14.0– (0.3 X Cap/1000) EER        Heating:  3.7– (0.052 X Cap/1000) COP</t>
  </si>
  <si>
    <t>Air cooled heat pump (≥13 and &lt;65 KBtu/h)</t>
  </si>
  <si>
    <t>Air cooled heat pump (≥65 and &lt;240 KBtu/h)</t>
  </si>
  <si>
    <t>Cooling: 11.1 EER/11.6 IEER                     Heating: 3.3 COP (@47°F DB)</t>
  </si>
  <si>
    <t>Air cooled heat pump (≥240 KBtu/h)</t>
  </si>
  <si>
    <t>Cooling:   9.6 EER/9.6 IEER                      Heating: 3.2 COP (@47°F DB)</t>
  </si>
  <si>
    <t>Water-source  heat pump (&lt;135 KBtu/h)</t>
  </si>
  <si>
    <t>Cooling: 14.0 EER(86°F entering water) Heating: 4.2 COP(68°F entering water)</t>
  </si>
  <si>
    <t>Boilers, hot water (&lt;300,000 Btu/h)</t>
  </si>
  <si>
    <t xml:space="preserve">85% AFUE </t>
  </si>
  <si>
    <t>Boilers, hot water (≥300,000 Btu/h)</t>
  </si>
  <si>
    <t xml:space="preserve">10.0 EER / 12.5 IPLV </t>
  </si>
  <si>
    <t>Water-cooled chiller, positive displacement (&lt;75 tons)</t>
  </si>
  <si>
    <t xml:space="preserve">0.780 kW/ton (Full load) /  0.630 kW/ton (IPLV) </t>
  </si>
  <si>
    <t>Water-cooled chiller, positive displacement (75-150 tons)</t>
  </si>
  <si>
    <t xml:space="preserve">0.775 kW/ton (Full load) /  0.615 kW/ton (IPLV) </t>
  </si>
  <si>
    <t>Water-cooled chiller, positive displacement (150-300tons)</t>
  </si>
  <si>
    <t xml:space="preserve">0.680 kW/ton (Full load) /  0.580 kW/ton (IPLV) </t>
  </si>
  <si>
    <t>Water-cooled chiller, positive displacement (&gt;300 tons)</t>
  </si>
  <si>
    <t xml:space="preserve">0.620 kW/ton (Full load) /  0.540 kW/ton (IPLV) </t>
  </si>
  <si>
    <t>Water-cooled, centrifugal ( &lt;300  tons)</t>
  </si>
  <si>
    <t>0.634 kW/ton (Full load) /  0.596 kW/ton (IPLV)</t>
  </si>
  <si>
    <t>Water-cooled, centrifugal (≥300 and &lt;600  tons)</t>
  </si>
  <si>
    <t>0.576 kW/ton (Full load) /  0.549 kW/ton (IPLV)</t>
  </si>
  <si>
    <t>Water-cooled, centrifugal (≥600 tons)</t>
  </si>
  <si>
    <t>0.570 kW/ton (Full load) /  0.539 kW/ton (IPLV)</t>
  </si>
  <si>
    <t>Air-cooled absorption single effect chiller</t>
  </si>
  <si>
    <t>0.6 COP</t>
  </si>
  <si>
    <t>Water-cooled absorption single effect chiller</t>
  </si>
  <si>
    <t>Absorption double effect indirect-fired chiller</t>
  </si>
  <si>
    <t>Absorption double effect direct-fired chiller</t>
  </si>
  <si>
    <t>&gt;40 gpm/hp (@95°F entering water, 85°F leaving water, 75°F wb entering air)</t>
  </si>
  <si>
    <t>&gt;15 gpm/hp (@102°F entering water, 90°F leaving water, 75°F wb entering air)</t>
  </si>
  <si>
    <t>&gt;22 gpm/hp (@95°F entering water, 85°F leaving water, 75°F wb entering air)</t>
  </si>
  <si>
    <t>&gt;8 gpm/hp (@102°F entering water, 90°F leaving water, 75°F wb entering air)</t>
  </si>
  <si>
    <t>R-19.0 +    R-11.0 Ls</t>
  </si>
  <si>
    <t>R-25.0 +    R-11.0 Ls</t>
  </si>
  <si>
    <t>R-30.0 +    R-11.0 Ls</t>
  </si>
  <si>
    <t>U-0.031</t>
  </si>
  <si>
    <t>U-0.029</t>
  </si>
  <si>
    <t>R-7.6 continuous</t>
  </si>
  <si>
    <t>R-9.5 continuous</t>
  </si>
  <si>
    <t>R-11.4 continuous</t>
  </si>
  <si>
    <t>R-13.3 continuous</t>
  </si>
  <si>
    <t>R-15.2 continuous</t>
  </si>
  <si>
    <r>
      <rPr>
        <b/>
        <sz val="10"/>
        <rFont val="Arial"/>
        <family val="2"/>
      </rPr>
      <t xml:space="preserve">Lighting - Ballasts
</t>
    </r>
    <r>
      <rPr>
        <sz val="10"/>
        <rFont val="Arial"/>
        <family val="2"/>
      </rPr>
      <t>• Fixtures specified with electronic ballasts must be confirmed in the field using an electronic ballast tester.</t>
    </r>
  </si>
  <si>
    <r>
      <t>Masonry Wall Preparation</t>
    </r>
    <r>
      <rPr>
        <sz val="10"/>
        <rFont val="Arial"/>
        <family val="2"/>
      </rPr>
      <t xml:space="preserve">
</t>
    </r>
    <r>
      <rPr>
        <sz val="10"/>
        <rFont val="Arial"/>
        <family val="2"/>
      </rPr>
      <t xml:space="preserve">• </t>
    </r>
    <r>
      <rPr>
        <sz val="10"/>
        <rFont val="Arial"/>
        <family val="2"/>
      </rPr>
      <t>Gaps are filled, Joints struck, CMU is dry, all snags are gone.</t>
    </r>
  </si>
  <si>
    <r>
      <t>General Coverage - Liquid Membrane</t>
    </r>
    <r>
      <rPr>
        <sz val="10"/>
        <rFont val="Arial"/>
        <family val="2"/>
      </rPr>
      <t xml:space="preserve">
</t>
    </r>
    <r>
      <rPr>
        <sz val="10"/>
        <rFont val="Arial"/>
        <family val="2"/>
      </rPr>
      <t xml:space="preserve">• </t>
    </r>
    <r>
      <rPr>
        <sz val="10"/>
        <rFont val="Arial"/>
        <family val="2"/>
      </rPr>
      <t>Verify proper thickness of liquid-applied membranes using a wet mil gauge; at a minimum, substrate must not be visible.</t>
    </r>
  </si>
  <si>
    <r>
      <t>Rough Openings (Steel Stud Construction) - Windows and Doors</t>
    </r>
    <r>
      <rPr>
        <sz val="10"/>
        <rFont val="Arial"/>
        <family val="2"/>
      </rPr>
      <t xml:space="preserve">
• Rough opening must be wrapped with sheet membrane all the way inside to be flush with inside edge.</t>
    </r>
  </si>
  <si>
    <r>
      <rPr>
        <b/>
        <sz val="10"/>
        <rFont val="Arial"/>
        <family val="2"/>
      </rPr>
      <t xml:space="preserve">Type
</t>
    </r>
    <r>
      <rPr>
        <sz val="10"/>
        <rFont val="Arial"/>
        <family val="2"/>
      </rPr>
      <t xml:space="preserve">• Check meter types against specifications (and/or utility correspondence). </t>
    </r>
  </si>
  <si>
    <r>
      <t xml:space="preserve">Gypsum board to concrete floor plank connection 
</t>
    </r>
    <r>
      <rPr>
        <sz val="10"/>
        <rFont val="Arial"/>
        <family val="2"/>
      </rPr>
      <t>• Exterior walls and all interior partition walls</t>
    </r>
  </si>
  <si>
    <r>
      <t>Plank Edges - At plank / steel girder joint</t>
    </r>
    <r>
      <rPr>
        <sz val="10"/>
        <rFont val="Arial"/>
        <family val="2"/>
      </rPr>
      <t xml:space="preserve">
• Through wall flashing must be draped from above to completely cover this joint and the entire face of the girder and sealed to the shelf angle.
• This can be sealed with a transition membrane from the interior underside of the plank if the girder is solid and is allowed by local code.</t>
    </r>
  </si>
  <si>
    <t>Summary</t>
  </si>
  <si>
    <t>Heating Terminal Units - Electric Resistance or Freeze Protection</t>
  </si>
  <si>
    <t>DHW - Storage Insulation</t>
  </si>
  <si>
    <t>Space Heating / DHW - Insulation for Piping</t>
  </si>
  <si>
    <t>DHW - Temperature</t>
  </si>
  <si>
    <t>Heating Distribution - Piping Configuration</t>
  </si>
  <si>
    <t>Heating Distribution - Pump Sizing</t>
  </si>
  <si>
    <t>Heating Distribution - Pressure Control Set-points</t>
  </si>
  <si>
    <t>Heating Terminal Units - Thermostatic Controls</t>
  </si>
  <si>
    <t>Heating Distribution - Outdoor Air Damper</t>
  </si>
  <si>
    <t>Heating Distribution - Flex Duct Installation</t>
  </si>
  <si>
    <t>Heating Distribution - Duct Insulation</t>
  </si>
  <si>
    <t>Heating Distribution - Duct Sealing Details</t>
  </si>
  <si>
    <t>Heating System - Combustion Venting</t>
  </si>
  <si>
    <t>Heating Distribution - In-Unit Duct Sizing</t>
  </si>
  <si>
    <t>Heating Distribution - HVAC Contractor Checklist</t>
  </si>
  <si>
    <t>Heating Distribution - In-Unit Duct Leakage Testing</t>
  </si>
  <si>
    <t>Heating Distribution - Thermostat</t>
  </si>
  <si>
    <t>Statement of Substantial Completion - HVAC</t>
  </si>
  <si>
    <t>DHW - Type &amp; Efficiency</t>
  </si>
  <si>
    <t>DHW - Low Flow Fixtures</t>
  </si>
  <si>
    <t>DHW - Controls</t>
  </si>
  <si>
    <t>Wood-Framed Construction</t>
  </si>
  <si>
    <t>Final Inspection</t>
  </si>
  <si>
    <t>Garage Heating</t>
  </si>
  <si>
    <t>Compartmentalization</t>
  </si>
  <si>
    <t>Doors Between Garage and Building</t>
  </si>
  <si>
    <t>Space Cooling  - Controls</t>
  </si>
  <si>
    <t>Space Cooling  - Sizing</t>
  </si>
  <si>
    <t>Cooling Distribution - Piping Configuration</t>
  </si>
  <si>
    <t>Cooling Distribution - Pump Sizing</t>
  </si>
  <si>
    <t>Cooling Distribution - Pressure Control Set-points</t>
  </si>
  <si>
    <t>Cooling Distribution - Pipe Insulation</t>
  </si>
  <si>
    <t>Cooling Terminal Units - Thermostatic Controls</t>
  </si>
  <si>
    <t>Cooling Distribution System - In-Unit Duct Sizing</t>
  </si>
  <si>
    <t>Cooling Distribution - Duct Insulation</t>
  </si>
  <si>
    <t>Cooling System - Outdoor Air Damper</t>
  </si>
  <si>
    <t>Cooling Distribution - Duct Sealing Details</t>
  </si>
  <si>
    <t>Cooling Distribution - Flex Duct Installation</t>
  </si>
  <si>
    <t>Cooling System - HVAC Contractor Checklist</t>
  </si>
  <si>
    <t>Cooling Distribution - In-Unit Duct Leakage Testing</t>
  </si>
  <si>
    <t>Cooling - A/C Sleeves</t>
  </si>
  <si>
    <t>Cooling Distribution - Thermostat</t>
  </si>
  <si>
    <t>Cooling - Training and Manuals</t>
  </si>
  <si>
    <t>Lighting Controls - Verification</t>
  </si>
  <si>
    <t>Common Area Lighting - 24/7</t>
  </si>
  <si>
    <t>Common Area Lighting - Non 24/7</t>
  </si>
  <si>
    <t>Emergency Lighting - Exit Signs</t>
  </si>
  <si>
    <t xml:space="preserve">Exterior, Security &amp; Decorative Lighting  </t>
  </si>
  <si>
    <t xml:space="preserve">In-Unit Lighting  </t>
  </si>
  <si>
    <t>Lighting - Ballasts</t>
  </si>
  <si>
    <t>Lighting - Statement of Substantial Completion - Non 24/7 Spaces</t>
  </si>
  <si>
    <t>Lighting - Statement of Substantial Completion - 24/7 Spaces</t>
  </si>
  <si>
    <t>DHW Distribution - Motors</t>
  </si>
  <si>
    <t>Heating and DHW - Training and Manuals</t>
  </si>
  <si>
    <t>Statement of Substantial Completion</t>
  </si>
  <si>
    <t>Below Grade Walls - Wood-Framed Construction</t>
  </si>
  <si>
    <t>Below Grade Walls - Final Inspection</t>
  </si>
  <si>
    <t>Above Grade Walls - Floor Perimeter/Plank Edge - Insulation and Framing Inspection</t>
  </si>
  <si>
    <t>Above Grade Walls - Wood-Framed Construction</t>
  </si>
  <si>
    <t>Above Grade Walls - Final Inspection</t>
  </si>
  <si>
    <t>Location - Residential</t>
  </si>
  <si>
    <t>Location - Non Residential</t>
  </si>
  <si>
    <t>Type</t>
  </si>
  <si>
    <t>Configuration</t>
  </si>
  <si>
    <t>Utility Release Forms</t>
  </si>
  <si>
    <t>General Coverage at Adjacent Building Conditions - Liquid Membrane</t>
  </si>
  <si>
    <r>
      <t>General Coverage - Liquid Membrane</t>
    </r>
    <r>
      <rPr>
        <sz val="10"/>
        <rFont val="Arial"/>
        <family val="2"/>
      </rPr>
      <t/>
    </r>
  </si>
  <si>
    <r>
      <t>Masonry Wall Preparation</t>
    </r>
    <r>
      <rPr>
        <sz val="10"/>
        <rFont val="Arial"/>
        <family val="2"/>
      </rPr>
      <t/>
    </r>
  </si>
  <si>
    <t>Air Barrier Penetrations</t>
  </si>
  <si>
    <t>General Coverage / Transition Membrane - Seams</t>
  </si>
  <si>
    <r>
      <t>Rough Openings (Concrete Masonry Construction) - Windows and Doors</t>
    </r>
    <r>
      <rPr>
        <sz val="10"/>
        <rFont val="Arial"/>
        <family val="2"/>
      </rPr>
      <t/>
    </r>
  </si>
  <si>
    <t>Rough Openings (Steel Stud Construction) - Windows and Doors</t>
  </si>
  <si>
    <r>
      <t>Rough Openings - Pipes, Conduits, Ducts, Etc</t>
    </r>
    <r>
      <rPr>
        <sz val="10"/>
        <rFont val="Arial"/>
        <family val="2"/>
      </rPr>
      <t/>
    </r>
  </si>
  <si>
    <r>
      <t>Rough Openings - Cast Stone Sills</t>
    </r>
    <r>
      <rPr>
        <sz val="10"/>
        <rFont val="Arial"/>
        <family val="2"/>
      </rPr>
      <t/>
    </r>
  </si>
  <si>
    <t>Rough Openings - Gap at Window Frame</t>
  </si>
  <si>
    <t>Rough Openings - Gap at Door Frame</t>
  </si>
  <si>
    <t>Rough Openings - A/C Sleeves</t>
  </si>
  <si>
    <t>Plank Edges (Steel Stud Construction) - At plank / exterior sheathing joint</t>
  </si>
  <si>
    <t>Plank Edges - At plank / steel girder joint</t>
  </si>
  <si>
    <t>Steel Columns - Steel / CMU joints</t>
  </si>
  <si>
    <t>Wall to Roof Connections</t>
  </si>
  <si>
    <t>Plank Edges (Concrete Masonry Construction) -
At plank / CMU joint</t>
  </si>
  <si>
    <t>Roof - Insulation and Initial Framing Inspection</t>
  </si>
  <si>
    <t>Below Grade Slab Floor- Insulation Inspection</t>
  </si>
  <si>
    <t>Slab-on-Grade (unheated) - Insulation Inspection</t>
  </si>
  <si>
    <t>Slab-on-Grade (embedded heated only) - Insulation Inspection</t>
  </si>
  <si>
    <t>Window/Wall Mock Up</t>
  </si>
  <si>
    <t>Rough Openings</t>
  </si>
  <si>
    <t>On-Going Site Inspections</t>
  </si>
  <si>
    <t>Air Tightness</t>
  </si>
  <si>
    <t>Vestibules and Entryways</t>
  </si>
  <si>
    <t>Operation and Fit</t>
  </si>
  <si>
    <t>Weather-Stripping</t>
  </si>
  <si>
    <t>Smoke Testing</t>
  </si>
  <si>
    <t>Sample Unit - Visual Inspection</t>
  </si>
  <si>
    <t>Inspect framing layout</t>
  </si>
  <si>
    <r>
      <t>A/C Sleeve Cover (if A/Cs provided by building)</t>
    </r>
    <r>
      <rPr>
        <sz val="10"/>
        <rFont val="Arial"/>
        <family val="2"/>
      </rPr>
      <t/>
    </r>
  </si>
  <si>
    <t xml:space="preserve">Gypsum board to concrete floor plank connection </t>
  </si>
  <si>
    <t>Gypsum board to concrete ceiling plank connection</t>
  </si>
  <si>
    <t>Non - Apartment Fan Efficiency</t>
  </si>
  <si>
    <t>Apartment Fan Efficiency (Roof)</t>
  </si>
  <si>
    <t>Apartment Fan Efficiency (In-Unit)</t>
  </si>
  <si>
    <t>Demand Controls</t>
  </si>
  <si>
    <t>Central Supply to Corridor</t>
  </si>
  <si>
    <t>Heat Recovery</t>
  </si>
  <si>
    <t>Garage Exhaust Fan CFM and Efficiency</t>
  </si>
  <si>
    <t>MODELING INPUTS - SIZING AND BALANCING</t>
  </si>
  <si>
    <t>CO Sensor Locations</t>
  </si>
  <si>
    <t>Garage Fan and CO Sensor - Manufacturer's Product Data</t>
  </si>
  <si>
    <t>Toilet, Kitchen, General Exhaust Grilles and Corridor Supply Ventilation Grilles</t>
  </si>
  <si>
    <t>Make Up Air Systems</t>
  </si>
  <si>
    <t>Smoke Vents</t>
  </si>
  <si>
    <t>Intake  Systems - Operating Sequence</t>
  </si>
  <si>
    <t>Common Area Supply Ventilation Controls</t>
  </si>
  <si>
    <t>Passive Intake Systems (Trickle Vents)</t>
  </si>
  <si>
    <t>Ventilation - Training and Manuals</t>
  </si>
  <si>
    <t>Roof Curb (Central)</t>
  </si>
  <si>
    <t>Transverse Joints (Central and Through Wall)</t>
  </si>
  <si>
    <t>Transitions (Central and Through Wall)</t>
  </si>
  <si>
    <t>Pinned Ducts  (Central and Through Wall)</t>
  </si>
  <si>
    <t>Elbow Joints (Round Duct Work)</t>
  </si>
  <si>
    <t>Exterior Wall Connection  (Through Wall)</t>
  </si>
  <si>
    <r>
      <rPr>
        <b/>
        <sz val="10"/>
        <rFont val="Arial"/>
        <family val="2"/>
      </rPr>
      <t xml:space="preserve">Stoves
</t>
    </r>
    <r>
      <rPr>
        <sz val="10"/>
        <rFont val="Arial"/>
        <family val="2"/>
      </rPr>
      <t>• E</t>
    </r>
    <r>
      <rPr>
        <sz val="10"/>
        <rFont val="Arial"/>
        <family val="2"/>
      </rPr>
      <t>lectric or Gas</t>
    </r>
  </si>
  <si>
    <r>
      <rPr>
        <b/>
        <sz val="10"/>
        <rFont val="Arial"/>
        <family val="2"/>
      </rPr>
      <t xml:space="preserve">Dryers
</t>
    </r>
    <r>
      <rPr>
        <sz val="10"/>
        <rFont val="Arial"/>
        <family val="2"/>
      </rPr>
      <t>• E</t>
    </r>
    <r>
      <rPr>
        <sz val="10"/>
        <rFont val="Arial"/>
        <family val="2"/>
      </rPr>
      <t>lectric or Gas</t>
    </r>
  </si>
  <si>
    <t>Stoves</t>
  </si>
  <si>
    <t>Dryers</t>
  </si>
  <si>
    <r>
      <t>#</t>
    </r>
    <r>
      <rPr>
        <b/>
        <vertAlign val="superscript"/>
        <sz val="14"/>
        <rFont val="Arial"/>
        <family val="2"/>
      </rPr>
      <t xml:space="preserve"> </t>
    </r>
    <r>
      <rPr>
        <b/>
        <sz val="14"/>
        <rFont val="Arial"/>
        <family val="2"/>
      </rPr>
      <t xml:space="preserve">REVIEW:  75% and 100% Design Completion Review
</t>
    </r>
    <r>
      <rPr>
        <sz val="14"/>
        <rFont val="Arial"/>
        <family val="2"/>
      </rPr>
      <t xml:space="preserve">Prepared by: 
Date: </t>
    </r>
  </si>
  <si>
    <r>
      <t xml:space="preserve">AS BUILT REVIEW: 
</t>
    </r>
    <r>
      <rPr>
        <sz val="14"/>
        <rFont val="Arial"/>
        <family val="2"/>
      </rPr>
      <t xml:space="preserve">Prepared by:
Date: </t>
    </r>
  </si>
  <si>
    <r>
      <t xml:space="preserve">Proposed ERM 
</t>
    </r>
    <r>
      <rPr>
        <sz val="14"/>
        <rFont val="Arial"/>
        <family val="2"/>
      </rPr>
      <t>(Method of Compliance 
by Client)</t>
    </r>
  </si>
  <si>
    <t>APPLIANCES - ENERGY STAR</t>
  </si>
  <si>
    <t>EXTERIOR AIR BARRIERS</t>
  </si>
  <si>
    <t>BELOW GRADE WALLS</t>
  </si>
  <si>
    <t>ABOVE GRADE WALLS</t>
  </si>
  <si>
    <t>ROOF</t>
  </si>
  <si>
    <t>FLOORS</t>
  </si>
  <si>
    <t>WINDOWS</t>
  </si>
  <si>
    <t>DOORS</t>
  </si>
  <si>
    <t>COMPARTMENTALIZATION - VISUAL INSPECTION</t>
  </si>
  <si>
    <t>BLOWER DOOR TESTING</t>
  </si>
  <si>
    <t>DUCT TIGHTNESS</t>
  </si>
  <si>
    <t>2.2.1</t>
  </si>
  <si>
    <t>2.2.3</t>
  </si>
  <si>
    <t>2.2.4</t>
  </si>
  <si>
    <t>2.2.5</t>
  </si>
  <si>
    <t>2.2.6</t>
  </si>
  <si>
    <t>2.2.7</t>
  </si>
  <si>
    <t>2.2.8</t>
  </si>
  <si>
    <t>2.2.9</t>
  </si>
  <si>
    <t>2.3.1</t>
  </si>
  <si>
    <t>2.3.2</t>
  </si>
  <si>
    <t>Lighting Power Density</t>
  </si>
  <si>
    <t>Climate Zone</t>
  </si>
  <si>
    <t>Apt #</t>
  </si>
  <si>
    <r>
      <rPr>
        <b/>
        <sz val="10"/>
        <rFont val="Arial"/>
        <family val="2"/>
      </rPr>
      <t>*</t>
    </r>
    <r>
      <rPr>
        <sz val="10"/>
        <rFont val="Arial"/>
        <family val="2"/>
      </rPr>
      <t xml:space="preserve">Estimated R-values for insulation that is improperly installed must be derated using the standards and procedures described in the </t>
    </r>
    <r>
      <rPr>
        <i/>
        <sz val="10"/>
        <rFont val="Arial"/>
        <family val="2"/>
      </rPr>
      <t xml:space="preserve">Mortgage Industry’s National Home Energy Rating Systems, Section 303.4.1.4.2 and Appendix A, “On-Site Inspection Procedures for Minimum Rated Features”.
</t>
    </r>
  </si>
  <si>
    <t>T&amp;V Protocol Number and Description</t>
  </si>
  <si>
    <t>Navigating</t>
  </si>
  <si>
    <r>
      <t xml:space="preserve">Utility Company
</t>
    </r>
    <r>
      <rPr>
        <i/>
        <sz val="10"/>
        <rFont val="Arial"/>
        <family val="2"/>
      </rPr>
      <t>(National Grid)</t>
    </r>
  </si>
  <si>
    <t>2.4.1</t>
  </si>
  <si>
    <t>2.4.2</t>
  </si>
  <si>
    <t>2.5.1</t>
  </si>
  <si>
    <t>2.5.2</t>
  </si>
  <si>
    <t>2.5.3</t>
  </si>
  <si>
    <t>2.5.4</t>
  </si>
  <si>
    <t>2.6.1</t>
  </si>
  <si>
    <t>2.6.2</t>
  </si>
  <si>
    <t>2.6.3</t>
  </si>
  <si>
    <t>2.6.4</t>
  </si>
  <si>
    <t>2.7.1</t>
  </si>
  <si>
    <t>2.7.2</t>
  </si>
  <si>
    <t>2.7.3</t>
  </si>
  <si>
    <t>2.7.4</t>
  </si>
  <si>
    <t>2.8.1</t>
  </si>
  <si>
    <t>2.8.4</t>
  </si>
  <si>
    <t>3.1.3</t>
  </si>
  <si>
    <t>3.1.4</t>
  </si>
  <si>
    <t>3.2.2</t>
  </si>
  <si>
    <t>3.2.5</t>
  </si>
  <si>
    <t>3.3.2</t>
  </si>
  <si>
    <t>3.3.3</t>
  </si>
  <si>
    <t>3.3.4</t>
  </si>
  <si>
    <t>3.4.3</t>
  </si>
  <si>
    <t>3.4.4</t>
  </si>
  <si>
    <t>3.4.5</t>
  </si>
  <si>
    <t>3.4.6</t>
  </si>
  <si>
    <t>3.4.7</t>
  </si>
  <si>
    <t>3.5.1</t>
  </si>
  <si>
    <t>3.5.2</t>
  </si>
  <si>
    <t>3.5.3</t>
  </si>
  <si>
    <t>3.5.4</t>
  </si>
  <si>
    <t>3.5.5</t>
  </si>
  <si>
    <t>3.5.6</t>
  </si>
  <si>
    <t>3.5.7</t>
  </si>
  <si>
    <t>3.6.1</t>
  </si>
  <si>
    <t>3.6.2</t>
  </si>
  <si>
    <t>3.6.3</t>
  </si>
  <si>
    <t>3.6.4</t>
  </si>
  <si>
    <t>3.6.5</t>
  </si>
  <si>
    <t>3.6.6</t>
  </si>
  <si>
    <t>4.1.1</t>
  </si>
  <si>
    <t>4.1.2</t>
  </si>
  <si>
    <t>4.1.3</t>
  </si>
  <si>
    <t>4.1.4</t>
  </si>
  <si>
    <t>5.2.1</t>
  </si>
  <si>
    <t>5.2.2</t>
  </si>
  <si>
    <t>5.2.3</t>
  </si>
  <si>
    <t>5.3.1</t>
  </si>
  <si>
    <t>5.3.2</t>
  </si>
  <si>
    <t>5.3.3</t>
  </si>
  <si>
    <t>5.3.4</t>
  </si>
  <si>
    <t>5.3.5</t>
  </si>
  <si>
    <t>5.3.6</t>
  </si>
  <si>
    <t>5.4.1</t>
  </si>
  <si>
    <t>5.4.2</t>
  </si>
  <si>
    <t>5.4.3</t>
  </si>
  <si>
    <t>5.4.4</t>
  </si>
  <si>
    <t>5.4.5</t>
  </si>
  <si>
    <t>5.4.6</t>
  </si>
  <si>
    <t>5.4.7</t>
  </si>
  <si>
    <t>5.4.8</t>
  </si>
  <si>
    <t>5.5.1</t>
  </si>
  <si>
    <t>5.5.2</t>
  </si>
  <si>
    <t>5.5.3</t>
  </si>
  <si>
    <t>6.1.3</t>
  </si>
  <si>
    <t>6.1.4</t>
  </si>
  <si>
    <t>6.1.5</t>
  </si>
  <si>
    <t>6.1.6</t>
  </si>
  <si>
    <t>6.1.7</t>
  </si>
  <si>
    <t>6.1.8</t>
  </si>
  <si>
    <t>6.2.3</t>
  </si>
  <si>
    <t>INSPECTION ONLY</t>
  </si>
  <si>
    <t>7.1.1</t>
  </si>
  <si>
    <t>7.1.2</t>
  </si>
  <si>
    <t>7.1.3</t>
  </si>
  <si>
    <t>7.1.5</t>
  </si>
  <si>
    <t>7.1.6</t>
  </si>
  <si>
    <t>7.1.7</t>
  </si>
  <si>
    <t>8.1.1</t>
  </si>
  <si>
    <t>8.1.2</t>
  </si>
  <si>
    <t>8.1.3</t>
  </si>
  <si>
    <t>8.1.4</t>
  </si>
  <si>
    <t>8.1.5</t>
  </si>
  <si>
    <t>8.1.6</t>
  </si>
  <si>
    <t>8.1.7</t>
  </si>
  <si>
    <t>8.1.8</t>
  </si>
  <si>
    <t>8.1.9</t>
  </si>
  <si>
    <t>8.1.10</t>
  </si>
  <si>
    <t>8.1.11</t>
  </si>
  <si>
    <t>8.1.12</t>
  </si>
  <si>
    <t>8.1.13</t>
  </si>
  <si>
    <t>8.1.14</t>
  </si>
  <si>
    <t>8.1.15</t>
  </si>
  <si>
    <t>8.1.16</t>
  </si>
  <si>
    <t>8.1.17</t>
  </si>
  <si>
    <t>8.1.18</t>
  </si>
  <si>
    <t>8.1.19</t>
  </si>
  <si>
    <t>8.2.1</t>
  </si>
  <si>
    <t>8.2.2</t>
  </si>
  <si>
    <t>8.2.3</t>
  </si>
  <si>
    <t>8.2.4</t>
  </si>
  <si>
    <t>8.2.5</t>
  </si>
  <si>
    <t>8.2.6</t>
  </si>
  <si>
    <t>8.2.7</t>
  </si>
  <si>
    <t>8.2.8</t>
  </si>
  <si>
    <t>8.2.9</t>
  </si>
  <si>
    <t>8.2.10</t>
  </si>
  <si>
    <t>8.2.11</t>
  </si>
  <si>
    <t>8.2.12</t>
  </si>
  <si>
    <t>8.2.13</t>
  </si>
  <si>
    <t>8.2.14</t>
  </si>
  <si>
    <t>8.2.15</t>
  </si>
  <si>
    <t>8.2.16</t>
  </si>
  <si>
    <t>8.2.17</t>
  </si>
  <si>
    <t>8.2.18</t>
  </si>
  <si>
    <t>8.2.19</t>
  </si>
  <si>
    <t>8.2.20</t>
  </si>
  <si>
    <t>8.2.21</t>
  </si>
  <si>
    <t>8.3.1</t>
  </si>
  <si>
    <t>9.1.1</t>
  </si>
  <si>
    <t>9.1.2</t>
  </si>
  <si>
    <t>9.1.3</t>
  </si>
  <si>
    <t>9.1.4</t>
  </si>
  <si>
    <t>9.1.5</t>
  </si>
  <si>
    <t>9.1.6</t>
  </si>
  <si>
    <t>8.5.1</t>
  </si>
  <si>
    <t>8.5.2</t>
  </si>
  <si>
    <t>8.5.3</t>
  </si>
  <si>
    <t>8.6.1</t>
  </si>
  <si>
    <t>8.6.2</t>
  </si>
  <si>
    <t>8.6.3</t>
  </si>
  <si>
    <t>8.6.4</t>
  </si>
  <si>
    <t>8.7.1</t>
  </si>
  <si>
    <t>8.7.2</t>
  </si>
  <si>
    <t>8.7.3</t>
  </si>
  <si>
    <t>8.7.4</t>
  </si>
  <si>
    <t>8.8.1</t>
  </si>
  <si>
    <t>8.8.2</t>
  </si>
  <si>
    <t>8.8.3</t>
  </si>
  <si>
    <t>8.8.4</t>
  </si>
  <si>
    <t>8.8.5</t>
  </si>
  <si>
    <t>8.8.6</t>
  </si>
  <si>
    <t>8.8.7</t>
  </si>
  <si>
    <t>8.8.8</t>
  </si>
  <si>
    <t>1) This tab serves as an overview of a project's energy efficiency components including modeling assumptions, plan review and inspection comments.</t>
  </si>
  <si>
    <t>% Leakage of Design CFM</t>
  </si>
  <si>
    <t>Fan/Shaft ID</t>
  </si>
  <si>
    <t>Pressurization</t>
  </si>
  <si>
    <t>Depressurization</t>
  </si>
  <si>
    <t>Baseline Pressure (Pa):</t>
  </si>
  <si>
    <t>Shaft Pressure</t>
  </si>
  <si>
    <t>Approximate Indoor Temp (F):</t>
  </si>
  <si>
    <t>Approximate Outdoor Temp (F):</t>
  </si>
  <si>
    <t>Apartment and Non-Corridor - Capacity, Testing and Balancing</t>
  </si>
  <si>
    <t>5.5.5</t>
  </si>
  <si>
    <t>1.1.1</t>
  </si>
  <si>
    <t>1.1.2</t>
  </si>
  <si>
    <t>1.1.3</t>
  </si>
  <si>
    <t>1.1.4</t>
  </si>
  <si>
    <t>1.1.5</t>
  </si>
  <si>
    <t>1.1.6</t>
  </si>
  <si>
    <t>a)  Yes - Verified</t>
  </si>
  <si>
    <t>b)  No - Not Verified</t>
  </si>
  <si>
    <t>c)  N/A - Not Applicable</t>
  </si>
  <si>
    <t>4.1 - GARAGES_CMPTZ &amp; HEATING</t>
  </si>
  <si>
    <t>Field Verified By:</t>
  </si>
  <si>
    <t>LOCATION
dwg / spec</t>
  </si>
  <si>
    <r>
      <t xml:space="preserve">WALL TYPE:  </t>
    </r>
    <r>
      <rPr>
        <sz val="10"/>
        <rFont val="Arial"/>
        <family val="2"/>
      </rPr>
      <t>This section can be duplicated, copy and insert rows</t>
    </r>
  </si>
  <si>
    <r>
      <t xml:space="preserve">ROOF TYPE:  </t>
    </r>
    <r>
      <rPr>
        <sz val="10"/>
        <rFont val="Arial"/>
        <family val="2"/>
      </rPr>
      <t>This section can be duplicated, copy and insert rows</t>
    </r>
    <r>
      <rPr>
        <b/>
        <sz val="10"/>
        <rFont val="Arial"/>
        <family val="2"/>
      </rPr>
      <t xml:space="preserve">
</t>
    </r>
    <r>
      <rPr>
        <sz val="10"/>
        <rFont val="Arial"/>
        <family val="2"/>
      </rPr>
      <t>(assembly name or number)</t>
    </r>
  </si>
  <si>
    <r>
      <t xml:space="preserve">WALL TYPE </t>
    </r>
    <r>
      <rPr>
        <sz val="10"/>
        <rFont val="Arial"/>
        <family val="2"/>
      </rPr>
      <t>This section can be duplicated, copy and insert rows</t>
    </r>
  </si>
  <si>
    <r>
      <t xml:space="preserve">FLOOR TYPE: </t>
    </r>
    <r>
      <rPr>
        <sz val="10"/>
        <rFont val="Arial"/>
        <family val="2"/>
      </rPr>
      <t>This section can be duplicated, copy and insert rows</t>
    </r>
    <r>
      <rPr>
        <b/>
        <sz val="10"/>
        <rFont val="Arial"/>
        <family val="2"/>
      </rPr>
      <t xml:space="preserve"> </t>
    </r>
  </si>
  <si>
    <r>
      <t xml:space="preserve">Apartment Tightness Summary: </t>
    </r>
    <r>
      <rPr>
        <sz val="10"/>
        <rFont val="Arial"/>
        <family val="2"/>
      </rPr>
      <t>This section can be duplicated, copy and insert rows</t>
    </r>
  </si>
  <si>
    <t>3) Rows and columns can be hidden and adjusted to condense as much as possible before printing to send to members of the project team.</t>
  </si>
  <si>
    <t>Plan Review Administration Column</t>
  </si>
  <si>
    <t>Inspection Administration Column</t>
  </si>
  <si>
    <t>Below Grade Walls - Insulation and Initial Framing Inspection</t>
  </si>
  <si>
    <t>Above Grade Walls - Insulation and Initial Framing Inspection</t>
  </si>
  <si>
    <t>Floor Insulation Above Unconditioned Space - Insulation and Initial Framing Inspection</t>
  </si>
  <si>
    <t>Windows - Manufacturer's Product Data</t>
  </si>
  <si>
    <t>Below Grade Walls - General</t>
  </si>
  <si>
    <t>Above Grade Walls - General</t>
  </si>
  <si>
    <t>Roof - General</t>
  </si>
  <si>
    <t>Floors - General</t>
  </si>
  <si>
    <t>Windows - General</t>
  </si>
  <si>
    <t>Exterior Doors - General</t>
  </si>
  <si>
    <t>Exterior Air Barrier - General</t>
  </si>
  <si>
    <t>Blower Door Test - General</t>
  </si>
  <si>
    <t>Duct Tightness - General</t>
  </si>
  <si>
    <t>Ventilation - Manufacturer's Product Data</t>
  </si>
  <si>
    <t>Duct Leakage Testing - Central Exhaust Systems</t>
  </si>
  <si>
    <t>Help</t>
  </si>
  <si>
    <t>Insulation Type</t>
  </si>
  <si>
    <t>Application</t>
  </si>
  <si>
    <t>Extruded polystyrene (XPS)</t>
  </si>
  <si>
    <t>Walls, Roof, Slab</t>
  </si>
  <si>
    <t>Extruded polystyrene Ultra (XPS Ultra)</t>
  </si>
  <si>
    <t>Walls</t>
  </si>
  <si>
    <t>Mineral Wool Batts</t>
  </si>
  <si>
    <t>Walls, Attic, Floor</t>
  </si>
  <si>
    <t>Fiberglass Batts</t>
  </si>
  <si>
    <t>Low-Density Sprayed Polyurethane Foam; “½ pound foam” (e.g. Icynene)</t>
  </si>
  <si>
    <t>High-Density Sprayed Polyurethane Foam; “2 pound foam” (e.g. Corbond)</t>
  </si>
  <si>
    <t>Cellulose</t>
  </si>
  <si>
    <t>Polyisocyanurate (Polyiso)</t>
  </si>
  <si>
    <t xml:space="preserve">Walls, Roof </t>
  </si>
  <si>
    <t>Expanded Polystyrene (EPS)</t>
  </si>
  <si>
    <t>Walls, Roof</t>
  </si>
  <si>
    <t>Typical Thermal Resistance R-value per Inch</t>
  </si>
  <si>
    <t>5.0-7.0</t>
  </si>
  <si>
    <r>
      <t xml:space="preserve">For in-unit forced air distribution systems, perform design calculations (using </t>
    </r>
    <r>
      <rPr>
        <i/>
        <sz val="9"/>
        <color indexed="8"/>
        <rFont val="Arial"/>
        <family val="2"/>
      </rPr>
      <t>ACCA Manuals J and D</t>
    </r>
    <r>
      <rPr>
        <sz val="9"/>
        <color indexed="8"/>
        <rFont val="Arial"/>
        <family val="2"/>
      </rPr>
      <t xml:space="preserve">, the ASHRAE Handbook of Fundamentals, or an equivalent procedure) and install ducts accordingly. </t>
    </r>
  </si>
  <si>
    <r>
      <rPr>
        <b/>
        <sz val="10"/>
        <rFont val="Arial"/>
        <family val="2"/>
      </rPr>
      <t>Transitions (Central and Through Wall)</t>
    </r>
    <r>
      <rPr>
        <sz val="10"/>
        <rFont val="Arial"/>
        <family val="2"/>
      </rPr>
      <t xml:space="preserve">
• All duct transitional junctions have been sealed with mastic.</t>
    </r>
  </si>
  <si>
    <r>
      <rPr>
        <b/>
        <sz val="10"/>
        <rFont val="Arial"/>
        <family val="2"/>
      </rPr>
      <t>Pinned Ducts  (Central and Through Wall)</t>
    </r>
    <r>
      <rPr>
        <sz val="10"/>
        <rFont val="Arial"/>
        <family val="2"/>
      </rPr>
      <t xml:space="preserve">
• All joints have been completely sealed around the entire perimeter including those tight against a wall or ceiling. Before connecting ductwork at this condition, ample mastic needs to be applied to both sections and then connected while the mastic is still wet to achieve the seal.</t>
    </r>
  </si>
  <si>
    <r>
      <rPr>
        <b/>
        <sz val="10"/>
        <rFont val="Arial"/>
        <family val="2"/>
      </rPr>
      <t>Elbow Joints (Round Duct Work)</t>
    </r>
    <r>
      <rPr>
        <sz val="10"/>
        <rFont val="Arial"/>
        <family val="2"/>
      </rPr>
      <t xml:space="preserve">
• All elbow joints have been effectively sealed with mastic.</t>
    </r>
  </si>
  <si>
    <t>(b) Vertical Glazing</t>
  </si>
  <si>
    <t>For hydronic distribution systems, all terminal heating and cooling distribution equipment must be separated from the riser or distribution loop by a control valve or terminal distribution pump, so that heated or cooled fluid is not delivered to the apartment distribution equipment when there is no call from the apartment thermostats.</t>
  </si>
  <si>
    <t>Common area ventilation systems shall be designed and tested to satisfy minimum requirements of ASHRAE 62.1-2007.</t>
  </si>
  <si>
    <t>• Exterior Doors</t>
  </si>
  <si>
    <t>Climate Zone 4</t>
  </si>
  <si>
    <t>Envelope Component</t>
  </si>
  <si>
    <t>Nominal   R Value (Minimum)</t>
  </si>
  <si>
    <t>Assembly U-Value (maximum)</t>
  </si>
  <si>
    <t>Climate Zone 1</t>
  </si>
  <si>
    <t>Climate Zone 2</t>
  </si>
  <si>
    <t>Climate Zone 3</t>
  </si>
  <si>
    <t>Climate Zone 5</t>
  </si>
  <si>
    <t>Climate Zone 6</t>
  </si>
  <si>
    <t>Climate Zone 7</t>
  </si>
  <si>
    <t>Climate Zone 8</t>
  </si>
  <si>
    <t>Insulation entirely above deck</t>
  </si>
  <si>
    <t>R-25.0 continuous</t>
  </si>
  <si>
    <t>R-30.0 continuous</t>
  </si>
  <si>
    <t>R-35.0 continuous</t>
  </si>
  <si>
    <t>U-0.039</t>
  </si>
  <si>
    <t>U-0.032</t>
  </si>
  <si>
    <t>U-0.028</t>
  </si>
  <si>
    <t>Metal Building</t>
  </si>
  <si>
    <t>R-19.0</t>
  </si>
  <si>
    <t>Attic and Other</t>
  </si>
  <si>
    <t>R-38.0</t>
  </si>
  <si>
    <t>R-49.0</t>
  </si>
  <si>
    <t>R-60.0</t>
  </si>
  <si>
    <t>U-0.021</t>
  </si>
  <si>
    <t>U-0.017</t>
  </si>
  <si>
    <t>Mass</t>
  </si>
  <si>
    <t>R-10.0 continuous</t>
  </si>
  <si>
    <t>R-15.0 continuous</t>
  </si>
  <si>
    <t>R-20.0 continuous</t>
  </si>
  <si>
    <t>U-0.060</t>
  </si>
  <si>
    <t>U-0.037</t>
  </si>
  <si>
    <t>U-0.043</t>
  </si>
  <si>
    <t>Steel-Framed</t>
  </si>
  <si>
    <t>R-13.0 + R-5.0 c.i.</t>
  </si>
  <si>
    <t>R-13.0 + R-10.0 c.i.</t>
  </si>
  <si>
    <t>U-0.077</t>
  </si>
  <si>
    <t>U-0.064</t>
  </si>
  <si>
    <t>U-0.055</t>
  </si>
  <si>
    <t>Wood-framed and other</t>
  </si>
  <si>
    <t>U-0.045</t>
  </si>
  <si>
    <t>U-0.035</t>
  </si>
  <si>
    <t>Conditioned and Indirectly Conditioned space</t>
  </si>
  <si>
    <t>Unconditioned space</t>
  </si>
  <si>
    <t>Floor Insulation</t>
  </si>
  <si>
    <t>R-12.5 continuous</t>
  </si>
  <si>
    <t>U-0.087</t>
  </si>
  <si>
    <t>U-0.057</t>
  </si>
  <si>
    <t>U-0.051</t>
  </si>
  <si>
    <t>Steel-Joist</t>
  </si>
  <si>
    <t>R-30.0</t>
  </si>
  <si>
    <t>U-0.052</t>
  </si>
  <si>
    <t>U-0.038</t>
  </si>
  <si>
    <t>U-0.033</t>
  </si>
  <si>
    <t>Slab Insulation</t>
  </si>
  <si>
    <t>Unheated (non-radiant) and on-grade</t>
  </si>
  <si>
    <t>R-15.0 for 24 in. vertical or horizontal</t>
  </si>
  <si>
    <t>R-20.0 for 24 in. vertical or horizontal</t>
  </si>
  <si>
    <t>Heated (radiant)</t>
  </si>
  <si>
    <t>Opaque - All</t>
  </si>
  <si>
    <t>Vertical Glazing</t>
  </si>
  <si>
    <t>Nonmetal framing</t>
  </si>
  <si>
    <t>Assembly Max U.</t>
  </si>
  <si>
    <t>Assembly Max. SHGC</t>
  </si>
  <si>
    <t xml:space="preserve">Metal framing (curtain wall/ storefront) </t>
  </si>
  <si>
    <t>U-0.50</t>
  </si>
  <si>
    <t>U-0.40</t>
  </si>
  <si>
    <t>SHGC-0.25</t>
  </si>
  <si>
    <t>SHGC-0.40</t>
  </si>
  <si>
    <t>Metal framing (entrance door)</t>
  </si>
  <si>
    <t>U-1.20</t>
  </si>
  <si>
    <t>U-0.80</t>
  </si>
  <si>
    <t>Metal framing (all other)</t>
  </si>
  <si>
    <t>Tables 2 &amp; 3 Climate Specific Envelope Requirements for Climate Zones 1-8</t>
  </si>
  <si>
    <t>Equipment Type</t>
  </si>
  <si>
    <t>Minimum Efficiency per ASHRAE 90.1 2007 Climate Zones</t>
  </si>
  <si>
    <t>16 SEER</t>
  </si>
  <si>
    <t xml:space="preserve">13 SEER </t>
  </si>
  <si>
    <t>Electric resistance space heating</t>
  </si>
  <si>
    <t xml:space="preserve">Not permitted in any space using this approach </t>
  </si>
  <si>
    <t>0.70 COP</t>
  </si>
  <si>
    <t>1.00 COP / 1.05 IPLV</t>
  </si>
  <si>
    <t>1.00 COP / 1.00 IPLV</t>
  </si>
  <si>
    <r>
      <t xml:space="preserve">After the final plan review confirms all recommendations have been integrated in to the construction documents, the </t>
    </r>
    <r>
      <rPr>
        <i/>
        <sz val="10"/>
        <rFont val="Arial"/>
        <family val="2"/>
      </rPr>
      <t>T&amp;V Worksheets</t>
    </r>
    <r>
      <rPr>
        <sz val="10"/>
        <rFont val="Arial"/>
        <family val="2"/>
      </rPr>
      <t xml:space="preserve"> are intended to be printed and brought to the field.  They list measures and building components to be inspected as well as mandatory requirements and/or energy modeling assumptions to be confirmed and any additional relevant information identified during the plan review.</t>
    </r>
  </si>
  <si>
    <r>
      <rPr>
        <b/>
        <i/>
        <sz val="11"/>
        <color indexed="8"/>
        <rFont val="Calibri"/>
        <family val="2"/>
      </rPr>
      <t>T&amp;V Worksheets</t>
    </r>
    <r>
      <rPr>
        <b/>
        <sz val="11"/>
        <color indexed="8"/>
        <rFont val="Calibri"/>
        <family val="2"/>
      </rPr>
      <t xml:space="preserve"> - Overview</t>
    </r>
  </si>
  <si>
    <r>
      <t xml:space="preserve">Each </t>
    </r>
    <r>
      <rPr>
        <i/>
        <sz val="10"/>
        <rFont val="Arial"/>
        <family val="2"/>
      </rPr>
      <t xml:space="preserve">T&amp;V Worksheet </t>
    </r>
    <r>
      <rPr>
        <sz val="10"/>
        <rFont val="Arial"/>
        <family val="2"/>
      </rPr>
      <t>is formatted similarly to easily locate the sections used at different stages throughout the project.  The header contains the name of the project, building component being reviewed/inspected and a box to enter the date inspections occur and who conducted them.</t>
    </r>
  </si>
  <si>
    <r>
      <t xml:space="preserve">Each </t>
    </r>
    <r>
      <rPr>
        <i/>
        <sz val="10"/>
        <rFont val="Arial"/>
        <family val="2"/>
      </rPr>
      <t>T&amp;V Worksheet</t>
    </r>
    <r>
      <rPr>
        <sz val="10"/>
        <rFont val="Arial"/>
        <family val="2"/>
      </rPr>
      <t xml:space="preserve"> also contains sections titled "Schedule", "Equipment Needed" and "Sampling Requirements".  The "Schedule" section gives recommendations about the appropriate time to begin inspecting that particular component and sometimes suggests the minimum number of inspections.  "Sampling Requirements" outlines appropriate sampling rates, minimum sample set requirements and mandatory photographs to be included as documentation.</t>
    </r>
  </si>
  <si>
    <t>T&amp;V Worksheet</t>
  </si>
  <si>
    <r>
      <t xml:space="preserve">2) Complete all </t>
    </r>
    <r>
      <rPr>
        <i/>
        <sz val="10"/>
        <color indexed="8"/>
        <rFont val="Arial"/>
        <family val="2"/>
      </rPr>
      <t>T&amp;V Worksheets</t>
    </r>
    <r>
      <rPr>
        <sz val="10"/>
        <color indexed="8"/>
        <rFont val="Arial"/>
        <family val="2"/>
      </rPr>
      <t xml:space="preserve"> and this checklist will be automatically updated.</t>
    </r>
  </si>
  <si>
    <r>
      <t xml:space="preserve">Table 1 </t>
    </r>
    <r>
      <rPr>
        <b/>
        <i/>
        <sz val="10"/>
        <rFont val="Arial"/>
        <family val="2"/>
      </rPr>
      <t>ENERGY STAR MFHR Prescriptive Path</t>
    </r>
    <r>
      <rPr>
        <b/>
        <sz val="10"/>
        <rFont val="Arial"/>
        <family val="2"/>
      </rPr>
      <t xml:space="preserve"> – Minimum Heating and Cooling Equipment Efficiencies</t>
    </r>
  </si>
  <si>
    <r>
      <t xml:space="preserve">Heating System - Combustion Venting
</t>
    </r>
    <r>
      <rPr>
        <sz val="10"/>
        <rFont val="Arial"/>
        <family val="2"/>
      </rPr>
      <t xml:space="preserve">• </t>
    </r>
    <r>
      <rPr>
        <sz val="10"/>
        <rFont val="Arial"/>
        <family val="2"/>
      </rPr>
      <t xml:space="preserve">Visual inspection of combustion venting system to verify conformance with Proposed Design model, the requirements listed in the </t>
    </r>
    <r>
      <rPr>
        <i/>
        <sz val="10"/>
        <rFont val="Arial"/>
        <family val="2"/>
      </rPr>
      <t>Prescriptive Path</t>
    </r>
    <r>
      <rPr>
        <sz val="10"/>
        <rFont val="Arial"/>
        <family val="2"/>
      </rPr>
      <t>, and appropriate National Fire Protection Association (NFPA)  standards.  This criteria also applies to heat pump units.
• For gas systems reference NFPA 54 (National Fuel Gas Code).  For oil systems reference NFPA 31.</t>
    </r>
  </si>
  <si>
    <t xml:space="preserve">Plan Review Comments </t>
  </si>
  <si>
    <t>NA</t>
  </si>
  <si>
    <t>Gas</t>
  </si>
  <si>
    <t>Above Grade Wall Insulation</t>
  </si>
  <si>
    <t>Floor Insulation Above Unconditioned Space</t>
  </si>
  <si>
    <t>Exterior Doors</t>
  </si>
  <si>
    <t>Ventilation: Thermal
(Duct Sealing)</t>
  </si>
  <si>
    <t>Thermostat Setting</t>
  </si>
  <si>
    <t>Stove</t>
  </si>
  <si>
    <t>Dryer</t>
  </si>
  <si>
    <t>Component</t>
  </si>
  <si>
    <t>1.  Appliances</t>
  </si>
  <si>
    <t>Air Barrier Component</t>
  </si>
  <si>
    <t>METER TYPE:</t>
  </si>
  <si>
    <t>Electric</t>
  </si>
  <si>
    <t>Water</t>
  </si>
  <si>
    <t># of Meters</t>
  </si>
  <si>
    <t xml:space="preserve"> </t>
  </si>
  <si>
    <t>Team</t>
  </si>
  <si>
    <t>First Name</t>
  </si>
  <si>
    <t>Lighting Controls</t>
  </si>
  <si>
    <t>Below Grade Slab Floor Insulation</t>
  </si>
  <si>
    <t>Uninsulated</t>
  </si>
  <si>
    <t>Roof Insulation</t>
  </si>
  <si>
    <t>APPLIANCES</t>
  </si>
  <si>
    <t>2) Installation Schedule</t>
  </si>
  <si>
    <t>Location</t>
  </si>
  <si>
    <t>Last Name</t>
  </si>
  <si>
    <t>Email</t>
  </si>
  <si>
    <t>Office Phone</t>
  </si>
  <si>
    <t>Direct Line</t>
  </si>
  <si>
    <t>Developer</t>
  </si>
  <si>
    <t>Architect</t>
  </si>
  <si>
    <t>MEP Engineer</t>
  </si>
  <si>
    <t>General Contractor</t>
  </si>
  <si>
    <t>MEP Contractor</t>
  </si>
  <si>
    <t>Item #</t>
  </si>
  <si>
    <t>Below Grade Wall Insulation</t>
  </si>
  <si>
    <t>Dwg/Spec</t>
  </si>
  <si>
    <t>Slab-on-Grade Insulation (embedded heated only)</t>
  </si>
  <si>
    <t>Equipment Needed</t>
  </si>
  <si>
    <t>1) Camera</t>
  </si>
  <si>
    <t>3) Floor Plans</t>
  </si>
  <si>
    <t>N/A</t>
  </si>
  <si>
    <t>LIGHTING</t>
  </si>
  <si>
    <t xml:space="preserve">ENVELOPE </t>
  </si>
  <si>
    <t xml:space="preserve">GARAGES </t>
  </si>
  <si>
    <t>HEATING &amp; COOLING</t>
  </si>
  <si>
    <t xml:space="preserve">Project Name: </t>
  </si>
  <si>
    <t xml:space="preserve">Project Code: </t>
  </si>
  <si>
    <t xml:space="preserve">Address: </t>
  </si>
  <si>
    <t>City, State, Zip:</t>
  </si>
  <si>
    <t xml:space="preserve">Values Used in Energy Model  </t>
  </si>
  <si>
    <t xml:space="preserve">BUILDING COMPONENT </t>
  </si>
  <si>
    <r>
      <t xml:space="preserve">Configuration
</t>
    </r>
    <r>
      <rPr>
        <i/>
        <sz val="10"/>
        <rFont val="Arial"/>
        <family val="2"/>
      </rPr>
      <t>(Direct, Master, Sub)</t>
    </r>
  </si>
  <si>
    <r>
      <t xml:space="preserve">Areas Served
</t>
    </r>
    <r>
      <rPr>
        <i/>
        <sz val="10"/>
        <rFont val="Arial"/>
        <family val="2"/>
      </rPr>
      <t>(Common, Apts, Retail)</t>
    </r>
  </si>
  <si>
    <t xml:space="preserve">SHGC </t>
  </si>
  <si>
    <t>4) Door Manufacturer's Specifications</t>
  </si>
  <si>
    <t>5) As-built Door Schedule provided by the developer</t>
  </si>
  <si>
    <t>6) Smoke Pencil (Optional)</t>
  </si>
  <si>
    <t xml:space="preserve">Building Component </t>
  </si>
  <si>
    <t>Renewables</t>
  </si>
  <si>
    <t>CHP</t>
  </si>
  <si>
    <t>3.1.1</t>
  </si>
  <si>
    <t>3.2.1</t>
  </si>
  <si>
    <t>3.2.3</t>
  </si>
  <si>
    <t>3.2.4</t>
  </si>
  <si>
    <t>3.3.1</t>
  </si>
  <si>
    <t>5.1.1</t>
  </si>
  <si>
    <t>6.1.1</t>
  </si>
  <si>
    <t>6.1.2</t>
  </si>
  <si>
    <t>6.2.1</t>
  </si>
  <si>
    <t>3.1.2</t>
  </si>
  <si>
    <t>1) Lighting Schedule (with fixture type and lamp wattage)</t>
  </si>
  <si>
    <t>3) Floor Plans (with fixture locations)</t>
  </si>
  <si>
    <t>4) Contractor Submittals</t>
  </si>
  <si>
    <t>6) Camera</t>
  </si>
  <si>
    <r>
      <t xml:space="preserve">LOCATION
</t>
    </r>
    <r>
      <rPr>
        <sz val="10"/>
        <rFont val="Arial"/>
        <family val="2"/>
      </rPr>
      <t>dwg / spec</t>
    </r>
  </si>
  <si>
    <t>Ventilation: Thermal
(Heat Recovery)</t>
  </si>
  <si>
    <r>
      <t xml:space="preserve">LOCATION
</t>
    </r>
    <r>
      <rPr>
        <sz val="10"/>
        <rFont val="Arial"/>
        <family val="2"/>
      </rPr>
      <t>(dwg/spec)</t>
    </r>
  </si>
  <si>
    <t>Date:</t>
  </si>
  <si>
    <t>PROPOSED 
ERM</t>
  </si>
  <si>
    <t>ENERGY 
MODEL</t>
  </si>
  <si>
    <t>PLAN REVIEW 
COMMENTS</t>
  </si>
  <si>
    <t>PROPOSED
ERM</t>
  </si>
  <si>
    <t xml:space="preserve">
</t>
  </si>
  <si>
    <t>Layer 1</t>
  </si>
  <si>
    <t>Layer 6</t>
  </si>
  <si>
    <t>Layer 2</t>
  </si>
  <si>
    <t>Layer 3</t>
  </si>
  <si>
    <t>Layer 4</t>
  </si>
  <si>
    <t>Layer 5</t>
  </si>
  <si>
    <t xml:space="preserve">ERM </t>
  </si>
  <si>
    <t>3) Knife</t>
  </si>
  <si>
    <t>4) Screwdrivers (Hex, Phillips, Flat)</t>
  </si>
  <si>
    <t>5) Duct Mask</t>
  </si>
  <si>
    <t>6) Foam Blocks (***If dry wall has started)</t>
  </si>
  <si>
    <t>7) Metal Tape</t>
  </si>
  <si>
    <t>8) Floor and Roof Plans (preferably with mechanicals)</t>
  </si>
  <si>
    <t>9) Riser Diagrams</t>
  </si>
  <si>
    <t>10) Duct Blaster</t>
  </si>
  <si>
    <t>Design CFM</t>
  </si>
  <si>
    <t>Fan Pressure (Pa)</t>
  </si>
  <si>
    <t>Plate Position</t>
  </si>
  <si>
    <t>Flow Rate (cfm)</t>
  </si>
  <si>
    <t>Log (Duct Curb Press)</t>
  </si>
  <si>
    <t>Log (Flowrate)</t>
  </si>
  <si>
    <t>Slope:</t>
  </si>
  <si>
    <t>Intercept:</t>
  </si>
  <si>
    <t>C:</t>
  </si>
  <si>
    <t>n:</t>
  </si>
  <si>
    <t>R:</t>
  </si>
  <si>
    <t>From Regression:</t>
  </si>
  <si>
    <t>3) Screwdrivers (Hex, Phillips, Flat)</t>
  </si>
  <si>
    <t>4) Floor Plans (preferably with mechanicals)</t>
  </si>
  <si>
    <t>5) Roof Plans (preferably with mechanicals)</t>
  </si>
  <si>
    <t>6) Mechanical Schedule</t>
  </si>
  <si>
    <t>ID</t>
  </si>
  <si>
    <t>Floor</t>
  </si>
  <si>
    <t>CFM</t>
  </si>
  <si>
    <t>Window to interior gypsum board</t>
  </si>
  <si>
    <t>Outlet/Electrical Box - Exterior and Demising Walls</t>
  </si>
  <si>
    <t>Heating pipe penetrations through exterior walls</t>
  </si>
  <si>
    <t>Heating pipe penetrations through interior partitions</t>
  </si>
  <si>
    <t>Plumbing / Sprinkler Pipe Penetrations</t>
  </si>
  <si>
    <t>Range Gas Line Penetration</t>
  </si>
  <si>
    <t>Gap between take off duct and gypsum board</t>
  </si>
  <si>
    <t>Electrical Panel</t>
  </si>
  <si>
    <t>HVAC Access Doors</t>
  </si>
  <si>
    <t>Door Latch Hole</t>
  </si>
  <si>
    <t>Medicine Cabinet</t>
  </si>
  <si>
    <t>2) Plans and Specifications</t>
  </si>
  <si>
    <r>
      <t>CFM</t>
    </r>
    <r>
      <rPr>
        <vertAlign val="subscript"/>
        <sz val="10"/>
        <rFont val="Arial"/>
        <family val="2"/>
      </rPr>
      <t>50:</t>
    </r>
  </si>
  <si>
    <t>3.4.1</t>
  </si>
  <si>
    <t>3.4.2</t>
  </si>
  <si>
    <t>In-Unit Lighting</t>
  </si>
  <si>
    <t>Exterior Lights</t>
  </si>
  <si>
    <t>Exit Signs</t>
  </si>
  <si>
    <t>1) Commissioning Report</t>
  </si>
  <si>
    <t>6) Blue Painter's Tape</t>
  </si>
  <si>
    <t>8) Floor Plans</t>
  </si>
  <si>
    <t>DOMESTIC HOT WATER</t>
  </si>
  <si>
    <t xml:space="preserve">LIGHTING </t>
  </si>
  <si>
    <t>VENTILATION</t>
  </si>
  <si>
    <t>MISC.</t>
  </si>
  <si>
    <t>2.1.1</t>
  </si>
  <si>
    <t>Floor Perimeter/Plank Edge Insulation</t>
  </si>
  <si>
    <t>Heating: 70/72
Cooling: 78/80</t>
  </si>
  <si>
    <t>Total Design CFM</t>
  </si>
  <si>
    <t>6.2.2</t>
  </si>
  <si>
    <t>Ventilation: Electric
(Non-Apartment)</t>
  </si>
  <si>
    <t>PLAN REVIEW COMMENTS</t>
  </si>
  <si>
    <t>See below</t>
  </si>
  <si>
    <t>ASHRAE 90.1 Baseline Watts, with photo sensors</t>
  </si>
  <si>
    <t>Thermostats</t>
  </si>
  <si>
    <t>Intercoms</t>
  </si>
  <si>
    <t>Lighting Fixtures</t>
  </si>
  <si>
    <t>Yes</t>
  </si>
  <si>
    <t>No</t>
  </si>
  <si>
    <t>U-VALUE</t>
  </si>
  <si>
    <r>
      <t xml:space="preserve">ENERGY STAR </t>
    </r>
    <r>
      <rPr>
        <sz val="10"/>
        <rFont val="Arial"/>
        <family val="2"/>
      </rPr>
      <t>(Yes/No)</t>
    </r>
  </si>
  <si>
    <r>
      <t xml:space="preserve">SELF CLOSING DEVICE
</t>
    </r>
    <r>
      <rPr>
        <sz val="10"/>
        <rFont val="Arial"/>
        <family val="2"/>
      </rPr>
      <t>(Yes/No)</t>
    </r>
  </si>
  <si>
    <r>
      <t xml:space="preserve">VESTIBULE
</t>
    </r>
    <r>
      <rPr>
        <sz val="10"/>
        <rFont val="Arial"/>
        <family val="2"/>
      </rPr>
      <t>(Yes/No)</t>
    </r>
  </si>
  <si>
    <t>DESCRIPTION</t>
  </si>
  <si>
    <t>LOCATION</t>
  </si>
  <si>
    <t>QUANTITY</t>
  </si>
  <si>
    <t>MODEL #</t>
  </si>
  <si>
    <t>DESIGN CFM</t>
  </si>
  <si>
    <t>DESIGN PRESSURE (Pa)</t>
  </si>
  <si>
    <t>ENERGY STAR / NEMA PREMIUM</t>
  </si>
  <si>
    <r>
      <t xml:space="preserve">WINDOW TYPE
</t>
    </r>
    <r>
      <rPr>
        <i/>
        <sz val="10"/>
        <rFont val="Arial"/>
        <family val="2"/>
      </rPr>
      <t>(Double hung, awning, casement, fixed)</t>
    </r>
  </si>
  <si>
    <r>
      <t xml:space="preserve">WINDOW FRAME 
</t>
    </r>
    <r>
      <rPr>
        <i/>
        <sz val="10"/>
        <rFont val="Arial"/>
        <family val="2"/>
      </rPr>
      <t>(Alum, Fiberglass)</t>
    </r>
  </si>
  <si>
    <r>
      <t xml:space="preserve">GAS FILL
</t>
    </r>
    <r>
      <rPr>
        <i/>
        <sz val="10"/>
        <rFont val="Arial"/>
        <family val="2"/>
      </rPr>
      <t>(Air / Argon)</t>
    </r>
  </si>
  <si>
    <t>ASSEMBLY U-VALUE</t>
  </si>
  <si>
    <r>
      <t xml:space="preserve">LOW-E
</t>
    </r>
    <r>
      <rPr>
        <sz val="10"/>
        <rFont val="Arial"/>
        <family val="2"/>
      </rPr>
      <t>(Yes/No)</t>
    </r>
  </si>
  <si>
    <r>
      <t xml:space="preserve">ENERGY STAR
</t>
    </r>
    <r>
      <rPr>
        <sz val="10"/>
        <rFont val="Arial"/>
        <family val="2"/>
      </rPr>
      <t>(Yes/No)</t>
    </r>
  </si>
  <si>
    <t>INFILTRATION - BLOWER DOOR TEST - PROTOCOL 8.1</t>
  </si>
  <si>
    <t>VENTILATION - SCHEDULE AND OPERATION - PROTOCOL 8.2</t>
  </si>
  <si>
    <t>FLOOR</t>
  </si>
  <si>
    <t>ROOM NAME</t>
  </si>
  <si>
    <t>TOTAL INSTALLED WATTAGE</t>
  </si>
  <si>
    <t>FLOOR / LOCATION</t>
  </si>
  <si>
    <t xml:space="preserve">= Fill data in this cell after site Inspection </t>
  </si>
  <si>
    <t xml:space="preserve">= Information in this cell is fed to other spreadsheets </t>
  </si>
  <si>
    <t>General Formatting</t>
  </si>
  <si>
    <t>Cells</t>
  </si>
  <si>
    <t>2.1-2.2, 5.1, 5.3 - HEATING&amp;DHW</t>
  </si>
  <si>
    <t>Protocol 3.1 - Wall Construction/Insulation, R-value</t>
  </si>
  <si>
    <t>Protocol 3.2 - Roof Construction/Insulation, R-value</t>
  </si>
  <si>
    <t>Protocol 3.3 - Floor Construction/Insulation, R-value</t>
  </si>
  <si>
    <t xml:space="preserve">Protocol 3.5 - Exterior Door Selection, Entranceway Design, Use of Vestibules, Weather-stripping, and Air Leakage </t>
  </si>
  <si>
    <t>Protocol 6.1 - Common Areas, In-Unit, Garage and Exterior Lighting</t>
  </si>
  <si>
    <t>Protocol 6.2 – Emergency Lighting (Exit Signs)</t>
  </si>
  <si>
    <t>Protocol 6.3 – Controls</t>
  </si>
  <si>
    <t>Protocol 7.1 - Motors</t>
  </si>
  <si>
    <t>Protocol 9.1 - Metering Configuration</t>
  </si>
  <si>
    <t>2) Mechanical Schedule and Floor Plans</t>
  </si>
  <si>
    <t>3) Camera</t>
  </si>
  <si>
    <t>HVAC - COOLING - PROTOCOL 5.2, 5.4</t>
  </si>
  <si>
    <t xml:space="preserve">1)  100% of centralized primary equipment (i.e. cooling plants) shall be inspected in the quality assurance and verification process.  </t>
  </si>
  <si>
    <t>1) Each unique wall assembly shall be inspected.  (For example:  if the basement walls are constructed differently from the upper floors, both areas must be inspected independently; also, if insulation specifications are different for living areas vs. common areas or other special use areas, each different specification shall be inspected independently.)</t>
  </si>
  <si>
    <t>4) *PHOTOS REQUIRED*</t>
  </si>
  <si>
    <t>4) Cellar Plan</t>
  </si>
  <si>
    <t>ENVELOPE - BELOW GRADE WALLS - PROTOCOL 3.1</t>
  </si>
  <si>
    <t>1) Inspections of interior and cavity insulation must take place during construction:  at framing pre-insulation, post-insulation and pre-drywall, and post-completion.</t>
  </si>
  <si>
    <t xml:space="preserve">2) Inspections of exterior insulation, air, vapor, and weather barrier systems must be completed prior to enclosure.
</t>
  </si>
  <si>
    <t>ENVELOPE - ABOVE GRADE WALLS - PROTOCOL 3.1</t>
  </si>
  <si>
    <t>1) Inspections must take place during construction:  pre-insulation, post-insulation and pre-drywall or prior to roof finish, and post-completion.</t>
  </si>
  <si>
    <t>3) Relevant Wall and Roof Sections and Details</t>
  </si>
  <si>
    <t>3) Relevant Wall Sections and Details</t>
  </si>
  <si>
    <t>5) *PHOTOS REQUIRED*</t>
  </si>
  <si>
    <t>ENVELOPE - ROOF - PROTOCOL 3.2</t>
  </si>
  <si>
    <t>Sampling Requirements:</t>
  </si>
  <si>
    <t>1) Inspections must take place during construction:  before pouring slab, before back-filling foundation walls, at framing (pre-insulation), post-insulation and pre-drywall, and post-completion.</t>
  </si>
  <si>
    <t>2) Sampling may be used to inspect floor assemblies that are consistent throughout large sections of the building.  At each stage of the inspection process, a minimum of 15% of total floor area must be inspected for each unique floor type.  If problems are found in the sample set, additional inspections must be conducted to determine the full extent of the problems and to ensure that repairs are completed in all areas of the building where they are needed.</t>
  </si>
  <si>
    <t>Schedule:</t>
  </si>
  <si>
    <t>3) Window Schedule and Relevant Details</t>
  </si>
  <si>
    <t>1)  100% of entryways and designed vestibule areas shall be inspected.</t>
  </si>
  <si>
    <t xml:space="preserve">2) Minimum of one on-site inspection required, preferably immediately after installation so that corrective action can be taken if necessary.  Delivery tickets may be used to verify complete shipments but on-site inspections of a sample of installed appliances is required.
</t>
  </si>
  <si>
    <t>ENVELOPE - EXTERIOR DOORS - PROTOCOL 3.5</t>
  </si>
  <si>
    <t>ENVELOPE - FLOORS ABOVE UNCONDITIONED SPACES - PROTOCOL 3.3</t>
  </si>
  <si>
    <t>Equipment Needed:</t>
  </si>
  <si>
    <t xml:space="preserve">3) Training shall occur following installation of the system and completion of all quality assurance and verification procedures.  
</t>
  </si>
  <si>
    <t xml:space="preserve">1) Inspect air sealing details at framing before insulation is installed.
</t>
  </si>
  <si>
    <t>2) Inspect insulation after installation and prior to enclosure with finish materials.</t>
  </si>
  <si>
    <t>2) Inspect 100% of heating elements and controls.</t>
  </si>
  <si>
    <t>2) If possible, ask to have a sample installation completed for verification and testing before the electrician proceeds with all installations.</t>
  </si>
  <si>
    <t>2) Minimum of one on-site inspection required, preferably immediately after installation so that corrective action can be taken if necessary.  Delivery tickets may be used to verify complete shipments but on-site inspections of a sample of installed motors is required.</t>
  </si>
  <si>
    <t>3) Commissioning is conducted upon completion of the installation of the system.</t>
  </si>
  <si>
    <t>4) Training shall occur following installation of the system and completion of all quality assurance and verification procedures.</t>
  </si>
  <si>
    <t>1)  100% of motors over 1 HP and all those servicing primary HVAC equipment (e.g. heating/cooling plants, domestic water heating systems, etc.) shall be inspected in the quality assurance and verification process.</t>
  </si>
  <si>
    <t>HVAC - MOTORS - PROTOCOL 7.1</t>
  </si>
  <si>
    <t>1) After piping and wiring are complete</t>
  </si>
  <si>
    <t>- Provide photographs of all types of meters (electrical, gas, water) for building.  Be sure to properly label location and type of meter represented.</t>
  </si>
  <si>
    <t>3) Pre-drywall visual inspection of penetrations</t>
  </si>
  <si>
    <t>ENVELOPE - EXTERIOR AIR BARRIER - PROTOCOL 3.1 &amp; 8.1</t>
  </si>
  <si>
    <t>3)  For elements that provide central services to the building (i.e. entry doors, central duct chases, utility service penetrations, etc.) a minimum 50% sample shall be inspected.  For elements that are repeated throughout the building or occur in every living unit (i.e. windows, wall/floor connections, air conditioner sleeves, etc.) follow RESNET sampling protocol.  If problems are identified, additional units must be inspected to determine if the problems are systemic so an appropriate repair order can be issued.</t>
  </si>
  <si>
    <t>4) Relevant Wall and Window Sections and Details</t>
  </si>
  <si>
    <t>1) Window/Wall Mock Up Inspection (If applicable)</t>
  </si>
  <si>
    <t>2) Load-bearing wall and slab-edge/rim-joist inspection:  air/vapor/weather barrier prior to enclosure</t>
  </si>
  <si>
    <t>INFILTRATION - COMPARTMENTALIZATION - PROTOCOL 8.1</t>
  </si>
  <si>
    <t>1)  For elements that provide central services to the building (i.e. entry doors, central duct chases, utility service penetrations, etc.) a minimum 50% sample shall be inspected.  For elements that are repeated throughout the building or occur in every living unit (i.e. windows, wall/floor connections, air conditioner sleeves, etc.) follow RESNET sampling protocol.  If problems are identified, additional units must be inspected to determine if the problems are systemic so an appropriate repair order can be issued.</t>
  </si>
  <si>
    <t>2) One sample apartment will be inspected and tested to ensure air sealing details are correct before building-wide installations continue.</t>
  </si>
  <si>
    <t>3) During construction, apartment units must be visually inspected prior to drywall and upon final completion following RESNET sampling protocol.  The sample set shall be representative of the variety of apartment types in the building, including:  end/corner units and inside units; top-floor, middle-floor, bottom-floor units; and at least one unit of each size/type (i.e., studios, 1-bed, 2-bed, etc.).</t>
  </si>
  <si>
    <t>Air conditioner sleeve sealed to drywall</t>
  </si>
  <si>
    <t># of Bedrooms</t>
  </si>
  <si>
    <t>Floor Area
(FA)</t>
  </si>
  <si>
    <t xml:space="preserve">Perimeter Wall Length
(PWL) </t>
  </si>
  <si>
    <t>Ceiling Height
(CH)</t>
  </si>
  <si>
    <t>Enclosure Area 
(2* FA) + (PWL*CH)</t>
  </si>
  <si>
    <t>Comments</t>
  </si>
  <si>
    <t>2) Minimum of one on-site inspection required, preferably immediately after installation so that corrective action can be taken if necessary.  Delivery tickets may be used to verify complete shipments but on-site inspections of a sample of installed appliances is required.</t>
  </si>
  <si>
    <t>- One representative photo of each duct sealing detail outlined below</t>
  </si>
  <si>
    <t>Instructions</t>
  </si>
  <si>
    <t>General</t>
  </si>
  <si>
    <t>3) *PHOTOS REQUIRED*</t>
  </si>
  <si>
    <t>3)  *PHOTOS REQUIRED*</t>
  </si>
  <si>
    <t>2) *PHOTOS REQUIRED*</t>
  </si>
  <si>
    <r>
      <t xml:space="preserve">3) </t>
    </r>
    <r>
      <rPr>
        <b/>
        <sz val="10"/>
        <rFont val="Arial"/>
        <family val="2"/>
      </rPr>
      <t>*PHOTOS REQUIRED*</t>
    </r>
  </si>
  <si>
    <r>
      <t xml:space="preserve">2) </t>
    </r>
    <r>
      <rPr>
        <b/>
        <sz val="10"/>
        <rFont val="Arial"/>
        <family val="2"/>
      </rPr>
      <t>*PHOTOS REQUIRED*</t>
    </r>
    <r>
      <rPr>
        <sz val="10"/>
        <rFont val="Arial"/>
        <family val="2"/>
      </rPr>
      <t xml:space="preserve"> </t>
    </r>
  </si>
  <si>
    <t>6.1, 6.2, 6.3 - LIGHTING</t>
  </si>
  <si>
    <t>9.1 - METERS</t>
  </si>
  <si>
    <t>1.1 - APPLIANCES</t>
  </si>
  <si>
    <t>3.2 - ENV_ROOF</t>
  </si>
  <si>
    <t>3.3 - ENV_FLOORS</t>
  </si>
  <si>
    <t>5.2, 5.4 - COOLING</t>
  </si>
  <si>
    <t>A minimum of three (3) and as many as five (5) separate site visits are required for most multifamily high-rise buildings.</t>
  </si>
  <si>
    <t>MODELING INPUTS</t>
  </si>
  <si>
    <t>DHW</t>
  </si>
  <si>
    <t>IN-UNIT FORCED AIR HEATING SYSTEMS</t>
  </si>
  <si>
    <t>COOLING SYSTEMS MISC</t>
  </si>
  <si>
    <t>HEATING &amp; DHW</t>
  </si>
  <si>
    <t>HEATING SYSTEMS MISC</t>
  </si>
  <si>
    <t>NOTES FOR DRAWINGS AND SPECIFICATIONS</t>
  </si>
  <si>
    <t>LIGHTING - COMMON AREA, IN-UNIT, OUTDOOR &amp; EMERGENCY LIGHTING - PROTOCOL 6.1-6.3</t>
  </si>
  <si>
    <r>
      <t xml:space="preserve">Gypsum board to concrete ceiling plank connection
</t>
    </r>
    <r>
      <rPr>
        <sz val="10"/>
        <rFont val="Arial"/>
        <family val="2"/>
      </rPr>
      <t>• Exterior walls and all interior partition walls</t>
    </r>
  </si>
  <si>
    <t>VENTILATION MISC</t>
  </si>
  <si>
    <t>MODELING INPUTS - SIZING &amp; BALANCING</t>
  </si>
  <si>
    <r>
      <rPr>
        <b/>
        <sz val="10"/>
        <rFont val="Arial"/>
        <family val="2"/>
      </rPr>
      <t>Final Inspection</t>
    </r>
    <r>
      <rPr>
        <sz val="10"/>
        <rFont val="Arial"/>
        <family val="2"/>
      </rPr>
      <t xml:space="preserve">
• Verify proper enclosure of insulated cavities through visual inspection.</t>
    </r>
  </si>
  <si>
    <t>PLAN REVIEW</t>
  </si>
  <si>
    <t>INSPECTION</t>
  </si>
  <si>
    <t>ENERGY STAR</t>
  </si>
  <si>
    <t>MULTIFAMILY HIGH RISE PROGRAM</t>
  </si>
  <si>
    <t>8.1 - INF_EXT AIR BARRIER</t>
  </si>
  <si>
    <t>3.1 - ENV_ABOVE GRADE WALL</t>
  </si>
  <si>
    <t>3.1 - ENV_BELOW GRADE WALL</t>
  </si>
  <si>
    <t>3.4 - ENV_WINDOWS</t>
  </si>
  <si>
    <t>3.5 - ENV_EXTERIOR DOORS</t>
  </si>
  <si>
    <t>8.1-INF_COMPTZN VIS INSPECTION</t>
  </si>
  <si>
    <t>8.1 - INF_BLOWER DOOR TEST</t>
  </si>
  <si>
    <t>8.2 - VENT_SCHEDULE&amp;TAB REPORT</t>
  </si>
  <si>
    <t>8.2 - VENT_DUCT TIGHTNESS</t>
  </si>
  <si>
    <t>Pre-Drywall</t>
  </si>
  <si>
    <t>Post-Completion</t>
  </si>
  <si>
    <t>Finishes</t>
  </si>
  <si>
    <t>7.1 - MOTORS</t>
  </si>
  <si>
    <t>Verified in Plan Review</t>
  </si>
  <si>
    <t>Location in Specs/ DWGs</t>
  </si>
  <si>
    <t>Verified by Inspector</t>
  </si>
  <si>
    <t>(a)  Appliances</t>
  </si>
  <si>
    <t>2.  Domestic Water Heating</t>
  </si>
  <si>
    <t>(a) General</t>
  </si>
  <si>
    <t>(b) Water Heating Type</t>
  </si>
  <si>
    <t>(c) Water Heating Temperature</t>
  </si>
  <si>
    <t>3.  Envelope</t>
  </si>
  <si>
    <t>(c) Vestibules</t>
  </si>
  <si>
    <t>When required by local building code, entranceways shall be designed with vestibules with weather-stripping hard-fastened to the door or frame.</t>
  </si>
  <si>
    <t>(d) AC Sleeves</t>
  </si>
  <si>
    <t>4. Garages and Sidewalks</t>
  </si>
  <si>
    <t>(a) Air Infiltration</t>
  </si>
  <si>
    <t>Attached garages shall be fully compartmentalized from the rest of the building through air sealing.  All pipe and conduit penetrations shall be sealed with material compatible with the surface and resilient to temperature fluctuations.</t>
  </si>
  <si>
    <t>(c) Ice Prevention</t>
  </si>
  <si>
    <t>5. Heating and Cooling</t>
  </si>
  <si>
    <t>(b) Heating System Type</t>
  </si>
  <si>
    <t>Atmospherically vented gas furnaces and boilers shall not be specified.</t>
  </si>
  <si>
    <t>(f) Flexible Ducts</t>
  </si>
  <si>
    <t>Terminal heating and cooling distribution equipment serving an apartment shall be controlled by a thermostat(s) within the same apartment.</t>
  </si>
  <si>
    <t>6.  Lighting</t>
  </si>
  <si>
    <t>(a) Occupancy Controls</t>
  </si>
  <si>
    <t>All non-apartment spaces, except those intended for 24-hour operation or where automatic shutoff would endanger the safety of occupants, must have occupancy sensors or automatic bi-level lighting controls.</t>
  </si>
  <si>
    <t>(b) Common Area Lighting</t>
  </si>
  <si>
    <t>(c) Exit Signs</t>
  </si>
  <si>
    <t>(d) Exterior Lighting</t>
  </si>
  <si>
    <t>(e) In-Unit Lighting</t>
  </si>
  <si>
    <t>7.  Motors</t>
  </si>
  <si>
    <t>8.  Ventilation &amp; Infiltration</t>
  </si>
  <si>
    <t>(a) Building Air Barrier</t>
  </si>
  <si>
    <t>(b) Apartment Infiltration</t>
  </si>
  <si>
    <t>9.  Metering</t>
  </si>
  <si>
    <t>(b) Direct-Metered Utilities</t>
  </si>
  <si>
    <t>= Performance Values &amp; Deliverables</t>
  </si>
  <si>
    <t>-</t>
  </si>
  <si>
    <t>• Below Grade Walls</t>
  </si>
  <si>
    <t>• Above Grade Walls</t>
  </si>
  <si>
    <t>• Roof</t>
  </si>
  <si>
    <t>• Heating</t>
  </si>
  <si>
    <t>• Cooling</t>
  </si>
  <si>
    <t>Dishwashers</t>
  </si>
  <si>
    <t>Clothes Washers</t>
  </si>
  <si>
    <t>Garage Lighting</t>
  </si>
  <si>
    <t>Potential Inspection Schedule Categories</t>
  </si>
  <si>
    <r>
      <t xml:space="preserve">1) For spaces containing appliances, follow the modified RESNET sampling protocol outlined in the </t>
    </r>
    <r>
      <rPr>
        <i/>
        <sz val="10"/>
        <rFont val="Arial"/>
        <family val="2"/>
      </rPr>
      <t>How to Use this Manual</t>
    </r>
    <r>
      <rPr>
        <sz val="10"/>
        <rFont val="Arial"/>
        <family val="2"/>
      </rPr>
      <t xml:space="preserve"> section of the </t>
    </r>
    <r>
      <rPr>
        <i/>
        <sz val="10"/>
        <rFont val="Arial"/>
        <family val="2"/>
      </rPr>
      <t>Testing and Verification Protocols</t>
    </r>
    <r>
      <rPr>
        <sz val="10"/>
        <rFont val="Arial"/>
        <family val="2"/>
      </rPr>
      <t>.</t>
    </r>
  </si>
  <si>
    <t>Fed Min Std Refrigerator
529 kWh</t>
  </si>
  <si>
    <t>Proposed Method of Compliance 
(by PM/client)</t>
  </si>
  <si>
    <t>Fed Min Std Dishwasher
EF=0.46, 206 kWh/yr, 1,290 gal/yr</t>
  </si>
  <si>
    <t>The envelope measures listed below must comply with ASHRAE Standard 90.1-2007 Section 5.4 in addition to the listed requirements.</t>
  </si>
  <si>
    <t xml:space="preserve">DHW measures listed below must comply with ASHRAE Standard 90.1-2007 Section 7.4 in addition to the listed requirements below. </t>
  </si>
  <si>
    <t>The Heating and Cooling measures listed below must comply with ASHRAE Standard 90.1-2007 Section 6.4 in addition to the listed requirements below.</t>
  </si>
  <si>
    <t>MOTORS (3-PHASE , &gt; 1 HP)</t>
  </si>
  <si>
    <t>DHW Circulating Pumps</t>
  </si>
  <si>
    <t>2) Measuring Tape or ruler</t>
  </si>
  <si>
    <t>- Photo clearly identifying type of insulation to be installed and thickness using measuring tape or ruler (can do each individual piece of insulation or entire assembly)
- Photo showing continuous insulation around sample corner and other challenging details
- Photo of pre-insulation showing application of water/vapor/air barrier
- Photo of post-installation</t>
  </si>
  <si>
    <t>4) Floor Plans</t>
  </si>
  <si>
    <t>4) Roof Plan</t>
  </si>
  <si>
    <t>- Photo clearly identifying type of insulation to be installed and thickness using measuring tape or ruler (can do each individual piece of insulation or entire assembly)
- Photo showing continuous insulation around sample corner and other challenging details
- Post insulation photo (pre-drywall for cavity insulation, prior to roof finish for exterior rigid insulation) showing complete and even distribution of insulation
- Photo of proper enclosure of insulated cavities (if applicable)</t>
  </si>
  <si>
    <t>1)  Final inspection may occur anytime following completion of installations .</t>
  </si>
  <si>
    <t xml:space="preserve">3) Final inspection may occur anytime following completion of installations.
</t>
  </si>
  <si>
    <t>1) Inspect 100% of the connections between the garage and the conditioned space of the building for air sealing.</t>
  </si>
  <si>
    <t>Showerheads: 2.5 gpm
Kitchen Faucets: 2.5 gpm
Lavatory Faucets: 2.5 gpm
Toilets: 1.6 gallons per flush</t>
  </si>
  <si>
    <t>Provide one representative photograph of continuous air barrier at all types of typical joints, junctions, and general coverage areas. Include the following at a minimum:</t>
  </si>
  <si>
    <t>11) Manometer</t>
  </si>
  <si>
    <t>VENTILATION - DUCT TIGHTNESS TEST - PROTOCOL 8.2</t>
  </si>
  <si>
    <t>METERS - CONFIGURATION - PROTOCOL 9.1</t>
  </si>
  <si>
    <t>APPLIANCES - PROTOCOL 1.1</t>
  </si>
  <si>
    <t>ENVELOPE - WINDOWS - PROTOCOL 3.4</t>
  </si>
  <si>
    <r>
      <t>- Photo clearly identifying type of insulation to be installed and thickness using measuring tape or ruler (can do each individual piece of insulation or entire assembly)
- Photo showing continuous insulation around sample corner and other challenging details
- Photo of pre-insulation showing application of water/vapor/air barrier</t>
    </r>
    <r>
      <rPr>
        <sz val="10"/>
        <rFont val="Arial"/>
        <family val="2"/>
      </rPr>
      <t xml:space="preserve">
- Photo of pre-installation to verify framing construction
- Photo of post insulation indicating proper installation
- Photo of completion showing proper drywall installation
- Photo of Plank/Slab Edge and Rim Joist Insulation between ceiling/floor levels before cladding is installed
</t>
    </r>
  </si>
  <si>
    <t>3) Relevant Floor Plan Sections and Details</t>
  </si>
  <si>
    <t>Slab-on-Grade Insulation (unheated)</t>
  </si>
  <si>
    <t>FIXTURE CODE</t>
  </si>
  <si>
    <t>• Ventilation</t>
  </si>
  <si>
    <t>Space Heating - Type &amp; Efficiency</t>
  </si>
  <si>
    <t>MFR</t>
  </si>
  <si>
    <t>Space Cooling - Type and Efficiency</t>
  </si>
  <si>
    <t>HYDRONIC DISTRIBUTION</t>
  </si>
  <si>
    <t>MFR/MODEL</t>
  </si>
  <si>
    <t>2) Camera</t>
  </si>
  <si>
    <t>7) Cut Sheets from Contractor Submittals</t>
  </si>
  <si>
    <t>8) Pressure Pan</t>
  </si>
  <si>
    <t>9) Manometer</t>
  </si>
  <si>
    <t>10) Quantified CO release (if applicable)</t>
  </si>
  <si>
    <t>GARAGE VENTILATION</t>
  </si>
  <si>
    <t>Protocol 4.1 – Heating and Compartmentalization</t>
  </si>
  <si>
    <t>GARAGES - HEATING &amp; COMPARTMENTALIZATION - PROTOCOL 4.1</t>
  </si>
  <si>
    <t>Space Cooling - Sizing</t>
  </si>
  <si>
    <t>Space Cooling - Controls</t>
  </si>
  <si>
    <t>Domestic Hot Water - Low Flow Fixtures</t>
  </si>
  <si>
    <t>Space Heating - Sizing</t>
  </si>
  <si>
    <t>Space Heating - Design Temperatures</t>
  </si>
  <si>
    <t>Space Heating - Controls</t>
  </si>
  <si>
    <t>see below</t>
  </si>
  <si>
    <t>Domestic Hot Water - Storage Insulation</t>
  </si>
  <si>
    <t>Domestic Hot Water-Type &amp; Efficiency</t>
  </si>
  <si>
    <t>Space Heating Distribution - Fan Power</t>
  </si>
  <si>
    <t>Space Heating Distribution -Fan Power</t>
  </si>
  <si>
    <t>Per Appendix G, Section G3.1.3.3:
Hot Water Design Supply Temperature: 180F
Hot Water Design Return Temperature: 130F</t>
  </si>
  <si>
    <t xml:space="preserve">
Per Appendix G, Section G3.1.3.4:
Outdoor reset: 180F at 20F and below, 150F at 50F and above.</t>
  </si>
  <si>
    <t>Ventilation: Demand  Control</t>
  </si>
  <si>
    <t>No demand control on any ventilation system.</t>
  </si>
  <si>
    <t>Ventilation: Thermal &amp; Electric
(Garage Exhaust fan)</t>
  </si>
  <si>
    <r>
      <rPr>
        <b/>
        <sz val="10"/>
        <rFont val="Arial"/>
        <family val="2"/>
      </rPr>
      <t xml:space="preserve">Vestibules and Entryways
</t>
    </r>
    <r>
      <rPr>
        <sz val="10"/>
        <rFont val="Arial"/>
        <family val="2"/>
      </rPr>
      <t xml:space="preserve">• Inspect vestibule and entryway areas to verify construction is consistent with design specifications. </t>
    </r>
  </si>
  <si>
    <r>
      <rPr>
        <b/>
        <sz val="10"/>
        <rFont val="Arial"/>
        <family val="2"/>
      </rPr>
      <t xml:space="preserve">Smoke Testing
</t>
    </r>
    <r>
      <rPr>
        <sz val="10"/>
        <rFont val="Arial"/>
        <family val="2"/>
      </rPr>
      <t>• Option:  Use a smoke pencil with the building under pressurization (or depressurization) from the ventilation system to verify air tightness of components.</t>
    </r>
  </si>
  <si>
    <t>1) Mechanical Schedule, relevant floor plans and details</t>
  </si>
  <si>
    <t>Test Sensor Operation (Statement of Substantial Completion Accepted)</t>
  </si>
  <si>
    <t>1) Mechanical Schedule and Floor Plans</t>
  </si>
  <si>
    <t>Does this element comply?</t>
  </si>
  <si>
    <t>Verified</t>
  </si>
  <si>
    <t xml:space="preserve">Inspection Comments </t>
  </si>
  <si>
    <t>COOLING</t>
  </si>
  <si>
    <t xml:space="preserve">HEATING &amp; DOMESTIC HOT WATER </t>
  </si>
  <si>
    <t>MOTORS</t>
  </si>
  <si>
    <t>INFILTRATION</t>
  </si>
  <si>
    <t>METERS</t>
  </si>
  <si>
    <t>Location (dwg / spec)</t>
  </si>
  <si>
    <r>
      <t xml:space="preserve">Heating Distribution - Pressure Control Set-points
</t>
    </r>
    <r>
      <rPr>
        <sz val="10"/>
        <rFont val="Arial"/>
        <family val="2"/>
      </rPr>
      <t>• Although not required, EPA recommends adding a Note requiring heating circulator pressure controls to be adjusted to ensure that: (1) at terminal units furthest from the pump, sufficient GPM is achieved and (2) at terminal units closest to the pump, differential pressure across terminal unit zone valves when closed does not exceed valve manufacturer guidelines.</t>
    </r>
  </si>
  <si>
    <r>
      <t xml:space="preserve">Cooling Distribution - Pressure Control Set-points
</t>
    </r>
    <r>
      <rPr>
        <sz val="10"/>
        <rFont val="Arial"/>
        <family val="2"/>
      </rPr>
      <t>• Although not required, EPA recommends adding a Note requiring cooling circulator pressure controls to be adjusted to ensure that: (1) at terminal units furthest from the pump, sufficient GPM is achieved and (2) at terminal units closest to the pump, differential pressure across terminal unit zone valves when closed does not exceed valve manufacturer guidelines.</t>
    </r>
  </si>
  <si>
    <t>2) The columns on the right serve as a quick visual aid to see which components were not verified, red means not verified.</t>
  </si>
  <si>
    <t xml:space="preserve">For buildings that are direct-metered for utilities to the apartments, the building owner must secure signed releases from individual apartment occupants to allow for benchmarking or find alternative methods to assessing whole building energy consumption, such as a whole-building meter or asking the utility for aggregated data. All data uploaded to Portfolio Manager is strictly confidential and only used to estimate the energy performance of the building as a whole, not of individual apartments. </t>
  </si>
  <si>
    <t>Duct Tightness - Roof Curbs</t>
  </si>
  <si>
    <t>8.9.11</t>
  </si>
  <si>
    <t>(c) Heating System Sizing</t>
  </si>
  <si>
    <t>Lobby</t>
  </si>
  <si>
    <r>
      <t xml:space="preserve">LOCATION
</t>
    </r>
    <r>
      <rPr>
        <sz val="10"/>
        <rFont val="Arial"/>
        <family val="2"/>
      </rPr>
      <t>(dwg/spec)</t>
    </r>
  </si>
  <si>
    <r>
      <t xml:space="preserve">LOCATION
</t>
    </r>
    <r>
      <rPr>
        <sz val="10"/>
        <rFont val="Arial"/>
        <family val="2"/>
      </rPr>
      <t>dwg / spec</t>
    </r>
  </si>
  <si>
    <t>Corridors</t>
  </si>
  <si>
    <t>Exterior</t>
  </si>
  <si>
    <t>Kitchen</t>
  </si>
  <si>
    <t>Duct Tightness - Roof Curb</t>
  </si>
  <si>
    <t>Compliance Path:</t>
  </si>
  <si>
    <t>Compliance Path</t>
  </si>
  <si>
    <t>Prescriptive</t>
  </si>
  <si>
    <t>Performance</t>
  </si>
  <si>
    <t>PATH REQUIREMENT</t>
  </si>
  <si>
    <t>Specified windows must be double or triple-pane, with low-emissivity glass or coatings.</t>
  </si>
  <si>
    <t>Common area ventilation systems shall be designed and tested to satisfy minimum requirements of ASHRAE 62.1-2007, without exceeding the minimum ventilation rates by more than 50%.</t>
  </si>
  <si>
    <t/>
  </si>
  <si>
    <r>
      <t xml:space="preserve">Non - Apartment Fan Efficiency
</t>
    </r>
    <r>
      <rPr>
        <sz val="10"/>
        <rFont val="Arial"/>
        <family val="2"/>
      </rPr>
      <t>• Design specifications shall include fan energy efficiency criteria (BHP and motor efficiency) for the fans themselves.</t>
    </r>
  </si>
  <si>
    <r>
      <t xml:space="preserve">Apartment Fan Efficiency (Roof)
</t>
    </r>
    <r>
      <rPr>
        <sz val="10"/>
        <rFont val="Arial"/>
        <family val="2"/>
      </rPr>
      <t>• Specifications shall include fan energy efficiency criteria (BHP and motor efficiency) for the fans themselves.</t>
    </r>
  </si>
  <si>
    <t>Calculations and assumptions for sizing circulating pumps must meet Chapter 43 of the ASHRAE Handbook, HVAC Systems and Equipment or equivalent industry accepted standard.</t>
  </si>
  <si>
    <t>(f) Illumination Levels</t>
  </si>
  <si>
    <t>(b) Water Heating Type and Efficiency</t>
  </si>
  <si>
    <r>
      <t xml:space="preserve">Heating and cooling ductwork that is specified as flex duct shall follow the Sheet Metal and Air Conditioning Contractors’ (SMACNA) installation standards for flex ducts (see Appendix A of the </t>
    </r>
    <r>
      <rPr>
        <i/>
        <sz val="9"/>
        <color indexed="8"/>
        <rFont val="Arial"/>
        <family val="2"/>
      </rPr>
      <t>Prescriptive Path</t>
    </r>
    <r>
      <rPr>
        <sz val="9"/>
        <color indexed="8"/>
        <rFont val="Arial"/>
        <family val="2"/>
      </rPr>
      <t>).</t>
    </r>
  </si>
  <si>
    <t>Bedroom must be pressure-balanced using any combination of transfer grills, jump ducts, dedicated return ducts, and/or undercut doors.</t>
  </si>
  <si>
    <t>Apartments shall be sealed to reduce air exchange between the apartment and outside as well as the apartment and other adjacent spaces.  A maximum air leakage rate of 0.30 CFM50 per square feet of enclosure is allowed.</t>
  </si>
  <si>
    <t>Maximum allowable glazing area: 30% Window-to-Wall Ratio</t>
  </si>
  <si>
    <t>The heating and cooling systems must comply with ASHRAE 90.1-2007 Sections 6.4 and 6.5.</t>
  </si>
  <si>
    <t>The building plans shall demonstrate a continuous, unbroken air barrier separating the conditioned space of the building from the exterior, unconditioned spaces within the building, commercial spaces, mechanical rooms vented with unconditioned air, mechanical chases opening to unconditioned spaces, elevator shafts, and garages or other vehicle/equipment storage facilities.</t>
  </si>
  <si>
    <t>Self-adhering air barrier membrane</t>
  </si>
  <si>
    <t>Domestic water heating systems must comply with ASHRAE Standard 90.1-2007 Section 7.4.</t>
  </si>
  <si>
    <t>Assembly U-value determinations must follow ASHRAE 90.1-2007 Appendix A.</t>
  </si>
  <si>
    <t>Overall U-value</t>
  </si>
  <si>
    <r>
      <t>WALL ASSEMBLY  1</t>
    </r>
    <r>
      <rPr>
        <sz val="10"/>
        <rFont val="Arial"/>
        <family val="2"/>
      </rPr>
      <t xml:space="preserve">
</t>
    </r>
  </si>
  <si>
    <t xml:space="preserve">Name: </t>
  </si>
  <si>
    <t xml:space="preserve">Location:  </t>
  </si>
  <si>
    <r>
      <t>WALL ASSEMBLY  2</t>
    </r>
    <r>
      <rPr>
        <sz val="10"/>
        <rFont val="Arial"/>
        <family val="2"/>
      </rPr>
      <t/>
    </r>
  </si>
  <si>
    <t>BG WALL ASSEMBLY 1</t>
  </si>
  <si>
    <t>BG WALL ASSEMBLY 2</t>
  </si>
  <si>
    <t>ROOF ASSEMBLY 1</t>
  </si>
  <si>
    <r>
      <t>PITCH (</t>
    </r>
    <r>
      <rPr>
        <i/>
        <sz val="10"/>
        <rFont val="Arial"/>
        <family val="2"/>
      </rPr>
      <t>Pitched Plank, Built Up Roof)</t>
    </r>
  </si>
  <si>
    <t>ROOF ASSEMBLY 2</t>
  </si>
  <si>
    <t>FLOOR OVER UNCONDITIONED SPACE ASSEMBLY 1</t>
  </si>
  <si>
    <t>SLAB-ON-GRADE (unheated) ASSEMBLY 1</t>
  </si>
  <si>
    <t>Overall Roof U-Value</t>
  </si>
  <si>
    <t>Overall Floor Over Unconditioned Space U-Value</t>
  </si>
  <si>
    <t>Overall Below Grade Slab Floor  U-Value</t>
  </si>
  <si>
    <t>• Floor Perimeter/ Plank Edges</t>
  </si>
  <si>
    <t>• Floors Over Unconditioned Spaces</t>
  </si>
  <si>
    <t>• Below Grade Slab Floors</t>
  </si>
  <si>
    <t>• Slab-On-Grade Floors (unheated Only)</t>
  </si>
  <si>
    <t>• Slab-On-Grade Floors (embedded heated Only)</t>
  </si>
  <si>
    <t>The heating and cooling systems must comply with ASHRAE 90.1-2007 Section 6.4.</t>
  </si>
  <si>
    <t>All three-phase pump motors 1 horse-power or larger shall meet or exceed efficiency standards for NEMA Premium™ motors, where available.</t>
  </si>
  <si>
    <t>(a) Heating Pump Motor Efficiency</t>
  </si>
  <si>
    <t>Heating Circulating Pumps</t>
  </si>
  <si>
    <t>Total specified lighting power for the combined non-apartment spaces shall not exceed ASHRAE 90.1-2007 allowances for those combined spaces by more than 20%.</t>
  </si>
  <si>
    <t>Common Area Lighting</t>
  </si>
  <si>
    <t>Common Area Lighting - LPD</t>
  </si>
  <si>
    <t>Fixtures must include automatic switching on timers or photocell controls except fixtures intended for 24-hour operation, required for security, or located on apartment balconies.</t>
  </si>
  <si>
    <t xml:space="preserve">Total specified exterior lighting power cannot exceed ASHRAE 90.1-2010 allowances.                    </t>
  </si>
  <si>
    <t>Common Area Lighting - ENERGY STAR</t>
  </si>
  <si>
    <t>Exterior Lighting - Controls</t>
  </si>
  <si>
    <t>Exterior Lighting - ENERGY STAR</t>
  </si>
  <si>
    <r>
      <t xml:space="preserve">Exterior Lighting - LPD </t>
    </r>
    <r>
      <rPr>
        <b/>
        <i/>
        <sz val="14"/>
        <rFont val="Arial"/>
        <family val="2"/>
      </rPr>
      <t>(Prescriptive Path)</t>
    </r>
  </si>
  <si>
    <t>BG ASSEMBLY 1 U-VALUE</t>
  </si>
  <si>
    <t>ROOF ASSEMBLY 2 U-VALUE</t>
  </si>
  <si>
    <t>ROOF ASSEMBLY 1 U-VALUE</t>
  </si>
  <si>
    <t>BG SLAB FLOOR ASSEMBLY 1 U-VALUE</t>
  </si>
  <si>
    <t>(c) Electric Resistance Heating</t>
  </si>
  <si>
    <t>(d) Heating System Sizing and Efficiency</t>
  </si>
  <si>
    <t>(e) Cooling System Sizing and Efficiency</t>
  </si>
  <si>
    <t>(f) Control Valves</t>
  </si>
  <si>
    <t>(h) Duct Sealing and Insulation</t>
  </si>
  <si>
    <r>
      <t xml:space="preserve">Space Heating Distribution - Supply Fan Power
</t>
    </r>
    <r>
      <rPr>
        <sz val="10"/>
        <rFont val="Arial"/>
        <family val="2"/>
      </rPr>
      <t>• Supply fan power shall be consistent with the project specifications and Proposed Design model.</t>
    </r>
  </si>
  <si>
    <t>Floor #</t>
  </si>
  <si>
    <t>Apartment #</t>
  </si>
  <si>
    <t>Floor Area</t>
  </si>
  <si>
    <t>Unit Type 
(e.g. A, B, C)</t>
  </si>
  <si>
    <t>Overall U-Value for Below Grade Walls</t>
  </si>
  <si>
    <t>Overall U-Value for Above Grade Walls</t>
  </si>
  <si>
    <t>Overall U-Value for Floor Perimeter/Plan Edge</t>
  </si>
  <si>
    <t>Overall U-Value for Roofs</t>
  </si>
  <si>
    <t>Overall U-Value for Floors Over Conditioned Spaces</t>
  </si>
  <si>
    <t>Overall U-Value for Below Grade Slab Floors</t>
  </si>
  <si>
    <t>3.1.6</t>
  </si>
  <si>
    <t>3.2.7</t>
  </si>
  <si>
    <t>3.2.8</t>
  </si>
  <si>
    <t>3.2.9</t>
  </si>
  <si>
    <t>3.3.6</t>
  </si>
  <si>
    <t>3.4.9</t>
  </si>
  <si>
    <t>3.4.10</t>
  </si>
  <si>
    <t>3.4.11</t>
  </si>
  <si>
    <t>3.4.12</t>
  </si>
  <si>
    <t>PROTOCOL</t>
  </si>
  <si>
    <t>1) If the developer has elected, the initial sample installation shall be inspected upon completion.  If problems are identified with the sample installation, a return site visit may be necessary to verify that the problems were properly addressed and corrected before proceeding with the installation of windows building-wide.</t>
  </si>
  <si>
    <t>2) All other window inspections will take place on an ongoing basis during construction at the same time that other building envelope components are inspected to ensure specifications are being met throughout the construction process.</t>
  </si>
  <si>
    <t>http://www.youtube.com/watch?v=gco7heVBBZY</t>
  </si>
  <si>
    <r>
      <t xml:space="preserve">Click the link below or paste the web address into your browser to watch the </t>
    </r>
    <r>
      <rPr>
        <b/>
        <i/>
        <sz val="11"/>
        <color indexed="8"/>
        <rFont val="Calibri"/>
        <family val="2"/>
      </rPr>
      <t>T&amp;V Worksheets</t>
    </r>
    <r>
      <rPr>
        <b/>
        <sz val="11"/>
        <color indexed="8"/>
        <rFont val="Calibri"/>
        <family val="2"/>
      </rPr>
      <t xml:space="preserve"> Training Video:</t>
    </r>
  </si>
  <si>
    <t>Storage Rooms</t>
  </si>
  <si>
    <t>CFM/SF</t>
  </si>
  <si>
    <t>CFM/Person</t>
  </si>
  <si>
    <t>Elevator Machine Rooms</t>
  </si>
  <si>
    <t>Lobbies</t>
  </si>
  <si>
    <t>Occupant Density</t>
  </si>
  <si>
    <t>Air Class</t>
  </si>
  <si>
    <t>Intermittent</t>
  </si>
  <si>
    <t>Bath</t>
  </si>
  <si>
    <t>Continuous</t>
  </si>
  <si>
    <t>Space Name</t>
  </si>
  <si>
    <t>Space Type</t>
  </si>
  <si>
    <t>Electrical Equipment Rooms</t>
  </si>
  <si>
    <t>Combined Outdoor Air Rate</t>
  </si>
  <si>
    <t>Occupant Density/1000 SF</t>
  </si>
  <si>
    <t>Total</t>
  </si>
  <si>
    <t>ASHRAE 62.1 - 2007 Table 6-1</t>
  </si>
  <si>
    <t>Number of Floors</t>
  </si>
  <si>
    <t>Calculator for Non Apartment Spaces (ASHRAE 62.1 - 2007)</t>
  </si>
  <si>
    <t>ASHRAE 62.2 - 2007 Table 5.1 &amp; 5.2</t>
  </si>
  <si>
    <t>Ventilation Type</t>
  </si>
  <si>
    <t>Units</t>
  </si>
  <si>
    <t>ACH</t>
  </si>
  <si>
    <t>Kitchen Type</t>
  </si>
  <si>
    <t>Bathroom Type</t>
  </si>
  <si>
    <t>Ventilation Requirement (CFM)</t>
  </si>
  <si>
    <t>Typical Floor Area (SF)</t>
  </si>
  <si>
    <t>Ventilation Design (CFM)</t>
  </si>
  <si>
    <t>Floor Area (SF)</t>
  </si>
  <si>
    <t>Volume (CF)</t>
  </si>
  <si>
    <t>Total Ventilation Requirement (CFM)</t>
  </si>
  <si>
    <t>Compliance Statement</t>
  </si>
  <si>
    <t xml:space="preserve">DOMESTIC HOT WATER </t>
  </si>
  <si>
    <t xml:space="preserve">1)  100% of centralized primary equipment (i.e. DHW plants) shall be inspected in the quality assurance and verification process.  </t>
  </si>
  <si>
    <r>
      <t xml:space="preserve">2)  Individual spaces or apartments containing electric or fossil-fuel DHW systems shall be inspected and tested following the modified RESNET sampling protocol outlined in the </t>
    </r>
    <r>
      <rPr>
        <i/>
        <sz val="10"/>
        <rFont val="Arial"/>
        <family val="2"/>
      </rPr>
      <t>How to Use this Manual</t>
    </r>
    <r>
      <rPr>
        <sz val="10"/>
        <rFont val="Arial"/>
        <family val="2"/>
      </rPr>
      <t xml:space="preserve"> section on page 11 of the </t>
    </r>
    <r>
      <rPr>
        <i/>
        <sz val="10"/>
        <rFont val="Arial"/>
        <family val="2"/>
      </rPr>
      <t>T&amp;V Protocols</t>
    </r>
    <r>
      <rPr>
        <sz val="10"/>
        <rFont val="Arial"/>
        <family val="2"/>
      </rPr>
      <t xml:space="preserve">, including at least one of each unique type. </t>
    </r>
  </si>
  <si>
    <t>-Provide photos of the domestic hot water system and faceplates to verify proper installation and compliance with proposed design.
-Photograph one (1) representative fixture of each type of plumbing fixture being inspected.</t>
  </si>
  <si>
    <r>
      <t xml:space="preserve">DHW Central Plant - Boiler room location and venting
</t>
    </r>
    <r>
      <rPr>
        <sz val="10"/>
        <rFont val="Arial"/>
        <family val="2"/>
      </rPr>
      <t>• Verify location of domestic hot water systems (e.g., cellar or roof), combustion air venting configuration (e.g., combustion air piped to boilers, boiler room air used for combustion), and venting configuration (e.g., inducer fan specified and sequence of operation verified, if required).</t>
    </r>
  </si>
  <si>
    <t>DHW CONFIGURATION, CONTROLS, DISTRIBUTION &amp; DOCUMENTATION</t>
  </si>
  <si>
    <t xml:space="preserve">1)  100% of centralized primary equipment (i.e. heating plants) shall be inspected in the quality assurance and verification process.  </t>
  </si>
  <si>
    <r>
      <t xml:space="preserve">2)  Individual spaces or apartments containing electric or fossil-fuel heating systems shall be inspected and tested following the modified RESNET sampling protocol outlined in the </t>
    </r>
    <r>
      <rPr>
        <i/>
        <sz val="10"/>
        <rFont val="Arial"/>
        <family val="2"/>
      </rPr>
      <t>How to Use this Manual</t>
    </r>
    <r>
      <rPr>
        <sz val="10"/>
        <rFont val="Arial"/>
        <family val="2"/>
      </rPr>
      <t xml:space="preserve"> section on page 11 of the </t>
    </r>
    <r>
      <rPr>
        <i/>
        <sz val="10"/>
        <rFont val="Arial"/>
        <family val="2"/>
      </rPr>
      <t>T&amp;V Protocols</t>
    </r>
    <r>
      <rPr>
        <sz val="10"/>
        <rFont val="Arial"/>
        <family val="2"/>
      </rPr>
      <t xml:space="preserve">, including at least one of each unique type. </t>
    </r>
  </si>
  <si>
    <r>
      <t xml:space="preserve">4) </t>
    </r>
    <r>
      <rPr>
        <b/>
        <sz val="10"/>
        <rFont val="Arial"/>
        <family val="2"/>
      </rPr>
      <t>*PHOTOS REQUIRED*</t>
    </r>
    <r>
      <rPr>
        <sz val="10"/>
        <rFont val="Arial"/>
        <family val="2"/>
      </rPr>
      <t xml:space="preserve"> </t>
    </r>
  </si>
  <si>
    <r>
      <t xml:space="preserve">Space Heating Central Plant - Boiler room location and venting
</t>
    </r>
    <r>
      <rPr>
        <sz val="10"/>
        <rFont val="Arial"/>
        <family val="2"/>
      </rPr>
      <t>• Verify location of heating system (e.g., cellar or roof), combustion air venting configuration (e.g., combustion air piped to boilers, boiler room air used for combustion), and venting configuration (e.g., inducer fan specified and sequence of operation verified, if required).</t>
    </r>
  </si>
  <si>
    <t>Space Heating - Training and Manuals</t>
  </si>
  <si>
    <t>DHW - Training and Manuals</t>
  </si>
  <si>
    <t>DHW - Manufacturer's Product Data</t>
  </si>
  <si>
    <t>DHW Central Plant - Boiler room location and venting</t>
  </si>
  <si>
    <t>DHW - Insulation for Piping</t>
  </si>
  <si>
    <t>HEATING</t>
  </si>
  <si>
    <t>BOILER CONFIGURATION AND HYDRONIC DISTRIBUTION</t>
  </si>
  <si>
    <t>Space Heating Central Plant - Boiler room location and venting</t>
  </si>
  <si>
    <t>Space Heating - Insulation for Piping</t>
  </si>
  <si>
    <t>Space Heating - Manufacturer's Product Data</t>
  </si>
  <si>
    <t>2.3.3</t>
  </si>
  <si>
    <t>2.3.4</t>
  </si>
  <si>
    <t>2.3.5</t>
  </si>
  <si>
    <t>2.3.6</t>
  </si>
  <si>
    <t>5.2.4</t>
  </si>
  <si>
    <t>5.2.5</t>
  </si>
  <si>
    <t>5.2.6</t>
  </si>
  <si>
    <t>5.6.1</t>
  </si>
  <si>
    <t>5.6.2</t>
  </si>
  <si>
    <t>5.6.3</t>
  </si>
  <si>
    <t>5.6.4</t>
  </si>
  <si>
    <t>5.1.2</t>
  </si>
  <si>
    <t>5.1.3</t>
  </si>
  <si>
    <t>5.1.4</t>
  </si>
  <si>
    <t>5.1.5</t>
  </si>
  <si>
    <t>5.1.6</t>
  </si>
  <si>
    <t>5.1.7</t>
  </si>
  <si>
    <t>5.7.1</t>
  </si>
  <si>
    <t>5.7.2</t>
  </si>
  <si>
    <t>5.7.3</t>
  </si>
  <si>
    <t>5.7.4</t>
  </si>
  <si>
    <t>5.7.5</t>
  </si>
  <si>
    <t>5.7.6</t>
  </si>
  <si>
    <t>5.8.1</t>
  </si>
  <si>
    <t>5.8.2</t>
  </si>
  <si>
    <t>5.8.3</t>
  </si>
  <si>
    <t>5.8.4</t>
  </si>
  <si>
    <t>5.8.5</t>
  </si>
  <si>
    <t>5.8.6</t>
  </si>
  <si>
    <t>5.8.7</t>
  </si>
  <si>
    <t>5.8.8</t>
  </si>
  <si>
    <t>5.8.9</t>
  </si>
  <si>
    <t>5.9.1</t>
  </si>
  <si>
    <t>5.9.2</t>
  </si>
  <si>
    <t>5.9.3</t>
  </si>
  <si>
    <t>5.9.4</t>
  </si>
  <si>
    <t>Space Cooling  - Type and Efficiency</t>
  </si>
  <si>
    <t>Overall U-Value for Slab-On-Grade (embedded only) Floors</t>
  </si>
  <si>
    <t>COMPLIANCE STATEMENT</t>
  </si>
  <si>
    <t>7.1.8</t>
  </si>
  <si>
    <t>3) Review the checklist and add clarificaiton in the Comments column for any items that have not been verified or are not applicable.</t>
  </si>
  <si>
    <r>
      <t xml:space="preserve">4) Submit to EPA twice, once after all </t>
    </r>
    <r>
      <rPr>
        <i/>
        <sz val="10"/>
        <color indexed="8"/>
        <rFont val="Arial"/>
        <family val="2"/>
      </rPr>
      <t>Prescriptive Path</t>
    </r>
    <r>
      <rPr>
        <sz val="10"/>
        <color indexed="8"/>
        <rFont val="Arial"/>
        <family val="2"/>
      </rPr>
      <t xml:space="preserve"> requirements have been verified in design and again after the final inspection.</t>
    </r>
  </si>
  <si>
    <r>
      <t>4) Submit to EPA twice, once after all Prerequisites</t>
    </r>
    <r>
      <rPr>
        <i/>
        <sz val="10"/>
        <color indexed="8"/>
        <rFont val="Arial"/>
        <family val="2"/>
      </rPr>
      <t xml:space="preserve"> </t>
    </r>
    <r>
      <rPr>
        <sz val="10"/>
        <color indexed="8"/>
        <rFont val="Arial"/>
        <family val="2"/>
      </rPr>
      <t>have been verified in design and again after the final inspection.</t>
    </r>
  </si>
  <si>
    <t>Overall U-Value for Slab-On-Grade (unheated only) Floors</t>
  </si>
  <si>
    <t>1) The quality assurance and verification procedures occur during the pre-construction, construction, and post-construction phases of system installation.  Refer to the appropriate standards (eg. NFPA) to determine exact timing of inspections.</t>
  </si>
  <si>
    <r>
      <rPr>
        <b/>
        <sz val="10"/>
        <rFont val="Arial"/>
        <family val="2"/>
      </rPr>
      <t>Compliance Statement</t>
    </r>
    <r>
      <rPr>
        <sz val="10"/>
        <rFont val="Arial"/>
        <family val="2"/>
      </rPr>
      <t xml:space="preserve">
• All assemblies are compliant with the proposed design model or requirements of the </t>
    </r>
    <r>
      <rPr>
        <i/>
        <sz val="10"/>
        <rFont val="Arial"/>
        <family val="2"/>
      </rPr>
      <t>Prescriptive Path</t>
    </r>
    <r>
      <rPr>
        <sz val="10"/>
        <rFont val="Arial"/>
        <family val="2"/>
      </rPr>
      <t>, including framing factor assumptions. The effective R-value of the installed insulation shall be used in the Proposed Design model (from exterior finish to interior finish).</t>
    </r>
  </si>
  <si>
    <r>
      <rPr>
        <b/>
        <sz val="10"/>
        <rFont val="Arial"/>
        <family val="2"/>
      </rPr>
      <t xml:space="preserve">Compliance Statement
</t>
    </r>
    <r>
      <rPr>
        <sz val="10"/>
        <rFont val="Arial"/>
        <family val="2"/>
      </rPr>
      <t xml:space="preserve">• All assemblies are compliant with the proposed design model or requirements of the </t>
    </r>
    <r>
      <rPr>
        <i/>
        <sz val="10"/>
        <rFont val="Arial"/>
        <family val="2"/>
      </rPr>
      <t>Prescriptive Path</t>
    </r>
    <r>
      <rPr>
        <sz val="10"/>
        <rFont val="Arial"/>
        <family val="2"/>
      </rPr>
      <t>, including framing factor assumptions. The effective R-value of the installed insulation shall be used in the Proposed Design model (from exterior finish to interior finish).</t>
    </r>
  </si>
  <si>
    <r>
      <rPr>
        <b/>
        <sz val="10"/>
        <rFont val="Arial"/>
        <family val="2"/>
      </rPr>
      <t xml:space="preserve">Compliance Statement
</t>
    </r>
    <r>
      <rPr>
        <sz val="10"/>
        <rFont val="Arial"/>
        <family val="2"/>
      </rPr>
      <t xml:space="preserve">• Assembly is consistent with the project specifications and Proposed Design model
• If following the </t>
    </r>
    <r>
      <rPr>
        <i/>
        <sz val="10"/>
        <rFont val="Arial"/>
        <family val="2"/>
      </rPr>
      <t xml:space="preserve">Prescriptive Path </t>
    </r>
    <r>
      <rPr>
        <sz val="10"/>
        <rFont val="Arial"/>
        <family val="2"/>
      </rPr>
      <t>confirm</t>
    </r>
    <r>
      <rPr>
        <sz val="10"/>
        <rFont val="Arial"/>
        <family val="2"/>
      </rPr>
      <t xml:space="preserve"> assembly U-values and SHGC for the climate zone are met.</t>
    </r>
  </si>
  <si>
    <t>Number of Units (per building)</t>
  </si>
  <si>
    <t>Studio</t>
  </si>
  <si>
    <t>1 - Bedroom</t>
  </si>
  <si>
    <t>2 - Bedroom</t>
  </si>
  <si>
    <t>3 - Bedroom</t>
  </si>
  <si>
    <t>4 - Bedroom</t>
  </si>
  <si>
    <t>Building Areas (per building)</t>
  </si>
  <si>
    <t>Building Area</t>
  </si>
  <si>
    <t>Total Square Ft</t>
  </si>
  <si>
    <t>Apartment</t>
  </si>
  <si>
    <t>Storage, active</t>
  </si>
  <si>
    <t>Storage, inactive</t>
  </si>
  <si>
    <t>Corridor/Transition</t>
  </si>
  <si>
    <t>Stairs - Active</t>
  </si>
  <si>
    <t>Restroom</t>
  </si>
  <si>
    <t>Office</t>
  </si>
  <si>
    <t>Conference/meeting/multipurpose</t>
  </si>
  <si>
    <t>Electrical/Mechanical</t>
  </si>
  <si>
    <t>Workshop</t>
  </si>
  <si>
    <t>Parking garage</t>
  </si>
  <si>
    <t>Nonresidential Spaces (ie. commercial)</t>
  </si>
  <si>
    <t>Type of Garage</t>
  </si>
  <si>
    <t>Below Grade Walls - Compliance Statement</t>
  </si>
  <si>
    <t>Above Grade Walls - Compliance Statement</t>
  </si>
  <si>
    <t>Roof - Compliance Statement</t>
  </si>
  <si>
    <t>Floors - Compliance Statement</t>
  </si>
  <si>
    <t>Windows - Compliance Statement</t>
  </si>
  <si>
    <t>Exterior Doors - Compliance Statement</t>
  </si>
  <si>
    <t>Exterior Air Barrier - Compliance Statement</t>
  </si>
  <si>
    <t>Blower Door Test - Compliance Statement</t>
  </si>
  <si>
    <t>Duct Tightness - Compliance Statement</t>
  </si>
  <si>
    <t>Number of Stories</t>
  </si>
  <si>
    <t>Typical SF of apartment</t>
  </si>
  <si>
    <t>AHRI CERT#</t>
  </si>
  <si>
    <t>Space Cooling Distribution -Fan Power</t>
  </si>
  <si>
    <r>
      <t xml:space="preserve">Space Cooling Distribution - Supply Fan Power
</t>
    </r>
    <r>
      <rPr>
        <sz val="10"/>
        <rFont val="Arial"/>
        <family val="2"/>
      </rPr>
      <t>• Supply fan power shall be consistent with the project specifications and Proposed Design model.</t>
    </r>
  </si>
  <si>
    <t>5.6.5</t>
  </si>
  <si>
    <t>Space Cooling  Distribution - Supply Fan Power</t>
  </si>
  <si>
    <t>ECM?</t>
  </si>
  <si>
    <t>ENERGY STAR / NEMA PREMIUM?</t>
  </si>
  <si>
    <t>DIRECT-DRIVE?</t>
  </si>
  <si>
    <t>Ductwork penetrating the building envelope shall be sealed to prevent air leakage through the duct system and/or the building envelope. This includes but is not limited to roof curbs and exterior wall exhaust/intake vents.</t>
  </si>
  <si>
    <t>Load sizing calculations must reflect the design; installed capacity cannot exceed design by more than 20%, except when smaller sizes are not available.
Heating loads shall be calculated, equipment capacity shall be selected, and duct systems shall be sized according to the latest editions of ACCA Manual J, S, &amp; D, respectively, ASHRAE 2009 Handbook of Fundamentals, or a substantively equivalent procedure. Indoor temperatures shall be 70°F for heating, outdoor temperatures shall be the 99.0% design temperature, as published by the ASHRAE Handbook of Fundamentals.</t>
  </si>
  <si>
    <t>Load sizing calculations that reflect the design; installed capacity cannot exceed design by more than 20%, except when smaller sizes are not available.
Heating loads shall be calculated, equipment capacity shall be selected, and duct systems shall be sized according to the latest editions of ACCA Manual J, S, &amp; D, respectively, ASHRAE 2009 Handbook of Fundamentals, or a substantively equivalent procedure. Indoor temperatures shall be 70°F for heating, outdoor temperatures shall be the 99.0% design temperature, as published by the ASHRAE Handbook of Fundamentals.</t>
  </si>
  <si>
    <t>Electric resistance space heating not permitted in any space.
In Climates Zones 1 through 6, if the prescriptive Heating Season Performance Factors are met for air-source heat pumps, electric resistance back-up heating is allowed, if programmable thermostats with adaptive recovery technology are installed.</t>
  </si>
  <si>
    <t>Load sizing calculations must reflect the design; installed capacity cannot exceed design by more than 20%, except when smaller sizes are not available.
Cooling loads shall be calculated, equipment capacity shall be selected, and duct systems shall be sized according to the latest editions of ACCA Manual J, S, &amp; D, respectively, ASHRAE 2009 Handbook of Fundamentals, or a substantively equivalent procedure. Indoor temperatures shall be 75°F for cooling, outdoor temperatures shall be the 1.0% design temperature, as published by the ASHRAE Handbook of Fundamentals.</t>
  </si>
  <si>
    <t>The temperature setting of in-unit storage water heaters must not exceed 140°F. For both in-unit and central DHW systems, temperatures measured at faucets and showerheads must not exceed 125°F.</t>
  </si>
  <si>
    <t>Cooling Circulating Pumps and Cooling Tower Fans</t>
  </si>
  <si>
    <t xml:space="preserve">Powered common laundry ventilation must be installed with automatic demand control to turn off ventilation fans when no dryers are operating.  </t>
  </si>
  <si>
    <t>Test Sensor Operation</t>
  </si>
  <si>
    <t>Common Area Supply Ventilation - Outdoor Air Damper</t>
  </si>
  <si>
    <t>At a minimum, interior lighting must be designed to meet light levels (footcandles) by space type as recommended by the Illumination Engineering Society (IESNA) Lighting Handbook, 9th edition. Values for commonly used spaces are listed in the Prescriptive Path. For senior housing, minimum illumination requirements may follow recommendations in IESNA’s 2007 Lighting and the Visual Environment for Senior Living. See Appendix B of the Prescriptive Path to determine lamp lumens.</t>
  </si>
  <si>
    <t>Garage Compartmentalization</t>
  </si>
  <si>
    <t>Specified windows must be double or triple-pane, with low-emissivity glass or coatings. 
Based on the climate zone, the specified windows meet the Prescriptive requirements.
Window frames must be separated from conductive framing (metal &amp; masonry studs, lintels &amp; sills) with insulation designed to serve as a thermal break.</t>
  </si>
  <si>
    <t>All outdoor lighting fixtures shall have combined lamp and ballast efficacies meeting or exceeding ENERGY STAR specifications.</t>
  </si>
  <si>
    <t>Is this project participating in NYSERDA's Multifamily Performance Program?</t>
  </si>
  <si>
    <t>EPA Multifamily Highrise Program - Unique Prescriptive Path Requirements</t>
  </si>
  <si>
    <t>NYSERDA Multifamily Performance Program - Unique Prescriptive Path Requirements</t>
  </si>
  <si>
    <t>EPA Multifamily Highrise Program - Unique Performance Path Requirements</t>
  </si>
  <si>
    <t>NYSERDA Multifamily Performance Program - Unique Performance Path Requirements</t>
  </si>
  <si>
    <t>Specified windows must be double or triple-pane, with low-emissivity glass or coatings. 
Window frames must be separated from conductive framing (metal &amp; masonry studs, lintels &amp; sills) with insulation designed to serve as a thermal break.</t>
  </si>
  <si>
    <t>0.0003 kW/CFM</t>
  </si>
  <si>
    <r>
      <rPr>
        <b/>
        <sz val="10"/>
        <rFont val="Arial"/>
        <family val="2"/>
      </rPr>
      <t>Exterior Wall Connection  (Through Wall)</t>
    </r>
    <r>
      <rPr>
        <sz val="10"/>
        <rFont val="Arial"/>
        <family val="2"/>
      </rPr>
      <t xml:space="preserve">
• Ductwork connection with exterior grill termination has been sealed air-tight.</t>
    </r>
  </si>
  <si>
    <r>
      <t xml:space="preserve">Cooling Distribution - Motors
</t>
    </r>
    <r>
      <rPr>
        <sz val="10"/>
        <rFont val="Arial"/>
        <family val="2"/>
      </rPr>
      <t xml:space="preserve">• Confirm manufacturer and model number is </t>
    </r>
    <r>
      <rPr>
        <b/>
        <sz val="10"/>
        <rFont val="Arial"/>
        <family val="2"/>
      </rPr>
      <t xml:space="preserve">NEMA </t>
    </r>
    <r>
      <rPr>
        <b/>
        <u/>
        <sz val="10"/>
        <rFont val="Arial"/>
        <family val="2"/>
      </rPr>
      <t>Premium</t>
    </r>
    <r>
      <rPr>
        <b/>
        <sz val="10"/>
        <rFont val="Arial"/>
        <family val="2"/>
      </rPr>
      <t>*</t>
    </r>
    <r>
      <rPr>
        <sz val="10"/>
        <rFont val="Arial"/>
        <family val="2"/>
      </rPr>
      <t xml:space="preserve"> labeled and/or complies with minimum performance criteria established by that program.</t>
    </r>
  </si>
  <si>
    <r>
      <t xml:space="preserve">DHW Distribution - Motors
</t>
    </r>
    <r>
      <rPr>
        <sz val="10"/>
        <rFont val="Arial"/>
        <family val="2"/>
      </rPr>
      <t xml:space="preserve">• Confirm manufacturer and model number is </t>
    </r>
    <r>
      <rPr>
        <b/>
        <sz val="10"/>
        <rFont val="Arial"/>
        <family val="2"/>
      </rPr>
      <t xml:space="preserve">NEMA </t>
    </r>
    <r>
      <rPr>
        <b/>
        <u/>
        <sz val="10"/>
        <rFont val="Arial"/>
        <family val="2"/>
      </rPr>
      <t>Premium</t>
    </r>
    <r>
      <rPr>
        <sz val="10"/>
        <rFont val="Arial"/>
        <family val="2"/>
      </rPr>
      <t>* labeled and/or complies with minimum performance criteria established by that program.</t>
    </r>
  </si>
  <si>
    <r>
      <t xml:space="preserve">Heating Distribution - Motors
</t>
    </r>
    <r>
      <rPr>
        <sz val="10"/>
        <rFont val="Arial"/>
        <family val="2"/>
      </rPr>
      <t xml:space="preserve">• Confirm manufacturer and model number is </t>
    </r>
    <r>
      <rPr>
        <b/>
        <sz val="10"/>
        <rFont val="Arial"/>
        <family val="2"/>
      </rPr>
      <t xml:space="preserve">NEMA </t>
    </r>
    <r>
      <rPr>
        <b/>
        <u/>
        <sz val="10"/>
        <rFont val="Arial"/>
        <family val="2"/>
      </rPr>
      <t>Premium</t>
    </r>
    <r>
      <rPr>
        <b/>
        <sz val="10"/>
        <rFont val="Arial"/>
        <family val="2"/>
      </rPr>
      <t>*</t>
    </r>
    <r>
      <rPr>
        <sz val="10"/>
        <rFont val="Arial"/>
        <family val="2"/>
      </rPr>
      <t xml:space="preserve"> labeled and/or complies with minimum performance criteria established by that program.</t>
    </r>
  </si>
  <si>
    <t>Cooling Distribution - Motors</t>
  </si>
  <si>
    <t>Heating Distribution - Motors</t>
  </si>
  <si>
    <r>
      <t xml:space="preserve">Transition between one wall type and another
</t>
    </r>
    <r>
      <rPr>
        <sz val="10"/>
        <rFont val="Arial"/>
        <family val="2"/>
      </rPr>
      <t>• Gaps and joints primed and sealed with appropriate transition membrane or tape that is rated to withstand the thermal and structural deflection calculated for the joint in question
• Edges of transition membrane or tape (termination seams) sealed with compatible sealant where not sealed by liquid membrane
• All termination seams must be sealed with minimum 20-year compatible sealant.</t>
    </r>
  </si>
  <si>
    <r>
      <t>Transition at inside and outside corners</t>
    </r>
    <r>
      <rPr>
        <sz val="10"/>
        <rFont val="Arial"/>
        <family val="2"/>
      </rPr>
      <t xml:space="preserve">
• Gaps and joints primed and sealed with appropriate transition membrane or tape that is rated to withstand the thermal and structural deflection calculated for the joint in question
• Edges of transition membrane or tape (termination seams) sealed with compatible sealant where not sealed by liquid membrane
• All termination seams must be sealed with minimum 20-year compatible sealant.</t>
    </r>
  </si>
  <si>
    <r>
      <t xml:space="preserve">General Coverage / Transition Membrane - Seams
</t>
    </r>
    <r>
      <rPr>
        <sz val="10"/>
        <rFont val="Arial"/>
        <family val="2"/>
      </rPr>
      <t>• All transition membranes should be installed and sealed before insulation is installed on top. Seams shall be sealed per manufacturer’s instructions.</t>
    </r>
  </si>
  <si>
    <r>
      <t xml:space="preserve">Air Barrier Penetrations
</t>
    </r>
    <r>
      <rPr>
        <sz val="10"/>
        <rFont val="Arial"/>
        <family val="2"/>
      </rPr>
      <t>• Post air barrier penetrations shall be sealed per air barrier manufacturer’s requirement.  Transition membranes shall be used to patch as necessary with seams sealed appropriately.</t>
    </r>
  </si>
  <si>
    <r>
      <t xml:space="preserve">Rough Openings (Concrete Masonry Construction) - Windows and Doors
</t>
    </r>
    <r>
      <rPr>
        <sz val="10"/>
        <rFont val="Arial"/>
        <family val="2"/>
      </rPr>
      <t xml:space="preserve">• </t>
    </r>
    <r>
      <rPr>
        <sz val="10"/>
        <rFont val="Arial"/>
        <family val="2"/>
      </rPr>
      <t xml:space="preserve">Liquid air barrier shall wrap in at masonry rough openings to be flush with inside edge of window or door frame.
• Sheet membrane or metal panel enclosure can be used as alternative as long as it is clear the air barrier is continuous and any gaps are sealed per manufacturer’s instructions with backer rod as necessary.
</t>
    </r>
  </si>
  <si>
    <r>
      <t xml:space="preserve">Rough Openings - Pipes, Conduits, Ducts, Etc.
</t>
    </r>
    <r>
      <rPr>
        <sz val="10"/>
        <rFont val="Arial"/>
        <family val="2"/>
      </rPr>
      <t xml:space="preserve">• </t>
    </r>
    <r>
      <rPr>
        <sz val="10"/>
        <rFont val="Arial"/>
        <family val="2"/>
      </rPr>
      <t>Gaps shall be filled with backer rod as necessary and sealant compatible with all surfaces (Where smooth surfaces are present, mechanical gasket seals can be used). EPA recommends using a minimum 20 year sealant.</t>
    </r>
  </si>
  <si>
    <r>
      <t xml:space="preserve">Rough Openings - Cast Stone Sills
</t>
    </r>
    <r>
      <rPr>
        <sz val="10"/>
        <rFont val="Arial"/>
        <family val="2"/>
      </rPr>
      <t xml:space="preserve">• </t>
    </r>
    <r>
      <rPr>
        <sz val="10"/>
        <rFont val="Arial"/>
        <family val="2"/>
      </rPr>
      <t>Cast stone sill shall be sealed to sill pan. EPA recommends using minimum 20 year compatible sealant where not sealed by grout.</t>
    </r>
  </si>
  <si>
    <r>
      <t xml:space="preserve">Rough Openings - Gap at Window Frames
</t>
    </r>
    <r>
      <rPr>
        <sz val="10"/>
        <rFont val="Arial"/>
        <family val="2"/>
      </rPr>
      <t>• Gaps between window frame (header, jambs, sill) and rough opening shall be sealed on the interior with backer rod as necessary and sealant that is compatible with all surfaces applied to.  EPA recommends using a minimum 20 year sealant.</t>
    </r>
  </si>
  <si>
    <r>
      <t xml:space="preserve">Rough Openings - Gap at Exterior Door Frames
</t>
    </r>
    <r>
      <rPr>
        <sz val="10"/>
        <rFont val="Arial"/>
        <family val="2"/>
      </rPr>
      <t>• Gaps between door frame (header, jambs, threshold) and rough opening shall be sealed on the interior with backer rod as necessary and sealant that is compatible with all surfaces applied to. EPA recommends using a minimum 20 year sealant.</t>
    </r>
  </si>
  <si>
    <r>
      <t xml:space="preserve">Rough Openings - A/C Sleeves
</t>
    </r>
    <r>
      <rPr>
        <sz val="10"/>
        <rFont val="Arial"/>
        <family val="2"/>
      </rPr>
      <t>• Gaps between A/C sleeves and rough openings to be sealed on the interior with backer rod as necessary and sealant that is compatible with all surfaces applied to. EPA recommends using a minimum 20 year sealant. Insulated interior cover with air tight compressible gasket must be provided.</t>
    </r>
  </si>
  <si>
    <r>
      <t>Plank Edges (Steel Stud Construction) - At plank / exterior sheathing joint</t>
    </r>
    <r>
      <rPr>
        <sz val="10"/>
        <rFont val="Arial"/>
        <family val="2"/>
      </rPr>
      <t xml:space="preserve">
• Transition Membrane must be installed over top spanning  the sheathing / plank edge joint creating a bellows with backer rod
• All termination seams must be sealed with compatible sealant. EPA recommends using a minimum 20 year sealant. 
</t>
    </r>
  </si>
  <si>
    <r>
      <t xml:space="preserve">Steel Columns - Steel / CMU / Exterior Sheathing Joints
</t>
    </r>
    <r>
      <rPr>
        <sz val="10"/>
        <rFont val="Arial"/>
        <family val="2"/>
      </rPr>
      <t>• If allowed by local code, EPA suggests gaps shall be filled with backer rod as necessary and minimum 20 year sealant that is compatible with all surfaces applied to. Alternatively a transition membrane can be installed over top spanning the entire steel column, extending 3" beyond each edge of the column and adhered to the substrate per manufacturer's recommendations.</t>
    </r>
  </si>
  <si>
    <t>For Prescriptive Path Projects Only</t>
  </si>
  <si>
    <t>Values Used in Energy Model (Performance Path Only) 
Modeling Submittal Notes</t>
  </si>
  <si>
    <r>
      <rPr>
        <sz val="10"/>
        <rFont val="Arial"/>
        <family val="2"/>
      </rPr>
      <t xml:space="preserve">• All three-phase pump motors 1 horse-power or larger shall meet or exceed efficiency standards for </t>
    </r>
    <r>
      <rPr>
        <b/>
        <sz val="10"/>
        <rFont val="Arial"/>
        <family val="2"/>
      </rPr>
      <t xml:space="preserve">NEMA </t>
    </r>
    <r>
      <rPr>
        <b/>
        <u/>
        <sz val="10"/>
        <rFont val="Arial"/>
        <family val="2"/>
      </rPr>
      <t>Premium™</t>
    </r>
    <r>
      <rPr>
        <sz val="10"/>
        <rFont val="Arial"/>
        <family val="2"/>
      </rPr>
      <t xml:space="preserve"> motors. Note: Motors that are packaged as an integral component of mechanical equipment, as well as motors in fire and fresh water booster pumps are exempt from this requirement.
• If following the </t>
    </r>
    <r>
      <rPr>
        <i/>
        <sz val="10"/>
        <rFont val="Arial"/>
        <family val="2"/>
      </rPr>
      <t>Prescriptive Path</t>
    </r>
    <r>
      <rPr>
        <sz val="10"/>
        <rFont val="Arial"/>
        <family val="2"/>
      </rPr>
      <t xml:space="preserve">, </t>
    </r>
    <r>
      <rPr>
        <sz val="10"/>
        <rFont val="Arial"/>
        <family val="2"/>
      </rPr>
      <t xml:space="preserve">Motors 5 horse-power or larger for circulating pumps serving hydronic heating or cooling systems must be specified with variable frequency drives.
• Motor size, type, design, and rated efficiency shall match assumptions made in the Proposed Design model or meet or exceed the requirements listed in the </t>
    </r>
    <r>
      <rPr>
        <i/>
        <sz val="10"/>
        <rFont val="Arial"/>
        <family val="2"/>
      </rPr>
      <t>Prescriptive Path</t>
    </r>
    <r>
      <rPr>
        <sz val="10"/>
        <rFont val="Arial"/>
        <family val="2"/>
      </rPr>
      <t xml:space="preserve">.
</t>
    </r>
  </si>
  <si>
    <r>
      <t>Gypsum Board Sheathing Wall Preperation</t>
    </r>
    <r>
      <rPr>
        <sz val="10"/>
        <rFont val="Arial"/>
        <family val="2"/>
      </rPr>
      <t xml:space="preserve">
• Gaps and joints primed and sealed with appropriate transition membrane or tape that is rated to withstand the thermal and structural deflection calculated for the joint in question
• Edges of transition membrane or tape (termination seams) sealed with compatible sealant where not sealed by liquid membrane
• Air barrier applied in accordance with manufacturer’s instructions.</t>
    </r>
  </si>
  <si>
    <t>HVAC - HEATING SYSTEMS - PROTOCOL 5.1, 5.3</t>
  </si>
  <si>
    <t>HVAC - DHW SYSTEMS - PROTOCOL 2.1, 2.2</t>
  </si>
  <si>
    <t>Radiant heating, either wall or ceiling-mounted or within the garage floor (or sidewalks) may be used to prevent ice formation on the ground as a safety feature only and temperature-based controls  must comply with ASHRAE 90.1-2007 Section 6.4.3.8.</t>
  </si>
  <si>
    <r>
      <rPr>
        <b/>
        <sz val="10"/>
        <rFont val="Arial"/>
        <family val="2"/>
      </rPr>
      <t>Transverse Joints (Central and Through Wall)</t>
    </r>
    <r>
      <rPr>
        <sz val="10"/>
        <rFont val="Arial"/>
        <family val="2"/>
      </rPr>
      <t xml:space="preserve">
• All transverse joints sealed air-tight with mastic applied according to manufacturers requirements (i.e. application temperature). This includes verifying through visual inspection that joints and gaps between all exhaust and supply ducts and sheetrock at the grills have been sealed.</t>
    </r>
  </si>
  <si>
    <t>Calculator for Apartment Spaces (ASHRAE 62.2 - 2007)</t>
  </si>
  <si>
    <t>Local Exhaust Ventilation - Continuous</t>
  </si>
  <si>
    <t>Local Exhaust Ventilation - Intermittent</t>
  </si>
  <si>
    <t>FIXTURE TYPE</t>
  </si>
  <si>
    <t>GENERAL LOCATION</t>
  </si>
  <si>
    <t>SQUARE FOOTAGE</t>
  </si>
  <si>
    <t>ASHRAE SPACE TYPE</t>
  </si>
  <si>
    <t>INSTALLED QUANTITY</t>
  </si>
  <si>
    <t>FLOOR MULTIPLIER</t>
  </si>
  <si>
    <t>FIXTURE INSTALLED WATTAGE</t>
  </si>
  <si>
    <t>Garage Freeze Protection</t>
  </si>
  <si>
    <t>Fixture Count</t>
  </si>
  <si>
    <t>TOTAL</t>
  </si>
  <si>
    <t>&gt; 80%?</t>
  </si>
  <si>
    <t>Common Space</t>
  </si>
  <si>
    <t>For systems designed with outdoor-air supplied to the heating, cooling, or ventilation distribution system, provide motorized dampers that will automatically shut when systems or spaces are not in use.  Continuously running ventilation would not be subject to either damper, as they are always in use.</t>
  </si>
  <si>
    <r>
      <rPr>
        <b/>
        <sz val="10"/>
        <rFont val="Arial"/>
        <family val="2"/>
      </rPr>
      <t>Window-to-Wall Ratio</t>
    </r>
    <r>
      <rPr>
        <sz val="10"/>
        <rFont val="Arial"/>
        <family val="2"/>
      </rPr>
      <t xml:space="preserve">
• Window-to-Wall ratio is taken as the sum of all window area divided by the total exterior above-grade wall area. All decorative glass and skylight window area contribute to the total window area to above-grade wall ratio (WWR). In addition, non-vision glazing areas must be treated as opaque walls (not fenestration) when calculating window-to-wall ratios. Maximum allowable glazing area for </t>
    </r>
    <r>
      <rPr>
        <i/>
        <sz val="10"/>
        <rFont val="Arial"/>
        <family val="2"/>
      </rPr>
      <t>Prescriptive Path</t>
    </r>
    <r>
      <rPr>
        <sz val="10"/>
        <rFont val="Arial"/>
        <family val="2"/>
      </rPr>
      <t xml:space="preserve">: 30% WWR
</t>
    </r>
  </si>
  <si>
    <t>Team Comments</t>
  </si>
  <si>
    <t>All three-phase pump motors 1 horse-power or larger shall meet or exceed efficiency standards for NEMA Premium™ motors, where available.
Motors 5 horse-power or larger for circulating pumps serving hydronic heating systems must be specified with variable frequency drives.</t>
  </si>
  <si>
    <t>2) Review plan review comments to confirm project specifications are consistent with the Proposed Design model or meets or exceeds the requirements listed in the Prescriptive Path. If applicable, the energy model shall be updated where the design does not match the Proposed Design model to ensure the performance target will be met.</t>
  </si>
  <si>
    <r>
      <rPr>
        <b/>
        <sz val="10"/>
        <rFont val="Arial"/>
        <family val="2"/>
      </rPr>
      <t xml:space="preserve">Compliance Statement
</t>
    </r>
    <r>
      <rPr>
        <sz val="10"/>
        <rFont val="Arial"/>
        <family val="2"/>
      </rPr>
      <t xml:space="preserve">• All DHW systems are consistent with the project specifications and Proposed Design model or meets or exceeds the requirements listed in the </t>
    </r>
    <r>
      <rPr>
        <i/>
        <sz val="10"/>
        <rFont val="Arial"/>
        <family val="2"/>
      </rPr>
      <t>Prescriptive Path.</t>
    </r>
  </si>
  <si>
    <r>
      <rPr>
        <b/>
        <sz val="10"/>
        <rFont val="Arial"/>
        <family val="2"/>
      </rPr>
      <t xml:space="preserve">Compliance Statement
</t>
    </r>
    <r>
      <rPr>
        <sz val="10"/>
        <rFont val="Arial"/>
        <family val="2"/>
      </rPr>
      <t xml:space="preserve">• Assembly is consistent with the project specifications and Proposed Design model or meets or exceeds the requirements listed in the </t>
    </r>
    <r>
      <rPr>
        <i/>
        <sz val="10"/>
        <rFont val="Arial"/>
        <family val="2"/>
      </rPr>
      <t>Prescriptive Path.</t>
    </r>
  </si>
  <si>
    <r>
      <rPr>
        <b/>
        <sz val="10"/>
        <rFont val="Arial"/>
        <family val="2"/>
      </rPr>
      <t xml:space="preserve">Compliance Statement
</t>
    </r>
    <r>
      <rPr>
        <sz val="10"/>
        <rFont val="Arial"/>
        <family val="2"/>
      </rPr>
      <t xml:space="preserve">• All heating systems are consistent with the project specifications and Proposed Design model or meets or exceeds the requirements listed in the </t>
    </r>
    <r>
      <rPr>
        <i/>
        <sz val="10"/>
        <rFont val="Arial"/>
        <family val="2"/>
      </rPr>
      <t>Prescriptive Path.</t>
    </r>
  </si>
  <si>
    <r>
      <t xml:space="preserve">Space Cooling  - Controls
</t>
    </r>
    <r>
      <rPr>
        <sz val="10"/>
        <rFont val="Arial"/>
        <family val="2"/>
      </rPr>
      <t xml:space="preserve">• System controls and settings shall match operating assumptions made in the Proposed Design model or meets or exceeds the requirements listed in the </t>
    </r>
    <r>
      <rPr>
        <i/>
        <sz val="10"/>
        <rFont val="Arial"/>
        <family val="2"/>
      </rPr>
      <t>Prescriptive Path</t>
    </r>
    <r>
      <rPr>
        <sz val="10"/>
        <rFont val="Arial"/>
        <family val="2"/>
      </rPr>
      <t>.</t>
    </r>
  </si>
  <si>
    <r>
      <rPr>
        <b/>
        <sz val="10"/>
        <rFont val="Arial"/>
        <family val="2"/>
      </rPr>
      <t xml:space="preserve">Compliance Statement
</t>
    </r>
    <r>
      <rPr>
        <sz val="10"/>
        <rFont val="Arial"/>
        <family val="2"/>
      </rPr>
      <t xml:space="preserve">• All cooling systems are consistent with the project specifications and Proposed Design model or meets or exceeds the requirements listed in the </t>
    </r>
    <r>
      <rPr>
        <i/>
        <sz val="10"/>
        <rFont val="Arial"/>
        <family val="2"/>
      </rPr>
      <t xml:space="preserve">Prescriptive Path.
</t>
    </r>
  </si>
  <si>
    <r>
      <rPr>
        <b/>
        <sz val="10"/>
        <rFont val="Arial"/>
        <family val="2"/>
      </rPr>
      <t xml:space="preserve">Compliance Statement
</t>
    </r>
    <r>
      <rPr>
        <sz val="10"/>
        <rFont val="Arial"/>
        <family val="2"/>
      </rPr>
      <t xml:space="preserve">• All lighting systems are consistent with the project specifications and Proposed Design model or meets or exceeds the requirements listed in the Prescriptive Path.
</t>
    </r>
  </si>
  <si>
    <r>
      <rPr>
        <b/>
        <sz val="10"/>
        <rFont val="Arial"/>
        <family val="2"/>
      </rPr>
      <t xml:space="preserve">Compliance Statement
</t>
    </r>
    <r>
      <rPr>
        <sz val="10"/>
        <rFont val="Arial"/>
        <family val="2"/>
      </rPr>
      <t>• Assembly is consistent with the project specifications and Proposed Design model or meets or exceeds the requirements listed in the</t>
    </r>
    <r>
      <rPr>
        <i/>
        <sz val="10"/>
        <rFont val="Arial"/>
        <family val="2"/>
      </rPr>
      <t xml:space="preserve"> Prescriptive Path.</t>
    </r>
  </si>
  <si>
    <r>
      <t xml:space="preserve">Compliance Statement
</t>
    </r>
    <r>
      <rPr>
        <sz val="10"/>
        <rFont val="Arial"/>
        <family val="2"/>
      </rPr>
      <t xml:space="preserve">• All ventilation systems are consistent with the project specifications and Proposed Design model or meets or exceeds the requirements listed in the </t>
    </r>
    <r>
      <rPr>
        <i/>
        <sz val="10"/>
        <rFont val="Arial"/>
        <family val="2"/>
      </rPr>
      <t>Prescriptive Path</t>
    </r>
    <r>
      <rPr>
        <sz val="10"/>
        <rFont val="Arial"/>
        <family val="2"/>
      </rPr>
      <t>.</t>
    </r>
  </si>
  <si>
    <r>
      <rPr>
        <b/>
        <sz val="10"/>
        <rFont val="Arial"/>
        <family val="2"/>
      </rPr>
      <t>Garage Exhaust Fan CFM and Efficiency</t>
    </r>
    <r>
      <rPr>
        <sz val="10"/>
        <rFont val="Arial"/>
        <family val="2"/>
      </rPr>
      <t xml:space="preserve">
• Equipment is consistent with the project specifications and Proposed Design model or meets or exceeds the requirements listed in the </t>
    </r>
    <r>
      <rPr>
        <i/>
        <sz val="10"/>
        <rFont val="Arial"/>
        <family val="2"/>
      </rPr>
      <t>Prescriptive Path.</t>
    </r>
    <r>
      <rPr>
        <sz val="10"/>
        <rFont val="Arial"/>
        <family val="2"/>
      </rPr>
      <t xml:space="preserve">
• Provide Testing and balancing (TAB) report showing fan’s performance and balance at intake points. TAB to be provided by the installing contractor, responsible party or commissioning agent.</t>
    </r>
  </si>
  <si>
    <r>
      <t xml:space="preserve">• Provide piping layout or insulation details that demonstrate that the garage space is not heated. Radiant heating, either wall or ceiling-mounted or within the garage floor (or sidewalks), may be used to prevent ice formation on the ground as a safety feature only. 
• Include a list of elements to be sealed in the garage </t>
    </r>
    <r>
      <rPr>
        <sz val="10"/>
        <rFont val="Arial"/>
        <family val="2"/>
      </rPr>
      <t>that would minimize air flow between the garage and the rest of the building, including entrance door(s) leading into building from garage.</t>
    </r>
  </si>
  <si>
    <t>PROPOSED ERM</t>
  </si>
  <si>
    <t>ENERGY MODEL</t>
  </si>
  <si>
    <r>
      <t xml:space="preserve">Lighting Controls - Verification
</t>
    </r>
    <r>
      <rPr>
        <sz val="10"/>
        <rFont val="Arial"/>
        <family val="2"/>
      </rPr>
      <t xml:space="preserve">• Specify operational sensitivity settings (adjust so lights turn on when occupant enters controlled area, but remain off while unoccupied, i.e. unaffected by HVAC and VAV systems, etc.) and shut-off delay period (5 minutes or owner preference).
• Specify power settings (as low as possible while still meeting any code requirements).
• Include type and count of controls and associated fixtures in lighting schedule.
• Note all locations of sensors on plans, and indicate which fixtures each sensor controls.
</t>
    </r>
    <r>
      <rPr>
        <sz val="10"/>
        <rFont val="Arial"/>
        <family val="2"/>
      </rPr>
      <t>• Check location of control types for conformance/deviation and count total number of controls in that space. 
• Confirm that each control type is operable:
• For occupancy sensors, step in and out of the zone, check for blind spots
• For timers, set timer to current time and confirm control of fixture.
• For photocells, cover or black-out photocell and confirm control of fixture.
• For day lighting controls, dim or black-out location to observe change in fixture light level.
• For occupancy dimmers, check lower power limit and on-time settings.</t>
    </r>
  </si>
  <si>
    <r>
      <t xml:space="preserve">Exterior Lighting - Controls
</t>
    </r>
    <r>
      <rPr>
        <sz val="10"/>
        <rFont val="Arial"/>
        <family val="2"/>
      </rPr>
      <t xml:space="preserve">• Include type and count of controls and associated fixtures in lighting schedule.
• Note all locations of sensors on plans, and indicate which fixtures each sensor controls.
</t>
    </r>
    <r>
      <rPr>
        <sz val="10"/>
        <rFont val="Arial"/>
        <family val="2"/>
      </rPr>
      <t>• Check location of control types for conformance/deviation. 
• Confirm that each control type is operable, see above for detailed instructions. 
• For timers, set timer to current time and confirm control of fixture.
• For photocells, cover or black-out photocell and confirm control of fixture.</t>
    </r>
  </si>
  <si>
    <r>
      <t xml:space="preserve">Exterior Lighting - LPD </t>
    </r>
    <r>
      <rPr>
        <b/>
        <i/>
        <sz val="10"/>
        <rFont val="Arial"/>
        <family val="2"/>
      </rPr>
      <t>(Prescriptive Path)</t>
    </r>
    <r>
      <rPr>
        <b/>
        <sz val="10"/>
        <rFont val="Arial"/>
        <family val="2"/>
      </rPr>
      <t xml:space="preserve">
</t>
    </r>
    <r>
      <rPr>
        <sz val="10"/>
        <rFont val="Arial"/>
        <family val="2"/>
      </rPr>
      <t>• Check quantity, locations, unit specifications for conformance/deviation including types of fixtures, wattages of lamps, etc.</t>
    </r>
  </si>
  <si>
    <r>
      <t>= Proposed ERM and Values used for Energy Model.</t>
    </r>
    <r>
      <rPr>
        <i/>
        <sz val="10"/>
        <rFont val="Arial"/>
        <family val="2"/>
      </rPr>
      <t xml:space="preserve"> Enter data in these orange cells in the ‘ERMs’ worksheet ONLY. All other orange cells in this workbook link back to the ‘ERMs’ worksheet for relevant data.</t>
    </r>
  </si>
  <si>
    <r>
      <t xml:space="preserve">= Comments made during Plan Review. </t>
    </r>
    <r>
      <rPr>
        <i/>
        <sz val="10"/>
        <rFont val="Arial"/>
        <family val="2"/>
      </rPr>
      <t>Enter data in these blue cells in the Inspections Worksheets ONLY. All other blue cells (including those in the ‘ERMs’ and ‘Overview’ worksheets) link back to the Inspection Worksheets for relevant data.</t>
    </r>
  </si>
  <si>
    <r>
      <t>= Inspection Worksheet,</t>
    </r>
    <r>
      <rPr>
        <i/>
        <sz val="10"/>
        <rFont val="Arial"/>
        <family val="2"/>
      </rPr>
      <t xml:space="preserve"> typically completed during Pre-Drywall or Drywall Inspection</t>
    </r>
  </si>
  <si>
    <r>
      <t xml:space="preserve">= Inspection Worksheet, </t>
    </r>
    <r>
      <rPr>
        <i/>
        <sz val="10"/>
        <rFont val="Arial"/>
        <family val="2"/>
      </rPr>
      <t>typically completed during Finishes</t>
    </r>
  </si>
  <si>
    <r>
      <t xml:space="preserve">= Inspection Worksheet, </t>
    </r>
    <r>
      <rPr>
        <i/>
        <sz val="10"/>
        <rFont val="Arial"/>
        <family val="2"/>
      </rPr>
      <t>typically completed during Construction Close-out</t>
    </r>
  </si>
  <si>
    <r>
      <t xml:space="preserve">When following the </t>
    </r>
    <r>
      <rPr>
        <i/>
        <sz val="10"/>
        <rFont val="Arial"/>
        <family val="2"/>
      </rPr>
      <t>Performance Path</t>
    </r>
    <r>
      <rPr>
        <sz val="10"/>
        <rFont val="Arial"/>
        <family val="2"/>
      </rPr>
      <t>, data entered in the “Proposed Method of Compliance” column of the ‘ERMs’ worksheet provide guidance for energy modeling inputs &amp; assumptions entered in the adjacent “Values used in Energy Model” Column.</t>
    </r>
  </si>
  <si>
    <t>Final Design Complies</t>
  </si>
  <si>
    <t>Worksheets</t>
  </si>
  <si>
    <t>= Introductory Worksheets</t>
  </si>
  <si>
    <r>
      <t xml:space="preserve">Energy reduction measures are first described in the 'ERMs' Worksheet in the column labeled "Proposed Method of Compliance".  Energy reduction measures are determined by the Design Team when following the </t>
    </r>
    <r>
      <rPr>
        <i/>
        <sz val="10"/>
        <rFont val="Arial"/>
        <family val="2"/>
      </rPr>
      <t>MFHR Performance Path</t>
    </r>
    <r>
      <rPr>
        <sz val="10"/>
        <rFont val="Arial"/>
        <family val="2"/>
      </rPr>
      <t xml:space="preserve"> or by the requirements listed in the </t>
    </r>
    <r>
      <rPr>
        <i/>
        <sz val="10"/>
        <rFont val="Arial"/>
        <family val="2"/>
      </rPr>
      <t>ENERGY STAR MFHR Prescriptive Path</t>
    </r>
    <r>
      <rPr>
        <sz val="10"/>
        <rFont val="Arial"/>
        <family val="2"/>
      </rPr>
      <t xml:space="preserve"> for your climate zone.</t>
    </r>
  </si>
  <si>
    <r>
      <t xml:space="preserve">Both the "Proposed Method of Compliance" and the "Values Used in Energy Model" columns are linked to relevant cells/worksheets throughout the individual </t>
    </r>
    <r>
      <rPr>
        <i/>
        <sz val="10"/>
        <rFont val="Arial"/>
        <family val="2"/>
      </rPr>
      <t>T&amp;V Worksheets</t>
    </r>
    <r>
      <rPr>
        <sz val="10"/>
        <rFont val="Arial"/>
        <family val="2"/>
      </rPr>
      <t xml:space="preserve">. For both the </t>
    </r>
    <r>
      <rPr>
        <i/>
        <sz val="10"/>
        <rFont val="Arial"/>
        <family val="2"/>
      </rPr>
      <t>Performance Path</t>
    </r>
    <r>
      <rPr>
        <sz val="10"/>
        <rFont val="Arial"/>
        <family val="2"/>
      </rPr>
      <t xml:space="preserve"> and the </t>
    </r>
    <r>
      <rPr>
        <i/>
        <sz val="10"/>
        <rFont val="Arial"/>
        <family val="2"/>
      </rPr>
      <t>Prescriptive Path</t>
    </r>
    <r>
      <rPr>
        <sz val="10"/>
        <rFont val="Arial"/>
        <family val="2"/>
      </rPr>
      <t>, this provides the person responsible for reviewing construction documents and on site inspections necessary information to confirm whether program goals and design intent have been met.</t>
    </r>
  </si>
  <si>
    <r>
      <t xml:space="preserve">After the construction documents have been reviewed and feedback provided in the </t>
    </r>
    <r>
      <rPr>
        <i/>
        <sz val="10"/>
        <rFont val="Arial"/>
        <family val="2"/>
      </rPr>
      <t>T&amp;V Worksheets</t>
    </r>
    <r>
      <rPr>
        <sz val="10"/>
        <rFont val="Arial"/>
        <family val="2"/>
      </rPr>
      <t xml:space="preserve">, it is linked back to the 'Overview' Worksheet which serves as a summary of the plan review. The next step is either to make revisions to the modeling inputs and/or provide feedback to the project team on how to bring the design in line with the assumptions made in the energy model or requirements as specified in the </t>
    </r>
    <r>
      <rPr>
        <i/>
        <sz val="10"/>
        <rFont val="Arial"/>
        <family val="2"/>
      </rPr>
      <t>Prescriptive Path</t>
    </r>
    <r>
      <rPr>
        <sz val="10"/>
        <rFont val="Arial"/>
        <family val="2"/>
      </rPr>
      <t>.  The 'Overview' Worksheet can also be used as the deliverable to provide feedback to the project team.  Rows and columns can be hidden as review items become closed, or if the deliverable is being sent to the project Architect or Engineer and only certain items are applicable.  This helps minimize the size and makes the document a more manageable discussion piece.</t>
    </r>
  </si>
  <si>
    <t>Post-inspection feedback entered into each worksheet is linked back to the 'ERMs' Worksheet as a summary for updating the Final Building energy model per as-built conditions or to identify measures needing corrections.  They are also linked to the 'Overview' Worksheet serving as a project overview from design to completion.</t>
  </si>
  <si>
    <r>
      <t xml:space="preserve">Each </t>
    </r>
    <r>
      <rPr>
        <i/>
        <sz val="10"/>
        <rFont val="Arial"/>
        <family val="2"/>
      </rPr>
      <t>T&amp;V Worksheet</t>
    </r>
    <r>
      <rPr>
        <sz val="10"/>
        <rFont val="Arial"/>
        <family val="2"/>
      </rPr>
      <t xml:space="preserve"> lists the individual elements from the </t>
    </r>
    <r>
      <rPr>
        <i/>
        <sz val="10"/>
        <rFont val="Arial"/>
        <family val="2"/>
      </rPr>
      <t>ENERGY STAR MFHR Testing and Verification Protocols (T&amp;V Protocols)</t>
    </r>
    <r>
      <rPr>
        <sz val="10"/>
        <rFont val="Arial"/>
        <family val="2"/>
      </rPr>
      <t xml:space="preserve"> that needs to be checked either in the design phase and/or during construction. For both the "Plan Review" and "Inspection" columns, there is a comment box for feedback as well as a verification input where you can choose one of the following after reviewing that particular element. This information links back to the 'ERMs', 'Overview', and 'Prerequisites Checklist' Worksheets for easy reference when updating the model, communicating with the project team or EPA.</t>
    </r>
  </si>
  <si>
    <r>
      <t xml:space="preserve">After the plan review or inspection has been completed, the </t>
    </r>
    <r>
      <rPr>
        <i/>
        <sz val="10"/>
        <rFont val="Arial"/>
        <family val="2"/>
      </rPr>
      <t>T&amp;V Worksheets</t>
    </r>
    <r>
      <rPr>
        <sz val="10"/>
        <rFont val="Arial"/>
        <family val="2"/>
      </rPr>
      <t xml:space="preserve"> or sections of the 'Overview' Worksheet can be printed and used as deliverables to provide feedback to the project team.</t>
    </r>
  </si>
  <si>
    <r>
      <t xml:space="preserve">1) For </t>
    </r>
    <r>
      <rPr>
        <i/>
        <sz val="10"/>
        <color indexed="8"/>
        <rFont val="Arial"/>
        <family val="2"/>
      </rPr>
      <t>Prescriptive Path</t>
    </r>
    <r>
      <rPr>
        <sz val="10"/>
        <color indexed="8"/>
        <rFont val="Arial"/>
        <family val="2"/>
      </rPr>
      <t xml:space="preserve"> projects, this Worksheet confirms all requirements of the </t>
    </r>
    <r>
      <rPr>
        <i/>
        <sz val="10"/>
        <color indexed="8"/>
        <rFont val="Arial"/>
        <family val="2"/>
      </rPr>
      <t>Prescriptive Path</t>
    </r>
    <r>
      <rPr>
        <sz val="10"/>
        <color indexed="8"/>
        <rFont val="Arial"/>
        <family val="2"/>
      </rPr>
      <t xml:space="preserve"> have been met or exceeded.</t>
    </r>
  </si>
  <si>
    <r>
      <t xml:space="preserve">1) For </t>
    </r>
    <r>
      <rPr>
        <i/>
        <sz val="10"/>
        <color indexed="8"/>
        <rFont val="Arial"/>
        <family val="2"/>
      </rPr>
      <t>Performance Path</t>
    </r>
    <r>
      <rPr>
        <sz val="10"/>
        <color indexed="8"/>
        <rFont val="Arial"/>
        <family val="2"/>
      </rPr>
      <t xml:space="preserve"> projects, this Worksheet confirms all requirements of the prerequisites have been met or exceeded.</t>
    </r>
  </si>
  <si>
    <t>Is this project participating in any state or local ENERGY STAR program?</t>
  </si>
  <si>
    <t>1) This Worksheet serves as an overview of a project's energy efficiency components including modeling assumptions, plan review and inspection comments.</t>
  </si>
  <si>
    <t>Explanation for N/A or Non-Verified Requirements</t>
  </si>
  <si>
    <r>
      <rPr>
        <b/>
        <sz val="10"/>
        <rFont val="Arial"/>
        <family val="2"/>
      </rPr>
      <t>Roof Curb/Wall Penetration (Central)</t>
    </r>
    <r>
      <rPr>
        <sz val="10"/>
        <rFont val="Arial"/>
        <family val="2"/>
      </rPr>
      <t xml:space="preserve">
• Roof curb and or wall penetration sealing.</t>
    </r>
  </si>
  <si>
    <r>
      <t xml:space="preserve">Fresh Air Intake Systems - Operating Sequence
</t>
    </r>
    <r>
      <rPr>
        <sz val="10"/>
        <rFont val="Arial"/>
        <family val="2"/>
      </rPr>
      <t xml:space="preserve">• For both active and passive intake systems, design specifications must indicate operation sequence as it relates to controls, sensors, fans, dampers, etc.  </t>
    </r>
  </si>
  <si>
    <r>
      <t xml:space="preserve">Fresh Air Intakes are Properly Located
</t>
    </r>
    <r>
      <rPr>
        <sz val="10"/>
        <rFont val="Arial"/>
        <family val="2"/>
      </rPr>
      <t>• For all make-up air systems, a visual inspection of the supply air source shall be conducted to ensure pollutants are not being drawn into the building unintentionally.</t>
    </r>
  </si>
  <si>
    <t>Duct Leakage Testing - Central Exhaust Systems Serving Apartments</t>
  </si>
  <si>
    <t>All Ventilation Systems - Capacity, Testing and Balancing</t>
  </si>
  <si>
    <t>Fresh Air Intake Systems - Operating Sequence</t>
  </si>
  <si>
    <t>Fresh Air Intakes are Properly Located</t>
  </si>
  <si>
    <t>Bedrooms</t>
  </si>
  <si>
    <t>Calculated Ventilation Requirement (CFM)</t>
  </si>
  <si>
    <t>Table 4.1a Ventilation Requirement (CFM)</t>
  </si>
  <si>
    <t>Max Floor Area</t>
  </si>
  <si>
    <t>% above min baseline (Must be at least 0%)</t>
  </si>
  <si>
    <r>
      <t>% above max baseline (</t>
    </r>
    <r>
      <rPr>
        <i/>
        <sz val="10"/>
        <rFont val="Arial"/>
        <family val="2"/>
      </rPr>
      <t>Prescriptive Path</t>
    </r>
    <r>
      <rPr>
        <sz val="10"/>
        <rFont val="Arial"/>
        <family val="2"/>
      </rPr>
      <t xml:space="preserve"> projects cannot Exceed 50%)</t>
    </r>
  </si>
  <si>
    <r>
      <t xml:space="preserve">% above baseline (Must be at least 0% and </t>
    </r>
    <r>
      <rPr>
        <i/>
        <sz val="10"/>
        <rFont val="Arial"/>
        <family val="2"/>
      </rPr>
      <t xml:space="preserve">Prescriptive Path </t>
    </r>
    <r>
      <rPr>
        <sz val="10"/>
        <rFont val="Arial"/>
        <family val="2"/>
      </rPr>
      <t xml:space="preserve">projects </t>
    </r>
    <r>
      <rPr>
        <sz val="10"/>
        <rFont val="Arial"/>
        <family val="2"/>
      </rPr>
      <t>cannot exceed 50%)</t>
    </r>
  </si>
  <si>
    <t>• Enclosed apartments must be fan pressure tested as an independent unit in accordance with either ASTM E779 2010 or ASTM E1827.  The target maximum air leakage rate is 0.3 CFM per square foot of the enclosure bounding the apartment at an induced pressure difference of 50 pascals.  E{A recommends at least two sample apartments are fan pressure tested as soon as they can be scheduled.  A subset of the remaining apartments shall be fan pressure tested for quality assurance purposes. See the section on Fan Pressure Testing for details.</t>
  </si>
  <si>
    <t>FLOOR TO CEILING U-VALUE</t>
  </si>
  <si>
    <t>FLOOR EDGE ASSEMBLY 1</t>
  </si>
  <si>
    <t>FLOOR EDGE ASSEMBLY 2</t>
  </si>
  <si>
    <t>FLOOR EDGE 
U-VALUE</t>
  </si>
  <si>
    <r>
      <t xml:space="preserve">Heating Terminal Units - Electric Resistance or Freeze Protection
• </t>
    </r>
    <r>
      <rPr>
        <sz val="10"/>
        <rFont val="Arial"/>
        <family val="2"/>
      </rPr>
      <t xml:space="preserve">If following the </t>
    </r>
    <r>
      <rPr>
        <i/>
        <sz val="10"/>
        <rFont val="Arial"/>
        <family val="2"/>
      </rPr>
      <t xml:space="preserve">Prescriptive Path:
</t>
    </r>
    <r>
      <rPr>
        <sz val="10"/>
        <rFont val="Arial"/>
        <family val="2"/>
      </rPr>
      <t xml:space="preserve">Electric resistance space heating is not permitted in any space.
If following the </t>
    </r>
    <r>
      <rPr>
        <i/>
        <sz val="10"/>
        <rFont val="Arial"/>
        <family val="2"/>
      </rPr>
      <t>Performance Path</t>
    </r>
    <r>
      <rPr>
        <sz val="10"/>
        <rFont val="Arial"/>
        <family val="2"/>
      </rPr>
      <t xml:space="preserve">:
</t>
    </r>
    <r>
      <rPr>
        <sz val="10"/>
        <rFont val="Arial"/>
        <family val="2"/>
      </rPr>
      <t xml:space="preserve">• </t>
    </r>
    <r>
      <rPr>
        <sz val="10"/>
        <rFont val="Arial"/>
        <family val="2"/>
      </rPr>
      <t>Avoidable electric resistance heating should not be specified in apartments or common areas (top of stairwells, vestibules and other common areas).
• EPA recommends that supplemental heating systems are not specified for pipe freeze protection in unconditioned spaces. If specified, their energy consumption must be modeled.</t>
    </r>
  </si>
  <si>
    <r>
      <t>Preliminary Testing (Recommended)</t>
    </r>
    <r>
      <rPr>
        <sz val="10"/>
        <rFont val="Arial"/>
        <family val="2"/>
      </rPr>
      <t xml:space="preserve">
• The initial set of tested apartments should include at least one corner unit and one middle unit.
• The preliminary testing should be conducted at the earliest time in the construction process possible before building-wide air sealing of apartments is completed.
• Before an apartment can be tested, the air barrier systems for both the exterior enclosure and the interior compartmentalization should be installed and inspected.
• The apartments selected for preliminary testing shall be tested using the methods described below.  If the units meet or beat the air leakage target of 0.30 CFM per square foot of enclosure at 50 pascals, the inspections described above continue to ensure air barrier integrity of the exterior enclosure and apartment compartmentalization continues at the same quality.
• If an apartment fails to meet or beat the target air leakage rate, then deficiencies in the air barriers should be identified and corrected until all apartments in the preliminary test set have passed.  Use the results of these tests to develop a punch list of details to be modified as construction continues.  The inspection checklist should be modified to incorporate the lessons learned from the preliminary tests and the modified inspections should proceed to ensure air barrier integrity of the exterior enclosure and for apartment compartmentalization continues at the newly identified quality.
• Send a summary of the preliminary tests, results and any recommendations to the project team to reduce apartment infiltration moving forward. 
</t>
    </r>
    <r>
      <rPr>
        <i/>
        <sz val="10"/>
        <rFont val="Arial"/>
        <family val="2"/>
      </rPr>
      <t xml:space="preserve">
</t>
    </r>
  </si>
  <si>
    <t>Preliminary Testing (Recommended)</t>
  </si>
  <si>
    <t>8.1.28</t>
  </si>
  <si>
    <t>Doors - Weatherstripping</t>
  </si>
  <si>
    <t xml:space="preserve">1)  Inspect and test duct systems for leakage upon installation including all take offs and branches and prior to enclosure with drywall.  The intent is to test the duct system before drywall and grills are installed so corrections can be made if duct leakage is excessive, however all take offs branch duct work, bottom caps and permanent roof curbs must be installed prior to testing. Takeoffs are typically installed floor by floor. </t>
  </si>
  <si>
    <r>
      <t xml:space="preserve">DHW - Training and Manuals
</t>
    </r>
    <r>
      <rPr>
        <sz val="10"/>
        <rFont val="Arial"/>
        <family val="2"/>
      </rPr>
      <t xml:space="preserve">• </t>
    </r>
    <r>
      <rPr>
        <sz val="10"/>
        <rFont val="Arial"/>
        <family val="2"/>
      </rPr>
      <t>EPA recommends confirming that all applicable operating and specification manuals are delivered to the building staff. EPA also recommends verifying that staff members have been trained and are aware of their responsibilities to maintain and operate the systems properly. Summarize any training performed and personnel involved.</t>
    </r>
  </si>
  <si>
    <r>
      <t xml:space="preserve">Space Heating - Training and Manuals
</t>
    </r>
    <r>
      <rPr>
        <sz val="10"/>
        <rFont val="Arial"/>
        <family val="2"/>
      </rPr>
      <t>• EPA recommends confirming that all applicable operating and specification manuals are delivered to the building staff. EPA also recommends verifying that staff members have been trained and are aware of their responsibilities to maintain and operate the systems properly. Summarize any training performed and personnel involved.</t>
    </r>
  </si>
  <si>
    <r>
      <t xml:space="preserve">Cooling - Training and Manuals
</t>
    </r>
    <r>
      <rPr>
        <sz val="10"/>
        <rFont val="Arial"/>
        <family val="2"/>
      </rPr>
      <t>• EPA recommends confirming that all applicable operating and specification manuals are delivered to the building staff. EPA also recommends verifying that staff members have been trained and are aware of their responsibilities to maintain and operate the systems properly. Summarize any training performed and personnel involved.</t>
    </r>
  </si>
  <si>
    <r>
      <t xml:space="preserve">Motors - Training and Manuals
</t>
    </r>
    <r>
      <rPr>
        <sz val="10"/>
        <rFont val="Arial"/>
        <family val="2"/>
      </rPr>
      <t>• EPA recommends confirming that all applicable operating and specification manuals are delivered to the building staff. EPA also recommends verifying that staff members have been trained and are aware of their responsibilities to maintain and operate the systems properly. Summarize any training performed and personnel involved.</t>
    </r>
  </si>
  <si>
    <r>
      <t>Ventilation - Training and Manuals</t>
    </r>
    <r>
      <rPr>
        <sz val="10"/>
        <rFont val="Arial"/>
        <family val="2"/>
      </rPr>
      <t xml:space="preserve">
• EPA recommends confirming that all applicable operating and specification manuals are delivered to the building staff. EPA also recommends verifying that staff members have been trained and are aware of their responsibilities to maintain and operate the systems properly. Summarize any training performed and personnel involved.</t>
    </r>
  </si>
  <si>
    <t>(b) Cooling Pump Motor Efficiency</t>
  </si>
  <si>
    <t>(c) DHW Pump Motor Efficiency</t>
  </si>
  <si>
    <t>- Photograph ENERGY STAR label or nameplate displaying model number and/or attach cut sheet.</t>
  </si>
  <si>
    <r>
      <t xml:space="preserve">Common Area Lighting (Including Garages) - LPD
</t>
    </r>
    <r>
      <rPr>
        <sz val="10"/>
        <rFont val="Arial"/>
        <family val="2"/>
      </rPr>
      <t xml:space="preserve">• Check quantity, locations, unit specifications for conformance/deviation including types of fixtures, wattages of lamps, etc.
</t>
    </r>
  </si>
  <si>
    <r>
      <rPr>
        <b/>
        <sz val="10"/>
        <rFont val="Arial"/>
        <family val="2"/>
      </rPr>
      <t xml:space="preserve">Weather Stripping
</t>
    </r>
    <r>
      <rPr>
        <sz val="10"/>
        <rFont val="Arial"/>
        <family val="2"/>
      </rPr>
      <t>• When required by local building code, verify entranceways contain vestibules with weather-stripping hard-fastened to the door or frame.
• Weather-stripping is mandatory at doors between conditioned spaces and the exterior; unconditioned spaces; and spaces vented to the outside.
• Weather-stripping is recommended, but not required, at doors between corridors and stairwells; between apartments and corridors; and doors leading to mechanical rooms. 
• Weather-stripping at mandatory locations shall be installed with a rigid fastener and replaceable foam gasket specified for durability and less maintenance.</t>
    </r>
  </si>
  <si>
    <r>
      <t>Doors - Weather-stripping</t>
    </r>
    <r>
      <rPr>
        <sz val="10"/>
        <rFont val="Arial"/>
        <family val="2"/>
      </rPr>
      <t xml:space="preserve">
• When required by local building code, verify entranceways contain vestibules with weather-stripping hard-fastened to the door or frame.
• Weather-stripping is mandatory at doors between conditioned spaces and the exterior; unconditioned spaces; and spaces vented to the outside.
• Weather-stripping is recommended, but not required, at doors between corridors and stairwells; between apartments and corridors; and doors leading to mechanical rooms. 
• Weather-stripping at mandatory locations shall be installed with a rigid fastener and replaceable foam gasket specified for durability and less maintenance.</t>
    </r>
  </si>
  <si>
    <r>
      <t xml:space="preserve">Sample Unit - Visual Inspection
</t>
    </r>
    <r>
      <rPr>
        <sz val="10"/>
        <rFont val="Arial"/>
        <family val="2"/>
      </rPr>
      <t>• The developer shall set up at least two sample units with both exterior enclosure and apartment compartmentalization air sealing details completed for initial inspection.  The units shall include a corner unit and a middle unit.  All air sealing details must be open for inspection – visible from the interior or exterior of the building.  The sample unit inspection will be used to identify problems with the exterior enclosure air sealing approach and apartment compartmentalization before building-wide construction and air sealing of apartments is completed.  The inspection may be spread over more than a single visit to accommodate schedules but all air sealing details should be inspected.  The sample units should also be used for Preliminary Fan Pressure Testing if applicable.</t>
    </r>
  </si>
  <si>
    <r>
      <t>Smoke Vents</t>
    </r>
    <r>
      <rPr>
        <sz val="10"/>
        <rFont val="Arial"/>
        <family val="2"/>
      </rPr>
      <t xml:space="preserve">
• If allowed by local code, stairwell bulkhead and elevator hoist way smoke vents must be normally closed and interlocked with motorized damper and smoke detector/fire alarm system per ASHRAE 90.1-2007, Section 6.4.3.4.</t>
    </r>
  </si>
  <si>
    <r>
      <t xml:space="preserve">Space Heating - Type &amp; Efficiency
</t>
    </r>
    <r>
      <rPr>
        <sz val="10"/>
        <rFont val="Arial"/>
        <family val="2"/>
      </rPr>
      <t>• Provide Proposed space heating system type, efficiency, capacity, fuel; include number, efficiency and HP of pumps, and whether VFD is specified in the MOTOR section.
• Heating equipment efficiency must be verified through AHRI ratings. If not available, OEM-provided performance data must be used, in compliance with ASHRAE 90.1-2007, Section 6.4.1.4.</t>
    </r>
    <r>
      <rPr>
        <sz val="10"/>
        <rFont val="Arial"/>
        <family val="2"/>
      </rPr>
      <t xml:space="preserve">
• If following the </t>
    </r>
    <r>
      <rPr>
        <i/>
        <sz val="10"/>
        <rFont val="Arial"/>
        <family val="2"/>
      </rPr>
      <t xml:space="preserve">Prescriptive Path, </t>
    </r>
    <r>
      <rPr>
        <sz val="10"/>
        <rFont val="Arial"/>
        <family val="2"/>
      </rPr>
      <t>based on the climate zone, the specified heating equipment must meet the Prescriptive requirements for efficiency in Table 1, a list of equipment and minimum efficiencies per ASHRAE 90.1 – 2007 Climate Zones. Part load minimum efficiencies listed are only applicable to equipment with capacity modulation. See ASHRAE 189.1-2009, Appendix C, for equipment not listed in Table 1.
• The appropriate climate zone for each building site shall be determined by ASHRAE 90.1–2007, Table B-1. Exception: The appropriate climate zone for each building site in California will be determined by Title 24.</t>
    </r>
  </si>
  <si>
    <r>
      <t xml:space="preserve">DHW - Type &amp; Efficiency
</t>
    </r>
    <r>
      <rPr>
        <sz val="10"/>
        <rFont val="Arial"/>
        <family val="2"/>
      </rPr>
      <t>• Provide Proposed DHW system type, efficiency, capacity, fuel; include number, efficiency and HP of pumps, and whether VFD is specified in the MOTOR section.
• DHW equipment efficiency must be verified through AHRI ratings. If not available, OEM-provided performance data must be used, in compliance with ASHRAE 90.1-2007, Section 6.4.1.4.</t>
    </r>
  </si>
  <si>
    <r>
      <t xml:space="preserve">• Design and specifications for exterior doors shall match assumptions made in the Proposed Design model or meets or exceeds the requirements listed in the </t>
    </r>
    <r>
      <rPr>
        <i/>
        <sz val="10"/>
        <rFont val="Arial"/>
        <family val="2"/>
      </rPr>
      <t>Prescriptive Path</t>
    </r>
    <r>
      <rPr>
        <sz val="10"/>
        <rFont val="Arial"/>
        <family val="2"/>
      </rPr>
      <t>.  
• Weather-stripping is mandatory at doors between conditioned spaces and the exterior; unconditioned spaces; and spaces vented to the outside.
• Weather-stripping is recommended, but not required, at doors between corridors and stairwells; between apartments and corridors; and doors leading to mechanical rooms. 
• Weather-stripping at mandatory locations shall be installed with a rigid fastener and replaceable foam gasket specified for durability and less maintenance.
• Weather stripping shall be installed to not interfere with door closing properly.</t>
    </r>
  </si>
  <si>
    <r>
      <t xml:space="preserve">Space Heating - Controls
</t>
    </r>
    <r>
      <rPr>
        <sz val="10"/>
        <rFont val="Arial"/>
        <family val="2"/>
      </rPr>
      <t xml:space="preserve">• System controls and settings shall match operating assumptions made in the Proposed Design model or meets or exceeds the requirements listed in the </t>
    </r>
    <r>
      <rPr>
        <i/>
        <sz val="10"/>
        <rFont val="Arial"/>
        <family val="2"/>
      </rPr>
      <t>Prescriptive Path</t>
    </r>
    <r>
      <rPr>
        <sz val="10"/>
        <rFont val="Arial"/>
        <family val="2"/>
      </rPr>
      <t>. At a minimum, controls should have the capability for outdoor reset of supply water temperature, warm weather shut down and night setback.
• Verify outdoor temperature sensor is functioning properly.
• Verify supply temperature is set correctly and sensor is functioning properly.</t>
    </r>
  </si>
  <si>
    <t>Laundry rooms, central</t>
  </si>
  <si>
    <t>Multipurpose assembly</t>
  </si>
  <si>
    <t>Reception areas</t>
  </si>
  <si>
    <t>Office space</t>
  </si>
  <si>
    <t>Main entry lobbies (office only)</t>
  </si>
  <si>
    <t>Computer (not printing)</t>
  </si>
  <si>
    <t xml:space="preserve">Occupants per room (optional) </t>
  </si>
  <si>
    <t>Ventilation Requirements (CFM)</t>
  </si>
  <si>
    <t>based on space type</t>
  </si>
  <si>
    <t>based on occ. density</t>
  </si>
  <si>
    <t>Protocol 1.1 - ENERGY STAR Certified Appliances</t>
  </si>
  <si>
    <t xml:space="preserve">Heating equipment shall be ENERGY STAR certified, where applicable. Atmospherically vented gas furnaces and boilers shall not be specified. </t>
  </si>
  <si>
    <t>Based on the climate zone, the specified cooling equipment meets the Prescriptive requirements for efficiency.  Cooling equipment shall be ENERGY STAR certified, where applicable. ENERGY STAR certification must be verified through the ENERGY STAR website.</t>
  </si>
  <si>
    <t>Based on the climate zone, the specified cooling equipment meets the Prescriptive requirements for efficiency. If ENERGY STAR  certification is required, it must be verified through the ENERGY STAR website.</t>
  </si>
  <si>
    <t>Apartment in-line and ceiling exhaust fans must be ENERGY STAR certified.</t>
  </si>
  <si>
    <t xml:space="preserve">ENERGY STAR certified </t>
  </si>
  <si>
    <t xml:space="preserve">ENERGY STAR certified
8.2HSPF </t>
  </si>
  <si>
    <t xml:space="preserve">ENERGY STAR certified
8.5HSPF </t>
  </si>
  <si>
    <t xml:space="preserve">ENERGY STAR certified
9.25HSPF </t>
  </si>
  <si>
    <t xml:space="preserve">ENERGY STAR certified
9.5HSPF </t>
  </si>
  <si>
    <t xml:space="preserve">2.     In Climate Zone 7 and 8, dual-fuel backup is not required for ENERGY STAR certified heat pumps that have no backup heating because the heat pump is capable of meeting 100% of the design heating load. </t>
  </si>
  <si>
    <t>Based on the climate zone, the specified heating equipment meets the Prescriptive requirements for efficiency. If ENERGY STAR certification is required, it must be verified through the ENERGY STAR website.</t>
  </si>
  <si>
    <t>1) The developer or GC shall ensure that deliveries are inspected prior to accepting them to verify that product substitutions by the distributor or manufacturer have not resulted in non-ENERGY STAR certified appliances.</t>
  </si>
  <si>
    <r>
      <rPr>
        <b/>
        <sz val="10"/>
        <rFont val="Arial"/>
        <family val="2"/>
      </rPr>
      <t>Compliance Statement</t>
    </r>
    <r>
      <rPr>
        <sz val="10"/>
        <rFont val="Arial"/>
        <family val="2"/>
      </rPr>
      <t xml:space="preserve">
</t>
    </r>
    <r>
      <rPr>
        <sz val="10"/>
        <rFont val="Arial"/>
        <family val="2"/>
      </rPr>
      <t>•</t>
    </r>
    <r>
      <rPr>
        <sz val="10"/>
        <rFont val="Arial"/>
        <family val="2"/>
      </rPr>
      <t xml:space="preserve"> ENERGY STAR certification must be confirmed on the ENERGY STAR website.
• All refrigerators, dishwashers and clothes washers are consistent with the project specifications and Proposed Design model or meets or exceeds the requirements listed in the </t>
    </r>
    <r>
      <rPr>
        <i/>
        <sz val="10"/>
        <rFont val="Arial"/>
        <family val="2"/>
      </rPr>
      <t xml:space="preserve">Prescriptive Path.
</t>
    </r>
    <r>
      <rPr>
        <sz val="10"/>
        <rFont val="Arial"/>
        <family val="2"/>
      </rPr>
      <t>Note: Kitchen range hoods are not required to be ENERGY STAR certified.</t>
    </r>
  </si>
  <si>
    <r>
      <t xml:space="preserve">DHW - Manufacturer's Product Data
</t>
    </r>
    <r>
      <rPr>
        <sz val="10"/>
        <rFont val="Arial"/>
        <family val="2"/>
      </rPr>
      <t xml:space="preserve">• Review manufacturer’s cut sheets or invoice detailing system manufacturer, model, size, and location, and keep with the building file. DHW equipment efficiency must be verified through AHRI ratings. If not available, OEM-provided performance data must be used, in compliance with ASHRAE 90.1-2007, Section 6.4.1.4. If following the </t>
    </r>
    <r>
      <rPr>
        <i/>
        <sz val="10"/>
        <rFont val="Arial"/>
        <family val="2"/>
      </rPr>
      <t>Prescriptive Path</t>
    </r>
    <r>
      <rPr>
        <sz val="10"/>
        <rFont val="Arial"/>
        <family val="2"/>
      </rPr>
      <t xml:space="preserve"> and ENERGY STAR certification is required, it must be verified through the ENERGY STAR website.</t>
    </r>
  </si>
  <si>
    <t>- Photo of each unique window type with third party verification (NFRC label if applicable) of U-Value, SHGC, and ENERGY STAR certification (if applicable)
- Photo of installed window that verifies proper fit and effective connections to envelope’s weather and air barriers
- Photo with low-e sensor device verifying low-e</t>
  </si>
  <si>
    <t>- Photo of installed door that verifies proper fit and effective connections to envelope’s weather and air barriers.
- Photo of each unique door type with third party verification, NFRC and/or ENERGY STAR certification (if applicable).</t>
  </si>
  <si>
    <r>
      <t xml:space="preserve">Heating Distribution - HVAC Contractor Checklist
</t>
    </r>
    <r>
      <rPr>
        <sz val="10"/>
        <rFont val="Arial"/>
        <family val="2"/>
      </rPr>
      <t xml:space="preserve">• For improved performance, EPA recommends, but does not require compliance with all items of Version 3.0 of the </t>
    </r>
    <r>
      <rPr>
        <i/>
        <sz val="10"/>
        <rFont val="Arial"/>
        <family val="2"/>
      </rPr>
      <t>ENERGY STAR Certified Homes HVAC System Quality Installation Rater and Contractor Checklists</t>
    </r>
    <r>
      <rPr>
        <sz val="10"/>
        <rFont val="Arial"/>
        <family val="2"/>
      </rPr>
      <t>, where applicable to forced air heating systems.</t>
    </r>
    <r>
      <rPr>
        <sz val="10"/>
        <rFont val="Arial"/>
        <family val="2"/>
      </rPr>
      <t>This criteria also applies to heat pump units.</t>
    </r>
  </si>
  <si>
    <r>
      <t xml:space="preserve">Space Heating - Manufacturer's Product Data
</t>
    </r>
    <r>
      <rPr>
        <sz val="10"/>
        <rFont val="Arial"/>
        <family val="2"/>
      </rPr>
      <t xml:space="preserve">• Review manufacturer’s cut sheets or invoice detailing system manufacturer, model, size, and location,  (including all space heating systems, e.g. vestibule) and keep with the building file. All heating equipment efficiency must be verified through AHRI ratings. If not available, OEM-provided performance data must be used, in compliance with ASHRAE 90.1-2007, Section 6.4.1.4. If following the </t>
    </r>
    <r>
      <rPr>
        <i/>
        <sz val="10"/>
        <rFont val="Arial"/>
        <family val="2"/>
      </rPr>
      <t>Prescriptive Path</t>
    </r>
    <r>
      <rPr>
        <sz val="10"/>
        <rFont val="Arial"/>
        <family val="2"/>
      </rPr>
      <t xml:space="preserve"> and ENERGY STAR certification is required, it must be verified through the ENERGY STAR website.</t>
    </r>
  </si>
  <si>
    <r>
      <t xml:space="preserve">Cooling - Manufacturer's Product Data
</t>
    </r>
    <r>
      <rPr>
        <sz val="10"/>
        <rFont val="Arial"/>
        <family val="2"/>
      </rPr>
      <t xml:space="preserve">• Review manufacturer’s cut sheets or invoice detailing system manufacturer model, size, and location (including all space cooling systems, e.g. lobby). Cooling equipment efficiency must be verified through AHRI ratings. If not available, OEM-provided performance data must be used, in compliance with ASHRAE 90.1-2007, Section 6.4.1.4. If following the </t>
    </r>
    <r>
      <rPr>
        <i/>
        <sz val="10"/>
        <rFont val="Arial"/>
        <family val="2"/>
      </rPr>
      <t>Prescriptive Path</t>
    </r>
    <r>
      <rPr>
        <sz val="10"/>
        <rFont val="Arial"/>
        <family val="2"/>
      </rPr>
      <t xml:space="preserve"> and ENERGY STAR certification is required, it must be verified through the ENERGY STAR website.</t>
    </r>
  </si>
  <si>
    <t>1) The developer or GC shall ensure that deliveries are inspected prior to accepting them to verify that product substitutions by the distributor or manufacturer have not resulted in non-ENERGY STAR certified exhaust fans for in-unit ventilation systems.</t>
  </si>
  <si>
    <t>Construction documents must include performance criteria for central and in-unit ventilation systems including: 
• Apartment in-line and ceiling exhaust fans must be ENERGY STAR certified.</t>
  </si>
  <si>
    <r>
      <t xml:space="preserve">Demand Controls
</t>
    </r>
    <r>
      <rPr>
        <sz val="10"/>
        <rFont val="Arial"/>
        <family val="2"/>
      </rPr>
      <t xml:space="preserve">• Verify control systems including timing devices, demand control sensors, or other devices match project specifications and Proposed Design model or meets or exceeds the requirements listed in the </t>
    </r>
    <r>
      <rPr>
        <i/>
        <sz val="10"/>
        <rFont val="Arial"/>
        <family val="2"/>
      </rPr>
      <t>Prescriptive Path.</t>
    </r>
    <r>
      <rPr>
        <sz val="10"/>
        <rFont val="Arial"/>
        <family val="2"/>
      </rPr>
      <t xml:space="preserve">
EPA suggests including the following in the design where applicable:
• Controls to allow for intermittent (ON/OFF) operation of central exhaust fans are not permitted.
• Public/Office Bathroom Exhaust Configuration and Control:
    • If vented to the roof with a central fan:  Motorized damper controlled by light switch to open when occupied (normally tightly closed).
    • If vented thru-wall:  ENERGY STAR certified fan vented through-wall controlled by light switch to activate when occupied.</t>
    </r>
  </si>
  <si>
    <t>LOCATION/SERVES</t>
  </si>
  <si>
    <t>Tested CFM50</t>
  </si>
  <si>
    <t>Temp Corc Flow (cfm)</t>
  </si>
  <si>
    <t>Space</t>
  </si>
  <si>
    <t>LIT AREA</t>
  </si>
  <si>
    <t xml:space="preserve">% of BG wall area: </t>
  </si>
  <si>
    <t xml:space="preserve">Appendix A table referenced: </t>
  </si>
  <si>
    <t xml:space="preserve">% of roof area: </t>
  </si>
  <si>
    <t xml:space="preserve">% of floor area: </t>
  </si>
  <si>
    <t xml:space="preserve">% of BG slab area: </t>
  </si>
  <si>
    <t xml:space="preserve">% of slab area: </t>
  </si>
  <si>
    <r>
      <t xml:space="preserve">Passive Intake Systems (Trickle Vents)
</t>
    </r>
    <r>
      <rPr>
        <sz val="10"/>
        <rFont val="Arial"/>
        <family val="2"/>
      </rPr>
      <t xml:space="preserve">• In passive intake systems (i.e., trickle vents), EPA recommends, but does not require, that airflow measurements be taken to verify flow rates are within design specifications under the range of conditions anticipated for system operation.  If airflow cannot be directly measured, pressure measurements can be used to estimate airflow based on manufacturer’s data for different pressure levels. </t>
    </r>
  </si>
  <si>
    <t>% above or below vent. req't</t>
  </si>
  <si>
    <t xml:space="preserve">Linear or Square Feet? </t>
  </si>
  <si>
    <t>Maximum CFM50 allowed</t>
  </si>
  <si>
    <t>Tested CFM50/SF 
(Criteria is &lt;=.30)</t>
  </si>
  <si>
    <t>Design Supply CFM</t>
  </si>
  <si>
    <r>
      <t xml:space="preserve">Rough-in </t>
    </r>
    <r>
      <rPr>
        <b/>
        <u/>
        <sz val="10"/>
        <rFont val="Arial"/>
        <family val="2"/>
      </rPr>
      <t>Tested</t>
    </r>
    <r>
      <rPr>
        <b/>
        <sz val="10"/>
        <rFont val="Arial"/>
        <family val="2"/>
      </rPr>
      <t xml:space="preserve"> Total Leakage CFM25 </t>
    </r>
  </si>
  <si>
    <t>Bottom Floor Pressure (Pa), if applicable</t>
  </si>
  <si>
    <t>Indoor Coil Model #</t>
  </si>
  <si>
    <t>Design Exhaust CFM</t>
  </si>
  <si>
    <t>CFM50 Leakage from Single-Point Test</t>
  </si>
  <si>
    <r>
      <t>Duct Leakage Summary (Single-Point tests):</t>
    </r>
    <r>
      <rPr>
        <sz val="10"/>
        <rFont val="Arial"/>
        <family val="2"/>
      </rPr>
      <t xml:space="preserve"> This section can be expanded, copy and insert rows as needed.</t>
    </r>
  </si>
  <si>
    <t>BG ASSEMBLY 2 U-VALUE</t>
  </si>
  <si>
    <t>All light fixtures in non-apartments spaces, including hallways, stairwells, lobbies, elevators and decorative fixtures, shall have a combined lamp and ballast efficacies meeting or exceeding ENERGY STAR specifications.  Alternatively, T-5 or T-8 lamps with electronic ballasts or ENERGY STAR certified screw-in lamps may be used.</t>
  </si>
  <si>
    <r>
      <t xml:space="preserve">Common Area Lighting (Including Garages) - ENERGY STAR
</t>
    </r>
    <r>
      <rPr>
        <sz val="10"/>
        <rFont val="Arial"/>
        <family val="2"/>
      </rPr>
      <t xml:space="preserve">• Check quantity, locations, unit specifications for conformance/deviation with ENERGY STAR certification, where applicable.
• Collect manufacturer and model data to verify lighting system is consistent with the project specifications and Proposed Design model or meets or exceeds the requirements listed in the </t>
    </r>
    <r>
      <rPr>
        <i/>
        <sz val="10"/>
        <rFont val="Arial"/>
        <family val="2"/>
      </rPr>
      <t xml:space="preserve">Prescriptive Path.
</t>
    </r>
    <r>
      <rPr>
        <sz val="10"/>
        <rFont val="Arial"/>
        <family val="2"/>
      </rPr>
      <t>• Take a photo of one sample of each fixture type with ENERGY STAR certification affixed, where applicable. 
• Collect submittals/invoices for each unique fixture type showing ENERGY STAR certification (where applicable) and wattage.</t>
    </r>
  </si>
  <si>
    <r>
      <t xml:space="preserve">Exterior Lighting - ENERGY STAR
</t>
    </r>
    <r>
      <rPr>
        <sz val="10"/>
        <rFont val="Arial"/>
        <family val="2"/>
      </rPr>
      <t xml:space="preserve">• Check quantity, locations, unit specifications for conformance/deviation with ENEGY STAR certification, where applicable.
• Collect manufacturer and model data to verify lighting system is consistent with the project specifications and Proposed Design model or meets or exceeds the requirements listed in the </t>
    </r>
    <r>
      <rPr>
        <i/>
        <sz val="10"/>
        <rFont val="Arial"/>
        <family val="2"/>
      </rPr>
      <t>Prescriptive Path</t>
    </r>
    <r>
      <rPr>
        <sz val="10"/>
        <rFont val="Arial"/>
        <family val="2"/>
      </rPr>
      <t>.
• Take a photo of one sample of each fixture type with ENERGY STAR certification affixed, where applicable. 
• Collect submittals/invoices for each unique fixture type showing ENERGY STAR certification (where applicable) and wattage.</t>
    </r>
  </si>
  <si>
    <r>
      <t xml:space="preserve">In-Unit Lighting  
</t>
    </r>
    <r>
      <rPr>
        <sz val="10"/>
        <rFont val="Arial"/>
        <family val="2"/>
      </rPr>
      <t>•</t>
    </r>
    <r>
      <rPr>
        <b/>
        <sz val="10"/>
        <rFont val="Arial"/>
        <family val="2"/>
      </rPr>
      <t xml:space="preserve"> </t>
    </r>
    <r>
      <rPr>
        <sz val="10"/>
        <rFont val="Arial"/>
        <family val="2"/>
      </rPr>
      <t xml:space="preserve">Check quantity, locations, unit specifications for conformance/deviation including types of fixtures, wattages of lamps, etc.
• Collect manufacturer and model data to verify lighting system is consistent with the project specifications and Proposed Design model or meets or exceeds the requirements listed in the </t>
    </r>
    <r>
      <rPr>
        <i/>
        <sz val="10"/>
        <rFont val="Arial"/>
        <family val="2"/>
      </rPr>
      <t>Prescriptive Path.</t>
    </r>
    <r>
      <rPr>
        <sz val="10"/>
        <rFont val="Arial"/>
        <family val="2"/>
      </rPr>
      <t xml:space="preserve">
• Take a photo of one sample of each fixture type with ENERGY STAR certification affixed, where applicable. 
• Collect submittals/invoices for each unique fixture type showing ENERGY STAR certification (where applicable) and wattage.</t>
    </r>
  </si>
  <si>
    <t xml:space="preserve">% of total wall area: </t>
  </si>
  <si>
    <t>LUMENS/WATT</t>
  </si>
  <si>
    <t>RCR 
A=1, B=4, C=7</t>
  </si>
  <si>
    <t>ROOM AREA SF</t>
  </si>
  <si>
    <t>TOTAL AREA, SF</t>
  </si>
  <si>
    <t>ILLUMINATION (FOOTCANDLES OR LUMENS/SF)</t>
  </si>
  <si>
    <t>Tested CFM</t>
  </si>
  <si>
    <t># Registers Served</t>
  </si>
  <si>
    <t>(j) Heating Piping Insulation</t>
  </si>
  <si>
    <t>(k) Outside Air Dampers</t>
  </si>
  <si>
    <t>(l) Thermostats</t>
  </si>
  <si>
    <t>(m) Hydronic Distribution Design</t>
  </si>
  <si>
    <t>(n) Duct Distribution Design</t>
  </si>
  <si>
    <t xml:space="preserve">Atmospherically vented gas water heaters, tankless coils and side-arm water heaters shall not be specified. Indirect water heaters, with or without storage, are acceptable. 
</t>
  </si>
  <si>
    <t>Apartment ventilation and local exhaust systems shall be designed and tested to satisfy minimum requirements of ASHRAE 62.2-2007, without reliance on natural ventilation.
Outdoor air must be provided to each unit directly from the outdoors.  Projects using exhaust ventilation systems must specify how outside air is delivered at the flow rate required by ASHRAE 62.2-2007.  Systems that rely on transfer air from pressurized hallways or corridors, adjacent to dwelling units, attics, etc., are prohibited.</t>
  </si>
  <si>
    <t>Apartment ventilation and local exhaust systems shall be designed and tested to satisfy minimum requirements of ASHRAE 62.2-2007, without reliance on natural ventilation.</t>
  </si>
  <si>
    <r>
      <t xml:space="preserve">[1] Many motors are NEMA labeled and this label alone does not ensure that a motor is energy-efficient.  This requirement refers specifically to the </t>
    </r>
    <r>
      <rPr>
        <b/>
        <sz val="9"/>
        <rFont val="Arial"/>
        <family val="2"/>
      </rPr>
      <t>NEMA Premium</t>
    </r>
    <r>
      <rPr>
        <sz val="9"/>
        <rFont val="Arial"/>
        <family val="2"/>
      </rPr>
      <t xml:space="preserve"> energy efficient motors program.  Participating companies may be found at:</t>
    </r>
  </si>
  <si>
    <t>TEF</t>
  </si>
  <si>
    <t>• The average flow rate for all faucets must be ≤ 2.0 gallons per minute (as rated at 80 psi). 
• If flow ratings at 80 psi are not available, WaterSense labeled faucets or aerators may be used to meet this prerequisite. 
• All showerheads must be WaterSense labeled
• All tank-type toilets must be WaterSense labeled.</t>
  </si>
  <si>
    <t>Garages, including plenums and dropped ceilings within the garage, shall not be heated for comfort or to prevent pipes from freezing.  Piping design and layout shall locate piping within conditioned spaces or grouped and properly insulated to prevent freezing. If heat tracing is used for freeze protection, it must be activated based on pipe wall temperature, rather than air temperature, and the energy consumption must be modeled in the As-Built (but excluded in the Baseline). The heat tracing thermostat set point must be no higher than 40°F and the set point must be confirmed by a field inspection.</t>
  </si>
  <si>
    <t>If installing sleeves for through-wall AC units, insulated covers must be provided by the building for use during heating season and when AC units are not installed.</t>
  </si>
  <si>
    <t>For hydronic distribution systems without automatic balancing valves, all supply/return headers must be designed in a “reverse return” configuration (i.e. first riser supplied is the last returned, etc.) and/or sized based on a water velocity of less than 4 ft/s.  Total pressure drop of terminal unit branch piping and fittings between a supply and return riser must be significantly greater than the total pressure drop from the top to the bottom of these risers.</t>
  </si>
  <si>
    <t>87% Et  (86% Et with additional requirements; 
89% Et if using heat pumps)</t>
  </si>
  <si>
    <t>The envelope components must comply with ASHRAE 90.1-2007 Sections 5.4.
All roof, wall, floor and slab insulation shall achieve RESNET-defined Grade I installation or, alternatively, Grade II for surfaces that contain a layer of continuous, air impermeable insulation (≥R-3 in CZ1-4 and ≥R-5 in CZ 5-8).</t>
  </si>
  <si>
    <r>
      <t>When garage exhaust is required by code, CO and NO</t>
    </r>
    <r>
      <rPr>
        <sz val="7"/>
        <color indexed="8"/>
        <rFont val="Arial"/>
        <family val="2"/>
      </rPr>
      <t>2</t>
    </r>
    <r>
      <rPr>
        <sz val="9"/>
        <color indexed="8"/>
        <rFont val="Arial"/>
        <family val="2"/>
      </rPr>
      <t xml:space="preserve"> sensors must be installed that control exhaust fan operation.</t>
    </r>
  </si>
  <si>
    <t xml:space="preserve">Central exhaust and in-line exhaust systems serving apartments must have self-balancing dampers at each register. </t>
  </si>
  <si>
    <r>
      <t xml:space="preserve">Domestic water heating equipment shall be ENERGY STAR certified, where applicable, and meet minimum efficiencies below. ENERGY STAR certification must be verified through the ENERGY STAR website. Atmospherically vented gas water heaters, tankless coils and side-arm water heaters shall not be specified. Indirect water heaters, with or without storage, are acceptable.
</t>
    </r>
    <r>
      <rPr>
        <u/>
        <sz val="9"/>
        <color indexed="8"/>
        <rFont val="Arial"/>
        <family val="2"/>
      </rPr>
      <t>Water Heater Minimum Efficiencies</t>
    </r>
    <r>
      <rPr>
        <sz val="9"/>
        <color indexed="8"/>
        <rFont val="Arial"/>
        <family val="2"/>
      </rPr>
      <t xml:space="preserve">
      •  In-Unit Electric OR Gas Water Heaters (storage or instantaneous)
         - Gas (EF): 0.69-(0.002 x Tank Gallon Capacity)
         - Electric (EF): 0.97-(0.001 x Tank Gallon Capacity)
      •  Hot Water Supply Boiler (Oil or Gas): 85% Et</t>
    </r>
  </si>
  <si>
    <t>80% of installed light fixtures must be ENERGY STAR certified or have ENERGY STAR certified lamps installed. Alternatively, 100% of installed light fixtures in common spaces must have high-efficacy lamps installed, as defined in Appendix B.</t>
  </si>
  <si>
    <r>
      <t>Total duct leakage for in-unit systems shall be ≤8 CFM25 per 100 ft</t>
    </r>
    <r>
      <rPr>
        <vertAlign val="superscript"/>
        <sz val="9"/>
        <color indexed="8"/>
        <rFont val="Arial"/>
        <family val="2"/>
      </rPr>
      <t>2</t>
    </r>
    <r>
      <rPr>
        <sz val="9"/>
        <color indexed="8"/>
        <rFont val="Arial"/>
        <family val="2"/>
      </rPr>
      <t xml:space="preserve"> of conditioned floor area. Sampling procedures and tolerances are described in the </t>
    </r>
    <r>
      <rPr>
        <i/>
        <sz val="9"/>
        <color indexed="8"/>
        <rFont val="Arial"/>
        <family val="2"/>
      </rPr>
      <t>T&amp;V Worksheets</t>
    </r>
    <r>
      <rPr>
        <sz val="9"/>
        <color indexed="8"/>
        <rFont val="Arial"/>
        <family val="2"/>
      </rPr>
      <t>. As an alternative to meeting total duct leakage requirements post-construction, total duct leakage measured at rough-in, ≤4 CFM25 per 100ft2, with air handler and all ductwork installed, is accepted.</t>
    </r>
  </si>
  <si>
    <t xml:space="preserve">Apartment ventilation and local exhaust systems shall be designed and tested to satisfy minimum requirements of Section 4.1 of ASHRAE 62.2-2007, without reliance on natural ventilation and without exceeding the minimum ventilation rates by more than 50%. </t>
  </si>
  <si>
    <t>Apartment ventilation and local exhaust systems shall be designed and tested to satisfy minimum requirements of Section 4.1 of ASHRAE 62.2-2007, without reliance on natural ventilation and without exceeding the minimum ventilation rates by more than 50%. 
Outdoor air must be provided to each unit directly from the outdoors.  Projects using exhaust ventilation systems must specify how outside air is delivered at the flow rate required by ASHRAE 62.2-2007.  Systems that rely on transfer air from pressurized hallways or corridors, adjacent to dwelling units, attics, etc., are prohibited.</t>
  </si>
  <si>
    <t xml:space="preserve">• The average flow rate for all showers must be ≤ 1.75 gallons per minute per stall (as rated at 80 psi) and all showerheads must be WaterSense labeled. 
• If flow ratings at 80 psi are not available, WaterSense labeled faucets or aerators may be used to meet this prerequisite. 
• All lavatory faucets or aerators must be WaterSense labeled. 
• The average flow rate for all other faucets must be ≤ 2.0 gallons per minute (as rated at 80 psi). 
• All tank-type toilets must be WaterSense labeled.
</t>
  </si>
  <si>
    <t>Specified windows must be double or triple-pane, with low-emissivity glass or coatings. 
If an NFRC label is not available, manufacturer must provide assembly U-values, not center-of-glass. Alternatively, LBNL’s WINDOW 6.3 software or NFRC’s CMAST may be used.
Based on the climate zone, the specified windows meet the Prescriptive requirements.</t>
  </si>
  <si>
    <t># floors</t>
  </si>
  <si>
    <r>
      <rPr>
        <b/>
        <sz val="10"/>
        <rFont val="Arial"/>
        <family val="2"/>
      </rPr>
      <t>All Ventilation Systems - Capacity, Testing and Balancing</t>
    </r>
    <r>
      <rPr>
        <sz val="10"/>
        <rFont val="Arial"/>
        <family val="2"/>
      </rPr>
      <t xml:space="preserve">
• The developer may choose to hire a Test and Balance (TAB) contractor to commission the system or any part thereof.  Either the TAB contractor or the responsible party shall provide a balancing report for each shaft with operating pressures at the grill furthest from the fan and with airflow (CFM) measurements at apartment and common area grills following RESNET sampling protocol described below. Airflow shall be measured with equipment that fully enclose grills and is able to measure as low as 20 CFM ± 5 CFM. Air intake point shall also be inspected.
• For kitchen exhaust fans, prescriptive duct sizing requirements described at www.energystar.gov/newhomesresources may be used in lieu of measuring the actual air flow rate.
• Average supply and exhaust CFM measurement shall be updated in the As-Built model where applicable. 
• If following the </t>
    </r>
    <r>
      <rPr>
        <i/>
        <sz val="10"/>
        <rFont val="Arial"/>
        <family val="2"/>
      </rPr>
      <t>Prescriptive Path</t>
    </r>
    <r>
      <rPr>
        <sz val="10"/>
        <rFont val="Arial"/>
        <family val="2"/>
      </rPr>
      <t>, common area ventilation systems cannot exceed ASHRAE 62.1-2007 by more than 50%.  Apartment ventilation systems cannot exceed ASHRAE 62.2-2007 by more than 50%.</t>
    </r>
  </si>
  <si>
    <t>• Interior and cavity insulation must be protected from air intrusion, moisture intrusion, and free of voids, gaps, and compression.  
• Cavity insulation must be in contact with the interior wall surface (i.e. drywall) and completely fill the interior wall cavity.
• Batt insulation must be installed properly using splices to surround wires, electrical outlet/switch/junction boxes, pipes, and other obstructions within the insulated cavity. 
• For steel-framed and metal buildings, continuous exterior insulation is required on above grade walls. For masonry buildings with metal framing, continuous interior or exterior insulation is required on above grade walls. 
• Insulation that is intended to be continuous (interior or exterior) must be installed without breaks and at full thickness at all locations.
• Air barrier must be continuous around the entire building.  Air barrier must be detailed at all penetrations and transitions including structural components, connections between dissimilar materials, and window rough openings. Flashing materials and sealants must be used at window openings, through-wall duct penetrations, the transition between the wall and roof barrier, and the transition between the wall and foundation barrier.
• Insulation must be installed such that they achieve RESNET-defined Grade I installation or, alternatively, Grade II for walls with continuous insulation.
• Vapor impermeable air barriers for general coverage should only be specified on the warm side of insulation (i.e. interior side of insulation in predominately heating dominated climates). Vapor permeable air barriers should be specified in other cases.
• An area weighted average of the U-factors of the wall and floor perimeter assemblies is acceptable in the energy model. When calculating the wall U-factor, the full R-value for any exterior wall insulation can only be used for portions of the assembly where shelf angles or other continuous metal fastened to the wall are not used.  For portions of this assembly where shelf angles or other continuous metal fastened to the wall are used, the exterior insulation cannot contribute to the assembly R-value and an overall U-value shall be calculated based on an area weighted ratio.</t>
  </si>
  <si>
    <t xml:space="preserve">See Notes above for U-value calculation instructions. 
Non-vision glazing areas of window wall systems are to be treated as opaque walls per ASHRAE and when determining minimum Prescriptive Path U-values. </t>
  </si>
  <si>
    <t xml:space="preserve">See Notes above for U-value calculation instructions. </t>
  </si>
  <si>
    <t>• Interior and cavity insulation must be protected from air intrusion, moisture intrusion, and free of voids, gaps, and compression.  
• Cavity insulation must be in contact with the interior wall surface (i.e. drywall) and completely fill the interior wall cavity.
• Batt insulation must be installed properly using splices to surround wires, electrical outlet/switch/junction boxes, pipes, and other obstructions within the insulated cavity. 
• Insulation that is intended to be continuous (interior or exterior) must be installed without breaks and at full thickness at all locations.
• Insulation must be installed such that they achieve RESNET-defined Grade I installation or, alternatively, Grade II for walls with continuous insulation.
• Vapor impermeable air barriers for general coverage should only be specified on the warm side of insulation (i.e. interior side of insulation in predominately heating dominated climates). Vapor permeable air barriers should be specified in other cases.
• An area weighted average of the U-factors of the wall and floor perimeter assemblies is acceptable in the energy model. When calculating the wall U-factor, the full R-value for any exterior wall insulation can only be used for portions of the assembly where shelf angles or other continuous metal fastened to the wall are not used.  For portions of this assembly where shelf angles or other continuous metal fastened to the wall are used, the exterior insulation cannot contribute to the assembly R-value and an overall U-value shall be calculated based on an area weighted ratio.</t>
  </si>
  <si>
    <r>
      <rPr>
        <b/>
        <sz val="10"/>
        <rFont val="Arial"/>
        <family val="2"/>
      </rPr>
      <t>Exterior Enclosure Air barriers:</t>
    </r>
    <r>
      <rPr>
        <sz val="10"/>
        <rFont val="Arial"/>
        <family val="2"/>
      </rPr>
      <t xml:space="preserve">
• Bid and contract documents must demonstrate a continuous, unbroken air barrier separating the conditioned space of the building from the exterior, unconditioned spaces within the building, mechanical rooms vented with conditioned air, mechanical chases opening to unconditioned spaces, elevator shafts and garages or other vehicle/equipment storage facilities.   All air barrier materials must be compatible with other air barrier elements to which they connect.
• Bid and contract documents must include detailed information that shows the air barrier continuity through the various conditions of the exterior enclosure (e.g., transitions between dissimilar materials and penetrations) and that serves as an index to relevant details.
• Include list of elements to be sealed in construction documents.  List must include all elements identified in ASHRAE 90.1-2007, Section 5.4.3.1, or applicable state code, all elements listed in the Prerequisites Checklist, and any additional site-specific elements identified during plan review that shall be addressed to ensure air leakage in the exterior building envelope is effectively controlled.  Bid and contract documents must include locations to be sealed as well as acceptable methods and materials.
• When feasible all air barriers membranes and accessories (transition membranes, flashing membranes, mastics, sealants, primers and tapes) will be from the same manufacturer. When products from a variety of manufacturers are used, a letter must be obtained from at least one manufacturer of the products in contact stating the materials proposed for use are permanently chemically compatible and adhesively compatible with adjacent materials proposed for use. Gaps and joints must be primed and sealed with transition membrane, tape or sealant that is rated to withstand the thermal and structural deflection calculated for the joint in question. For joints that are anticipated to have more than ½” deflection, special details are needed to allow flexibility.
• Specifications could include, at the discretion of the developer, the inspection of a sample mock-up installation by the responsible party prior to installation of windows building-wide.</t>
    </r>
  </si>
  <si>
    <r>
      <rPr>
        <b/>
        <sz val="10"/>
        <rFont val="Arial"/>
        <family val="2"/>
      </rPr>
      <t xml:space="preserve">Compliance Statement
</t>
    </r>
    <r>
      <rPr>
        <sz val="10"/>
        <rFont val="Arial"/>
        <family val="2"/>
      </rPr>
      <t xml:space="preserve">• Assembly is consistent with the project specifications and Proposed Design model or meets or exceeds the requirements listed in the </t>
    </r>
    <r>
      <rPr>
        <i/>
        <sz val="10"/>
        <rFont val="Arial"/>
        <family val="2"/>
      </rPr>
      <t xml:space="preserve">Prescriptive Path.
</t>
    </r>
    <r>
      <rPr>
        <sz val="10"/>
        <rFont val="Arial"/>
        <family val="2"/>
      </rPr>
      <t xml:space="preserve">
All air barrier materials must be compatible with other air barrier elements to which they connect.
• Gaps and joints must be primed and sealed with transition membrane, tape or sealant that is rated to withstand the thermal and structural deflection calculated fort the joint in question. For joints that are anticipated to have more than ½” deflection special details are needed to allow flexibility.
</t>
    </r>
  </si>
  <si>
    <t>GPM/
GPF</t>
  </si>
  <si>
    <t>ENERGY STAR/
Water
Sense</t>
  </si>
  <si>
    <r>
      <t xml:space="preserve">ID -DHW System </t>
    </r>
    <r>
      <rPr>
        <b/>
        <u/>
        <sz val="10"/>
        <rFont val="Arial"/>
        <family val="2"/>
      </rPr>
      <t>and</t>
    </r>
    <r>
      <rPr>
        <b/>
        <sz val="10"/>
        <rFont val="Arial"/>
        <family val="2"/>
      </rPr>
      <t xml:space="preserve"> Low-Flow Fixtures</t>
    </r>
  </si>
  <si>
    <t>Protocol 2.1 - Central DHW Systems (Serving 5+units/spaces)</t>
  </si>
  <si>
    <t>Protocol 2.2 - Distributed DHW (Individual Apartment or Common Space) Systems</t>
  </si>
  <si>
    <t>Protocol 5.1 - Central Heating Systems (Serving 5+ units/spaces)</t>
  </si>
  <si>
    <t>Protocol 5.2 - Central Cooling Systems (Serving 5+ units/spaces)</t>
  </si>
  <si>
    <t>Protocol 5.3 - Distributed (Individual Apartment or Common Space) Heating Systems</t>
  </si>
  <si>
    <t>Protocol 5.4 - Distributed (Individual Apartment or Common Space) Cooling Systems</t>
  </si>
  <si>
    <t>Protocol 8.1 - Building Envelope Air Sealing and Compartmentalization Testing</t>
  </si>
  <si>
    <t>Protocol 8.2 - Common Area and In-Unit Ventilation (CFM), Fan Efficiency, Central Exhaust Duct Leakage</t>
  </si>
  <si>
    <t>1)  If following the Performance Path, fill in columns B, C and D which link to the respective T&amp;V Worksheets.  If following the Prescriptive Path, column C shall be filled in according to the requirements of the Prescriptive Path; column B and D can be ignored.</t>
  </si>
  <si>
    <t>4)  The Proposed Method of Compliance (Column C) should not be modified once construction begins.  Changes to design should be documented in the Inspection Comments of individual protocol worksheets.</t>
  </si>
  <si>
    <t>Garages, including plenums and dropped ceilings within the garage, shall not be heated for comfort or to prevent pipes from freezing.  Piping design and layout shall locate piping within conditioned spaces or grouped and properly insulated to prevent freezing. Heat tracing for freeze protection may not be used.</t>
  </si>
  <si>
    <t>Piping carrying fluid or steam with temperatures greater than 105°F must have a minimum of 1” of insulation. Pipes 1.5” in diameter and greater must have a minimum of 1.5” of insulation.  Construction documents must account for piping total thickness including required insulation when passing through planks or any other penetrations. For PTACs or any other heating systems that require branch pipe insulation, the insulation thickness must be considered when designing room dimensions and access chases. Construction documents shall specify that the piping must be inspected before access is covered up. Extent and location to be determined by ASHRAE 90.1-2007 Section 6.4.4.1.3 or local code.</t>
  </si>
  <si>
    <t>80% of outdoor lighting fixtures shall be ENERGY STAR certified or have ENERGY STAR certified lamps installed. Alternatively, 100% of outdoor lighting fixtures must have high-efficacy lamps installed, as defined in Appendix B.</t>
  </si>
  <si>
    <t>3) Review the checklist and add clarification in the Comments column for any items that have not been verified or are not applicable.</t>
  </si>
  <si>
    <t>For steel-framed and metal building walls, continuous exterior insulation (≥R-3) is required on above grade walls17. For mass or masonry walls with metal framing, continuous interior or exterior insulation (≥R-3) is required on above grade walls.
Projected balconies are currently exempt, however, EPA recommends that they are thermally broken.</t>
  </si>
  <si>
    <t>For steel-framed and metal building walls, continuous exterior insulation (≥R-3) is required on above grade walls. For mass or masonry walls with metal framing, continuous interior or exterior insulation (≥R-3) is required on above grade walls. 
Projected balconies are currently exempt, however, EPA recommends that they are thermally broken.</t>
  </si>
  <si>
    <t xml:space="preserve">80% of outdoor lighting fixtures shall be ENERGY STAR certified or have ENERGY STAR certified lamps installed. Alternatively, 100% of outdoor lighting fixtures must have high-efficacy lamps installed, as defined in Appendix B. </t>
  </si>
  <si>
    <t>• Include a schedule with location and quantity.
• Require ENERGY STAR certified products and appliances (confirm online).</t>
  </si>
  <si>
    <r>
      <t xml:space="preserve">DHW - Low Flow fixtures
</t>
    </r>
    <r>
      <rPr>
        <sz val="10"/>
        <rFont val="Arial"/>
        <family val="2"/>
      </rPr>
      <t xml:space="preserve">• Plumbing fixture flow rates for all showerheads, bath faucets and kitchen faucets match assumptions made in the Proposed Design model or the inputs have been adjusted accordingly. As an alternative to the </t>
    </r>
    <r>
      <rPr>
        <i/>
        <sz val="10"/>
        <rFont val="Arial"/>
        <family val="2"/>
      </rPr>
      <t>Performance Path</t>
    </r>
    <r>
      <rPr>
        <sz val="10"/>
        <rFont val="Arial"/>
        <family val="2"/>
      </rPr>
      <t xml:space="preserve">, projects must ensure that all of the requirements listed in the </t>
    </r>
    <r>
      <rPr>
        <i/>
        <sz val="10"/>
        <rFont val="Arial"/>
        <family val="2"/>
      </rPr>
      <t>Prescriptive Path</t>
    </r>
    <r>
      <rPr>
        <sz val="10"/>
        <rFont val="Arial"/>
        <family val="2"/>
      </rPr>
      <t xml:space="preserve"> have been met or exceeded.
• A schedule showing plumbing fixtures with GPM, location, WaterSense certification, and quantity has been included in the construction documents.</t>
    </r>
  </si>
  <si>
    <r>
      <t xml:space="preserve">3)  Spaces containing plumbing fixtures must be inspected following the modified RESNET sampling protocol outlined in the </t>
    </r>
    <r>
      <rPr>
        <i/>
        <sz val="10"/>
        <rFont val="Arial"/>
        <family val="2"/>
      </rPr>
      <t>How to Use this Manual</t>
    </r>
    <r>
      <rPr>
        <sz val="10"/>
        <rFont val="Arial"/>
        <family val="2"/>
      </rPr>
      <t xml:space="preserve"> section on page 11 of the </t>
    </r>
    <r>
      <rPr>
        <i/>
        <sz val="10"/>
        <rFont val="Arial"/>
        <family val="2"/>
      </rPr>
      <t>T&amp;V Protocols</t>
    </r>
    <r>
      <rPr>
        <sz val="10"/>
        <rFont val="Arial"/>
        <family val="2"/>
      </rPr>
      <t xml:space="preserve">, including at least one of each unique fixture. </t>
    </r>
  </si>
  <si>
    <r>
      <t xml:space="preserve">4)  All spaces with Domestic Hot Water service (i.e. bathrooms, kitchens, etc.) shall be tested for hot water delivery temperature following the modified RESNET sampling protocol outlined in the How to Use this Manual section on page 11 of the </t>
    </r>
    <r>
      <rPr>
        <i/>
        <sz val="10"/>
        <rFont val="Arial"/>
        <family val="2"/>
      </rPr>
      <t>T&amp;V Protocols</t>
    </r>
    <r>
      <rPr>
        <sz val="10"/>
        <rFont val="Arial"/>
        <family val="2"/>
      </rPr>
      <t>, with the additional requirement that, for each central DHW system, the spaces sampled must include the first space supplied by the system and the last space supplied by the longest run of the system.</t>
    </r>
  </si>
  <si>
    <r>
      <t xml:space="preserve">5) </t>
    </r>
    <r>
      <rPr>
        <b/>
        <sz val="10"/>
        <rFont val="Arial"/>
        <family val="2"/>
      </rPr>
      <t>*PHOTOS REQUIRED*</t>
    </r>
    <r>
      <rPr>
        <sz val="10"/>
        <rFont val="Arial"/>
        <family val="2"/>
      </rPr>
      <t xml:space="preserve"> </t>
    </r>
  </si>
  <si>
    <r>
      <t xml:space="preserve">DESCRIPTION
</t>
    </r>
    <r>
      <rPr>
        <sz val="10"/>
        <rFont val="Arial"/>
        <family val="2"/>
      </rPr>
      <t>Include:
Stud-framing spacing (ex. 16" oc)
Stud material (ex. wood or steel) 
Stud depth/configuration (ex. 2x4)</t>
    </r>
  </si>
  <si>
    <r>
      <t xml:space="preserve">DESCRIPTION 
</t>
    </r>
    <r>
      <rPr>
        <sz val="10"/>
        <rFont val="Arial"/>
        <family val="2"/>
      </rPr>
      <t>Include:
Stud-framing spacing (ex. 16" or 24" oc)
Stud material (ex. wood or steel framed) 
Stud depth/configuration (ex. 2x4)</t>
    </r>
  </si>
  <si>
    <t xml:space="preserve">• Interior and cavity insulation must be protected from air and moisture intrusion, and free of voids, gaps, and compression.
• Cavity insulation must be in contact with the interior wall surface (i.e. drywall) and completely fill the interior wall cavity.
• Batt insulation must be installed properly using splices to surround wires, electrical outlet/switch/junction boxes, pipes, and other obstructions within the insulated cavity. 
• Insulation that is intended to be continuous (interior or exterior) must be installed without breaks and at full thickness at all locations.
• Insulation must be installed such that they achieve RESNET-defined Grade I installation or, alternatively, Grade II for roofs with continuous insulation.
• Vapor impermeable air barriers for general coverage should only be specified on the warm side of insulation (i.e. interior side of insulation in predominately heating dominated climates). Vapor permeable air barriers should be specified in other cases.
• Sprinkler systems to be designed to not interfere with the performance of thermal and air barriers
• For built-up insulation on flat roofs, minimum and average R-value for roof surfaces must be specified.  Specifications must require contractor to submit roof insulation software calculator results (e.g. ‘Taper Plus” or equivalent) which will be used to verify effective R-value.
• An area weighted average of the U-factors of the roof assemblies is acceptable in the energy model. </t>
  </si>
  <si>
    <t xml:space="preserve">• Interior and cavity insulation must be protected from air intrusion and moisture intrusion, and free of voids, gaps, and compression.  
• Cavity insulation must be in contact with the interior wall surface (i.e. drywall) and completely fill the interior wall cavity.
• Batt insulation must be installed properly using splices to surround wires, electrical outlet/switch/junction boxes, pipes, and other obstructions within the insulated cavity. 
• Insulation that is intended to be continuous (interior or exterior) must be installed without breaks and at full thickness at all locations.
• Insulation must be installed such that they achieve RESNET-defined Grade I installation or, alternatively, Grade II for floors with continuous insulation.
• Vapor impermeable air barriers for general coverage should only be specified on the warm side of insulation (i.e. interior side of insulation in predominately heating dominated climates). Vapor permeable air barriers should be specified in other cases.
• If specified, rim joists between ceiling/floor levels must be insulated around the entire perimeter, and necessity of shelf angles should be evaluated by structural engineer.
• An area weighted average of the U-factors of the floor assemblies is acceptable in the energy model. </t>
  </si>
  <si>
    <r>
      <t xml:space="preserve">DESCRIPTION
</t>
    </r>
    <r>
      <rPr>
        <sz val="10"/>
        <rFont val="Arial"/>
        <family val="2"/>
      </rPr>
      <t>Include:
Stud-framing spacing (ex. 16" or 24" oc)
Stud material (ex. wood or steel framed) 
Stud depth/configuration (ex. 2x4)</t>
    </r>
  </si>
  <si>
    <t>SLAB-ON-GRADE (embedded heat only) ASSEMBLY 1</t>
  </si>
  <si>
    <t>Overall Slab-On-Grade (embedded heat only) U-Value</t>
  </si>
  <si>
    <t>FLOOR OVER UNCONDITIONED SPACE ASSEMBLY 1 
U-VALUE</t>
  </si>
  <si>
    <t>BELOW GRADE SLAB FLOOR ASSEMBLY 1</t>
  </si>
  <si>
    <t>SLAB-ON-GRADE FLOOR (embedded heat only)</t>
  </si>
  <si>
    <t xml:space="preserve">2)  In addition, the sample set shall include, at a minimum, the inspection of all windows in a representative apartment from each apartment style/type. </t>
  </si>
  <si>
    <t xml:space="preserve">CENTER OF GLASS 
U-VALUE </t>
  </si>
  <si>
    <t>• Include selection of window type (by operation, e.g. double-hung, single-hung, casement, fixed, etc.), dimensions, frame, U-value, low-emissivity, gas fill, SHGC, visual transmittance, and labeling by an independent third party (e.g. NFRC). If an NFRC label is not available, manufacturer must provide assembly U-values, not center-of-glass. Alternatively, LBNL’s WINDOW 6.3 software or NFRC’s CMAST may be used.
• The specified windows shall be double or triple-pane, with low-emissivity glass or coatings.
• Windows shall be installed properly to ensure weather tightness and air tightness performance within manufacturer’s specifications in addition to proper operation.
• All joints between window frame and rough opening should be sealed with minimum 20-year sealant compatible with all surfaces.
• Specifications could include, at the discretion of the developer, the inspection of a sample mock-up installation by the responsible party prior to installation of windows building-wide.</t>
  </si>
  <si>
    <r>
      <rPr>
        <b/>
        <sz val="10"/>
        <rFont val="Arial"/>
        <family val="2"/>
      </rPr>
      <t xml:space="preserve">Windows - Manufacturer's Product Data
</t>
    </r>
    <r>
      <rPr>
        <sz val="10"/>
        <rFont val="Arial"/>
        <family val="2"/>
      </rPr>
      <t>• Review manufacturer’s cut sheet or invoice detailing window construction, U-Value, SHGC, low–e, and ENERGY STAR qualification (if applicable). Alternatively, LBNL’s WINDOW 6.3 software or NFRC’s CMAST may be used.</t>
    </r>
  </si>
  <si>
    <r>
      <t xml:space="preserve">WEATHER-STRIPPING
</t>
    </r>
    <r>
      <rPr>
        <sz val="10"/>
        <rFont val="Arial"/>
        <family val="2"/>
      </rPr>
      <t>(Yes/No)</t>
    </r>
  </si>
  <si>
    <t xml:space="preserve">-Provide photos of the space heating systems and faceplates to verify proper installation and compliance with proposed design.
</t>
  </si>
  <si>
    <t>HORSE
POWER (HP)</t>
  </si>
  <si>
    <r>
      <t>Duct Leakage Summary:</t>
    </r>
    <r>
      <rPr>
        <sz val="10"/>
        <rFont val="Arial"/>
        <family val="2"/>
      </rPr>
      <t xml:space="preserve"> This section can be duplicated, copy and insert rows. If the same system provides cooling, data need only be entered in one worksheet.</t>
    </r>
  </si>
  <si>
    <r>
      <t xml:space="preserve">Final 
</t>
    </r>
    <r>
      <rPr>
        <b/>
        <u/>
        <sz val="10"/>
        <rFont val="Arial"/>
        <family val="2"/>
      </rPr>
      <t>Tested</t>
    </r>
    <r>
      <rPr>
        <b/>
        <sz val="10"/>
        <rFont val="Arial"/>
        <family val="2"/>
      </rPr>
      <t xml:space="preserve"> Total 
Leakage CFM25</t>
    </r>
  </si>
  <si>
    <r>
      <t>Duct Leakage Summary:</t>
    </r>
    <r>
      <rPr>
        <sz val="10"/>
        <rFont val="Arial"/>
        <family val="2"/>
      </rPr>
      <t xml:space="preserve"> This section can be duplicated, copy and insert rows.If the same system provides heating, data need only be entered in one worksheet. </t>
    </r>
  </si>
  <si>
    <r>
      <t xml:space="preserve">Final 
</t>
    </r>
    <r>
      <rPr>
        <b/>
        <u/>
        <sz val="10"/>
        <rFont val="Arial"/>
        <family val="2"/>
      </rPr>
      <t>Tested</t>
    </r>
    <r>
      <rPr>
        <b/>
        <sz val="10"/>
        <rFont val="Arial"/>
        <family val="2"/>
      </rPr>
      <t xml:space="preserve"> 
Total Leakage CFM25</t>
    </r>
  </si>
  <si>
    <t>1) Begin lighting inspections as early in the construction process as possible.  Verify make, manufacturer, ENERGY STAR certification, and rated wattage upon delivery or when lighting installations commence or during construction if earlier access (before ceiling closure) is needed to check circuiting layouts (e.g. for day lighting control). This will allow time for corrections before all of the fixtures have been installed.</t>
  </si>
  <si>
    <t>WATTS/
FIXTURE</t>
  </si>
  <si>
    <t>MANUFACTURER/
MODEL</t>
  </si>
  <si>
    <t>QTY</t>
  </si>
  <si>
    <t>FIXTURE CODE 
(A, B, C, ETC.)</t>
  </si>
  <si>
    <t>AUTO-MATIC LIGHTING CONTROLS?</t>
  </si>
  <si>
    <t>TOTAL INSTALLED WATTS</t>
  </si>
  <si>
    <t>INSTALLED 
QTY</t>
  </si>
  <si>
    <t>ENERGY STAR? (Yes/No)</t>
  </si>
  <si>
    <t>FIXTURE INSTALLED WATTS</t>
  </si>
  <si>
    <t># OF ROOMS 
IN THE BLDG</t>
  </si>
  <si>
    <t>This process begins with the construction documentation.  A minimum of 3-5 site visits are recommended to properly inspect air sealing details. Each exterior, common area and in-unit element on the air sealing checklists must be inspected at each of the following stages to ensure use of proper materials and complete seals exist for each juncture or penetration.  Fan pressure testing shall be conducted for two purposes: Preliminary testing should be conducted on an initial set of apartments to verify the performance of the air barrier detailing and installation and Final verification testing shall be conducted on a subset of the remaining apartments for quality assurance.</t>
  </si>
  <si>
    <t xml:space="preserve">1) Sample apartment inspection and blower door test </t>
  </si>
  <si>
    <t>2) Post-correction testing of sample apartment</t>
  </si>
  <si>
    <t xml:space="preserve">3) Final inspection and testing of apartments post completion
</t>
  </si>
  <si>
    <t>1) Post-construction, single point blower door testing of apartment units must be conducted following RESNET sampling protocol. The tested units shall be representative of the variety of apartment types in the building, including: end/corner units and inside units; top-floor, middle-floor, bottom-floor units; and at least one unit of each size/type (i.e., studios, 1-bed, 2-bed, etc.).  Any apartment that exceeds the allowed leakage rate (0.30 CFM50 per square foot of enclosure), must confirm that all items below have been properly sealed prior to retesting. Per RESNET Section 603.7.8, until the failure is corrected in all identified (failed) apartments in the sample set, none of the apartments shall be deemed to meet the threshold or labeling criteria.</t>
  </si>
  <si>
    <r>
      <t>Final Verification Testing</t>
    </r>
    <r>
      <rPr>
        <sz val="10"/>
        <rFont val="Arial"/>
        <family val="2"/>
      </rPr>
      <t xml:space="preserve">
• When seven apartments are ready for final testing, each apartment must be tested and pass in order to begin sampling. Once sampling begins, one apartment shall be selected at random from a group of seven apartments.  More than one group of seven may be available for testing at the same time, but they must be divided into identified groups of seven or less.  The logic for responding to units that pass or fail then follows the RESNET 2006 Mortgage Industry National Home Energy Rating Systems Standard sampling protocol.
• If the randomly selected test apartment passes, then all apartments in that set are deemed to pass.
• If the randomly selected test unit fails, then an additional 2 units in that group of seven must be tested.  If either of those two units fail, then the remaining 4 units must be tested.  Any unit that fails must have the air barrier deficiencies corrected until it meets or beats the air leakage target of 0.30 CFM at 50 pascals induced pressure difference.  See the Sampling Requirements section of this protocol for more details.
• Continue this process until all apartments have been included in a group of seven.</t>
    </r>
  </si>
  <si>
    <r>
      <t>Fan Pressure Testing Method</t>
    </r>
    <r>
      <rPr>
        <sz val="10"/>
        <rFont val="Arial"/>
        <family val="2"/>
      </rPr>
      <t xml:space="preserve"> 
• Prior to testing follow Residential Energy Services Network (RESNET) Mortgage Industry’s National Home Energy Rating Systems Section 802.2 Protocol for Preparing the Building Enclosure for Testing.
• Measure the air leakage rate of a test apartment using fan pressurization techniques following either ASTM E779 2010 or ASTM E1827.  If using ASTM E1827, a one-point test at 50 Pascal using the average CFM50 measured under depressurization is acceptable for this measurement.  
• When performing this test, the calibrated blower door fan shall be located in the entry door, balcony/patio door or window of the apartment.  Windows in adjacent apartments shall be open during the test.  Alternatively, the pressure difference between the test unit and the neighboring units can be measured when the test unit is depressurized 50 pascals relative to outdoor air.  Windows do not need to be opened in a neighboring unit if the pressure difference between it and the test unit is greater than or equal to 45 pascals.   If the apartment entry door opens to a corridor or other enclosed space, that space shall be well open to the outside during the test (e.g., opening the windows and corridor doors in neighboring units achieves both ends).  
• Conduct any QA procedures on test equipment and set-up recommended by the blower door manufacturer (e.g., ensure that the fan flow is in the proper direction for flow measurement to be accurate).  Check the tubing connections to the flow sensing element and that the flow sensing element is properly positioned.
• Conduct test to see whether or not the apartment air leakage rate is less than or equal to 0.30 CFM50 per square foot of enclosure (e.g., all surfaces enclosing the apartment, including exterior and party walls, floors, ceiling).  Use the guidance in the Preliminary or Final Verification Testing sections above to determine the next action (e.g., test more apartments, make repairs or write report). 
</t>
    </r>
    <r>
      <rPr>
        <i/>
        <sz val="10"/>
        <rFont val="Arial"/>
        <family val="2"/>
      </rPr>
      <t xml:space="preserve">• Note:  This test does not distinguish between leakage from the apartment to outside and leakage from the apartment to other interior and/or interstitial spaces.  The allowable limit for measured leakage is for the total enclosure of the apartment unit.
</t>
    </r>
  </si>
  <si>
    <r>
      <t xml:space="preserve">Rough-in </t>
    </r>
    <r>
      <rPr>
        <b/>
        <u/>
        <sz val="10"/>
        <rFont val="Arial"/>
        <family val="2"/>
      </rPr>
      <t>Maximum</t>
    </r>
    <r>
      <rPr>
        <b/>
        <sz val="10"/>
        <rFont val="Arial"/>
        <family val="2"/>
      </rPr>
      <t xml:space="preserve"> Leakage 
CFM25 </t>
    </r>
  </si>
  <si>
    <r>
      <t xml:space="preserve">Final </t>
    </r>
    <r>
      <rPr>
        <b/>
        <u/>
        <sz val="10"/>
        <rFont val="Arial"/>
        <family val="2"/>
      </rPr>
      <t>Maximum</t>
    </r>
    <r>
      <rPr>
        <b/>
        <sz val="10"/>
        <rFont val="Arial"/>
        <family val="2"/>
      </rPr>
      <t xml:space="preserve"> Leakage 
CFM25 </t>
    </r>
  </si>
  <si>
    <r>
      <t xml:space="preserve">Rough-in </t>
    </r>
    <r>
      <rPr>
        <b/>
        <u/>
        <sz val="10"/>
        <rFont val="Arial"/>
        <family val="2"/>
      </rPr>
      <t>Maximum</t>
    </r>
    <r>
      <rPr>
        <b/>
        <sz val="10"/>
        <rFont val="Arial"/>
        <family val="2"/>
      </rPr>
      <t xml:space="preserve"> Leakage 
CFM25</t>
    </r>
  </si>
  <si>
    <r>
      <t xml:space="preserve">Final 
</t>
    </r>
    <r>
      <rPr>
        <b/>
        <u/>
        <sz val="10"/>
        <rFont val="Arial"/>
        <family val="2"/>
      </rPr>
      <t>Maximum</t>
    </r>
    <r>
      <rPr>
        <b/>
        <sz val="10"/>
        <rFont val="Arial"/>
        <family val="2"/>
      </rPr>
      <t xml:space="preserve"> Leakage 
CFM25</t>
    </r>
  </si>
  <si>
    <t xml:space="preserve">3) Flow measurements cannot be verified until interior drywall and registers are installed. </t>
  </si>
  <si>
    <t>1) 100% of ventilation equipment serving common spaces must be inspected and verified for system performance (ie. fan efficiency, controls).  Ventilation performance (CFM) at the delivery location (register) can be sampled at every other floor. The overall sample shall include at least one riser for each type/size of fan installed in the building serving common space.</t>
  </si>
  <si>
    <r>
      <t xml:space="preserve">2) 100% of central ventilation equipment serving apartments must be inspected and verified for system performance (ie. fan efficiency, controls).   Ventilation performance (CFM) at the delivery location (register) can be sampled following the modified RESNET sampling protocol outlined in the </t>
    </r>
    <r>
      <rPr>
        <i/>
        <sz val="10"/>
        <rFont val="Arial"/>
        <family val="2"/>
      </rPr>
      <t>How to Use this Manual</t>
    </r>
    <r>
      <rPr>
        <sz val="10"/>
        <rFont val="Arial"/>
        <family val="2"/>
      </rPr>
      <t xml:space="preserve"> section on page 11 of the</t>
    </r>
    <r>
      <rPr>
        <i/>
        <sz val="10"/>
        <rFont val="Arial"/>
        <family val="2"/>
      </rPr>
      <t xml:space="preserve"> T&amp;V Protocols</t>
    </r>
    <r>
      <rPr>
        <sz val="10"/>
        <rFont val="Arial"/>
        <family val="2"/>
      </rPr>
      <t xml:space="preserve">.  The overall sample shall include at least one riser for each type/size of fan installed in the building serving apartments. For each ventilation riser tested, take measurements at every other floor to obtain a representative profile.  </t>
    </r>
  </si>
  <si>
    <r>
      <t xml:space="preserve">Construction documents must include performance criteria for buildings with garages including: 
• If following the </t>
    </r>
    <r>
      <rPr>
        <i/>
        <sz val="10"/>
        <rFont val="Arial"/>
        <family val="2"/>
      </rPr>
      <t>Prescriptive Path</t>
    </r>
    <r>
      <rPr>
        <sz val="10"/>
        <rFont val="Arial"/>
        <family val="2"/>
      </rPr>
      <t xml:space="preserve">, when garage exhaust is required by code, CO/NO2 sensors must be installed that control exhaust fan operation.
• Include threshold criteria for CO/NO2 concentration which activates sensors.
• Include a schedule of CO/NO2 controls with make, model, location and count.
• Include locations, powering of sensors, and connecting wiring on plans.
• Include fan size (CFM capacity) in ventilation schedule and air intake points on plans to properly ventilate throughout garage area.
</t>
    </r>
  </si>
  <si>
    <r>
      <t xml:space="preserve">Construction documents must also include the following criteria apply to projects using the </t>
    </r>
    <r>
      <rPr>
        <i/>
        <sz val="10"/>
        <rFont val="Arial"/>
        <family val="2"/>
      </rPr>
      <t>Prescriptive Path</t>
    </r>
    <r>
      <rPr>
        <sz val="10"/>
        <rFont val="Arial"/>
        <family val="2"/>
      </rPr>
      <t>:
• Central exhaust and in-line exhaust systems serving apartments must have self-balancing dampers at each grill.
• Central exhaust fans 1/16 HP and less must be direct-drive and have variable speed controllers.
• Central exhaust fans greater than 1/16 HP and less than 1 HP must be direct-drive with ECM motors and variable speed controllers.
• Central exhaust fans 1 HP and larger must have NEMA Premium efficient motors.
• In addition to requirements above, powered common laundry ventilation must be installed with automatic demand control to turn off ventilation fans when no dryers are operating.</t>
    </r>
  </si>
  <si>
    <r>
      <rPr>
        <b/>
        <sz val="10"/>
        <rFont val="Arial"/>
        <family val="2"/>
      </rPr>
      <t>Test Sensor Operation</t>
    </r>
    <r>
      <rPr>
        <sz val="10"/>
        <rFont val="Arial"/>
        <family val="2"/>
      </rPr>
      <t xml:space="preserve">
• If following the </t>
    </r>
    <r>
      <rPr>
        <i/>
        <sz val="10"/>
        <rFont val="Arial"/>
        <family val="2"/>
      </rPr>
      <t>Prescriptive Path</t>
    </r>
    <r>
      <rPr>
        <sz val="10"/>
        <rFont val="Arial"/>
        <family val="2"/>
      </rPr>
      <t>, when garage exhaust is required by code, CO/NO2 sensors must be installed that control exhaust fan operation.
• Using quantified CO tracer gas release (obtain specifications from chemical test suppliers), confirm performance of sensor and activation of fans.
• A Statement of Substantial Completion or approved proxy may be submitted to establish completion of the work associated with this protocol. A Statement of Substantial Completion is to be completed by the installation contractor or other qualified representative on company letter head and attached to all relevant</t>
    </r>
    <r>
      <rPr>
        <i/>
        <sz val="10"/>
        <rFont val="Arial"/>
        <family val="2"/>
      </rPr>
      <t xml:space="preserve"> T&amp;V Worksheets</t>
    </r>
    <r>
      <rPr>
        <sz val="10"/>
        <rFont val="Arial"/>
        <family val="2"/>
      </rPr>
      <t xml:space="preserve"> complete with all required information, photographs, cut sheets, etc.
</t>
    </r>
  </si>
  <si>
    <r>
      <rPr>
        <b/>
        <sz val="10"/>
        <rFont val="Arial"/>
        <family val="2"/>
      </rPr>
      <t>CO/NO2 Sensor Locations</t>
    </r>
    <r>
      <rPr>
        <sz val="10"/>
        <rFont val="Arial"/>
        <family val="2"/>
      </rPr>
      <t xml:space="preserve">
• Record sensor locations and confirm conformance with plans.</t>
    </r>
  </si>
  <si>
    <r>
      <rPr>
        <b/>
        <sz val="10"/>
        <rFont val="Arial"/>
        <family val="2"/>
      </rPr>
      <t>Garage Fan and CO/NO2 Sensor - Manufacturer's Product Data</t>
    </r>
    <r>
      <rPr>
        <sz val="10"/>
        <rFont val="Arial"/>
        <family val="2"/>
      </rPr>
      <t xml:space="preserve">
• Include cut sheet showing fan and sensor specifications such as CFM and CO/NO2 concentration threshold.</t>
    </r>
  </si>
  <si>
    <t xml:space="preserve">All ventilation fans installed and listed above should be listed here to document tested ventilation rates. Insert rows to meet sampling protocol. </t>
  </si>
  <si>
    <t xml:space="preserve">Whole Unit Ventilation </t>
  </si>
  <si>
    <r>
      <t>Construction documents must include performance criteria for central and in-unit ventilation systems including: 
For central ventilation systems:
• Roof curb and or wall penetrations has been sealed  
• Mastic or other UL-181 compliant material shall be applied within temperature range and according to all other manufacturer's requirements at ALL transverse joints and take offs.
• All duct transitional junctions have been sealed with mastic or other UL-181 compliant material.
• All connections between gypsum board and ductwork must be sealed.
• Total exhaust shaft leakage shall not exceed the sum of 5 CFM50 per register per shaft plus 5 CFM50 floor per shaft at a pressure of 0.2 in WC (2.5 CFM50 if following the</t>
    </r>
    <r>
      <rPr>
        <i/>
        <sz val="10"/>
        <rFont val="Arial"/>
        <family val="2"/>
      </rPr>
      <t xml:space="preserve"> Prescriptive Path</t>
    </r>
    <r>
      <rPr>
        <sz val="10"/>
        <rFont val="Arial"/>
        <family val="2"/>
      </rPr>
      <t xml:space="preserve">)
• Contractor shall adjust roof fan to provide a pressure of 0.2 – 0.3 inches WC at the grill farthest from the fan.
For in-line fan exhaust systems:
• Mastic or other UL-181 compliant material shall be applied within temperature range and according to all other manufacturer's requirements at ALL transverse joints and take offs. 
• All duct transitional junctions have been sealed with mastic or other UL-181 compliant material.  
• All connections between gypsum board and ductwork must be sealed.
• If plank core is to be used as duct, ceiling plank penetration has been sealed.
• If plank core is to be used as duct, plank core has been effectively connected to exterior of the building. 
• The appropriate plank core was selected that aligns with exterior louver.
</t>
    </r>
  </si>
  <si>
    <r>
      <rPr>
        <b/>
        <sz val="10"/>
        <rFont val="Arial"/>
        <family val="2"/>
      </rPr>
      <t>Compliance Statement</t>
    </r>
    <r>
      <rPr>
        <sz val="10"/>
        <rFont val="Arial"/>
        <family val="2"/>
      </rPr>
      <t xml:space="preserve">
• Assembly is consistent with the project specifications and Proposed Design.  Central exhaust systems serving apartments must be tested for duct leakage, which cannot exceed the sum of 5 CFM50 per register per shaft plus 5 CFM50 per floor per shaft. For projects using the </t>
    </r>
    <r>
      <rPr>
        <i/>
        <sz val="10"/>
        <rFont val="Arial"/>
        <family val="2"/>
      </rPr>
      <t>Prescriptive Path</t>
    </r>
    <r>
      <rPr>
        <sz val="10"/>
        <rFont val="Arial"/>
        <family val="2"/>
      </rPr>
      <t>, leakage cannot exceed the sum of 2.5 CFM50 per register per shaft plus 2.5 CFM50 per floor per shaft.</t>
    </r>
  </si>
  <si>
    <r>
      <rPr>
        <b/>
        <sz val="10"/>
        <rFont val="Arial"/>
        <family val="2"/>
      </rPr>
      <t>Duct Leakage Testing (Central Exhaust Serving Apartments)</t>
    </r>
    <r>
      <rPr>
        <sz val="10"/>
        <rFont val="Arial"/>
        <family val="2"/>
      </rPr>
      <t xml:space="preserve">
• Following the procedures outlined in your duct leakage tester operation manual, a single or five-point test for total duct leakage in the main duct shaft using a calibrated fan between -50 and -100 Pascal measured under depressurization or 50 and 100 Pascal under pressurization is acceptable for this measurement.  
• When conducting a duct leakage depressurization test, the flow conditioner and one of the flow rings must always be installed.
• EPA does not require the duct tester to be connected to a specific location in the shaft, however typically central exhaust duct tightness tests are conducted from the roof with the duct tester connected to the roof curb.  Often a transition plate is needed to effectively seal the duct tester to the roof curb opening. Cardboard is usually a readily accessible material on construction sites and can be easily adapted into such a transition plate (precut plastic, acrylic glass and or rubber sheets could also be used).
• The pressure probe should be installed approximately 5’ downstream of the connection between the duct and the duct tester, with the probe configured so it’s openings face perpendicular to the direction of flow and only static pressure is measured, not velocity pressure.  When connecting the duct tester to the roof curb, poke a hole in the transition sheet and run the tubing and pressure probe inside of the shaft before connecting the transition sheet. Often static pressure probes come with a magnet to help configure the probe in the right direction, but if the inside surface of the duct is not magnetic, a weighted pressure hose could be used with holes cut out of the sides to prevent velocity pressure from being measured.
• For five-point tests, use the Linear Regression Assistant below to find the CFM50 leakage.  </t>
    </r>
    <r>
      <rPr>
        <sz val="10"/>
        <rFont val="Arial"/>
        <family val="2"/>
      </rPr>
      <t xml:space="preserve">
• If credit is being taken for improved energy efficiency of the ventilation duct system, adjust As-Built energy model based on actual duct leakage rates as described in the </t>
    </r>
    <r>
      <rPr>
        <i/>
        <sz val="10"/>
        <rFont val="Arial"/>
        <family val="2"/>
      </rPr>
      <t>Simulation Guidelines</t>
    </r>
    <r>
      <rPr>
        <sz val="10"/>
        <rFont val="Arial"/>
        <family val="2"/>
      </rPr>
      <t xml:space="preserve">. Provide a summary of results of any duct leakage or ventilation performance testing; a sample table is provided in the </t>
    </r>
    <r>
      <rPr>
        <i/>
        <sz val="10"/>
        <rFont val="Arial"/>
        <family val="2"/>
      </rPr>
      <t>T&amp;V Worksheets</t>
    </r>
    <r>
      <rPr>
        <sz val="10"/>
        <rFont val="Arial"/>
        <family val="2"/>
      </rPr>
      <t xml:space="preserve">.
</t>
    </r>
  </si>
  <si>
    <t>MAX CFM50</t>
  </si>
  <si>
    <t>Total specified lighting power for the combined non-apartment spaces must not exceed ASHRAE 90.1-2010 allowances for those combined spaces. 
Lighting power densities and allowances must be determined using ASHRAE 90.1-2010, Table 9.5.1 or Table 9.6.1. Lighting controls may not be used to reduce the specified lighting power for compliance with this requirement. For senior living, an increase in lighting power densities and allowances corresponding to the increase in footcandles, is permitted.
If following the Prescriptive Path, when calculating overall lighting power density, use 1.1 W/ft2 for spaces where lighting is not installed.</t>
  </si>
  <si>
    <r>
      <t xml:space="preserve">All three-phase pump motors 1 horse-power or larger shall meet or exceed efficiency standards for NEMA Premium™ motors, where available.
</t>
    </r>
    <r>
      <rPr>
        <sz val="9"/>
        <color indexed="8"/>
        <rFont val="Arial"/>
        <family val="2"/>
      </rPr>
      <t xml:space="preserve">
Motors 5 horse-power or larger for circulating pumps serving hydronic cooling systems must be specified with variable frequency drives.
Cooling tower fan motors must be equipped with VFD controlled by a temperature sensor on the condenser water supply pipe.</t>
    </r>
  </si>
  <si>
    <r>
      <rPr>
        <b/>
        <i/>
        <sz val="9"/>
        <rFont val="Arial"/>
        <family val="2"/>
      </rPr>
      <t>Prerequisite Checklist</t>
    </r>
    <r>
      <rPr>
        <b/>
        <sz val="9"/>
        <rFont val="Arial"/>
        <family val="2"/>
      </rPr>
      <t xml:space="preserve">
The proposed design shall AT LEAST meet each of these requirements for each indicated measure or system, or applicable Local, State, or National codes, whichever is more stringent.</t>
    </r>
  </si>
  <si>
    <r>
      <rPr>
        <b/>
        <i/>
        <sz val="9"/>
        <rFont val="Arial"/>
        <family val="2"/>
      </rPr>
      <t>Prescriptive Path</t>
    </r>
    <r>
      <rPr>
        <b/>
        <sz val="9"/>
        <rFont val="Arial"/>
        <family val="2"/>
      </rPr>
      <t xml:space="preserve">
The proposed design shall AT LEAST meet each of these requirements for each indicated measure or system, or applicable Local, State, or National codes, whichever is more stringent.</t>
    </r>
  </si>
  <si>
    <t>When provided in common areas and/or apartments, refrigerators, dishwashers, clothes washers, ceiling fans and vending machines must be ENERGY STAR certified.</t>
  </si>
  <si>
    <t>Select one based on Proposed Design:
Central Gas Boiler: 80% Thermal Efficiency
In-Unit Gas Storage: 0.62-0.0019V EF; 
In-Unit Electric Storage: 0.93-0.00132V EF</t>
  </si>
  <si>
    <t>Unfired Storage tank: R-12.5
In-Unit Storage: NA (included in EF)</t>
  </si>
  <si>
    <t>Gas Heat: hydronic and 0.0003 kW/CFM PTAC 
Electric Heat: 0.0003 kW/CFM PTHP</t>
  </si>
  <si>
    <t xml:space="preserve">Enter baseline capacity as calculated by energy modeling software. Per Appendix G, Section G3.1.2.2, unmet load hours shall not exceed 300 hours and 25% oversizing is allowed for sizing baseline heating systems.
</t>
  </si>
  <si>
    <t>Gas Heat: PTAC, 9.305 EER
Electric Heat: PTHP, 9.105 EER</t>
  </si>
  <si>
    <t xml:space="preserve">Enter baseline capacity as calculated by energy modeling software. Per Appendix G, Section G3.1.2.2, unmet load hours shall not exceed 300 hours and 15% oversizing is allowed for sizing baseline cooling systems.
</t>
  </si>
  <si>
    <t>NEMA Standard motors, 19W/GPM (hot-water), no VFD (unless over 120,000 SF);
22W/GPM (chilled-water)</t>
  </si>
  <si>
    <t>Use system parameters (head, efficiency) or Ppump=BHP*746/Pump Motor Efficiency to model pump power. Use ASHRAE Table 10.8 to determine Motor Efficiency</t>
  </si>
  <si>
    <t>No Heat Recovery Required</t>
  </si>
  <si>
    <t>Date Revised:
By:</t>
  </si>
  <si>
    <t># REVIEW:  75% and 100% Design Completion Review
Prepared by:
Date:</t>
  </si>
  <si>
    <t>Enter value from ASHRAE Table 5.5-1 through 5.5-8 for Vertical Glazing and Proposed frame material
Window to wall Ratio not to exceed 40%</t>
  </si>
  <si>
    <r>
      <t>#</t>
    </r>
    <r>
      <rPr>
        <b/>
        <vertAlign val="superscript"/>
        <sz val="14"/>
        <rFont val="Arial"/>
        <family val="2"/>
      </rPr>
      <t xml:space="preserve"> </t>
    </r>
    <r>
      <rPr>
        <b/>
        <sz val="14"/>
        <rFont val="Arial"/>
        <family val="2"/>
      </rPr>
      <t xml:space="preserve">REVIEW:  75% and 100% Design Completion Review
</t>
    </r>
    <r>
      <rPr>
        <sz val="14"/>
        <rFont val="Arial"/>
        <family val="2"/>
      </rPr>
      <t>Prepared by:
Date:</t>
    </r>
  </si>
  <si>
    <t>Ceiling fans</t>
  </si>
  <si>
    <t>http://www.nema.org/Policy/Energy/Efficiency/Documents/NEMA_Premium_Partners.pdf</t>
  </si>
  <si>
    <t xml:space="preserve">*Many motors are NEMA labeled and this label alone, does not ensure that a motor is energy-efficient.  This requirement refers specifically to the NEMA Premium energy efficient motors program.  Participating companies may be found at </t>
  </si>
  <si>
    <t xml:space="preserve">http://www.nema.org/Policy/Energy/Efficiency/Documents/NEMA_Premium_Partners.pdf </t>
  </si>
  <si>
    <r>
      <t xml:space="preserve">INSPECTION COMMENTS 
</t>
    </r>
    <r>
      <rPr>
        <sz val="10"/>
        <rFont val="Arial"/>
        <family val="2"/>
      </rPr>
      <t>(Use this field to note problems, specific inspection details, or changes in As-Built compared to Design, like model numbers. If installed as designed, please state “Same as Design”. If make/model numbers have changed, list them here.)</t>
    </r>
  </si>
  <si>
    <t>Version 1.6 Summary of Changes</t>
  </si>
  <si>
    <t>Prerequisites Checklist</t>
  </si>
  <si>
    <t>1.1 - APPLIANCES thru 9.1 METERS</t>
  </si>
  <si>
    <r>
      <rPr>
        <b/>
        <sz val="10"/>
        <rFont val="Arial"/>
        <family val="2"/>
      </rPr>
      <t>Wood-Framed Construction (RECOMMENDED, NOT A PREREQUISITE)</t>
    </r>
    <r>
      <rPr>
        <sz val="10"/>
        <rFont val="Arial"/>
        <family val="2"/>
      </rPr>
      <t xml:space="preserve">
• For wood-framed construction, Version 3.0 of the </t>
    </r>
    <r>
      <rPr>
        <i/>
        <sz val="10"/>
        <rFont val="Arial"/>
        <family val="2"/>
      </rPr>
      <t xml:space="preserve">ENERGY STAR Certified Homes Thermal Enclosure System Rater Checklist Sections 3 and 5 </t>
    </r>
    <r>
      <rPr>
        <sz val="10"/>
        <rFont val="Arial"/>
        <family val="2"/>
      </rPr>
      <t xml:space="preserve">is recommended to be followed in addition to all applicable </t>
    </r>
    <r>
      <rPr>
        <i/>
        <sz val="10"/>
        <rFont val="Arial"/>
        <family val="2"/>
      </rPr>
      <t>T&amp;V Protocols.</t>
    </r>
  </si>
  <si>
    <r>
      <rPr>
        <b/>
        <sz val="10"/>
        <rFont val="Arial"/>
        <family val="2"/>
      </rPr>
      <t>Wood-Framed Construction  (RECOMMENDED, NOT A PREREQUISITE)</t>
    </r>
    <r>
      <rPr>
        <sz val="10"/>
        <rFont val="Arial"/>
        <family val="2"/>
      </rPr>
      <t xml:space="preserve">
• For wood-framed construction, Version 3.0 of the </t>
    </r>
    <r>
      <rPr>
        <i/>
        <sz val="10"/>
        <rFont val="Arial"/>
        <family val="2"/>
      </rPr>
      <t xml:space="preserve">ENERGY STAR Certified Homes Thermal Enclosure System Rater Checklist Sections 3 and 5 </t>
    </r>
    <r>
      <rPr>
        <sz val="10"/>
        <rFont val="Arial"/>
        <family val="2"/>
      </rPr>
      <t xml:space="preserve">is recommended to be followed in addition to all applicable </t>
    </r>
    <r>
      <rPr>
        <i/>
        <sz val="10"/>
        <rFont val="Arial"/>
        <family val="2"/>
      </rPr>
      <t>T&amp;V Protocols.</t>
    </r>
  </si>
  <si>
    <r>
      <rPr>
        <b/>
        <sz val="10"/>
        <rFont val="Arial"/>
        <family val="2"/>
      </rPr>
      <t>Wood-Framed Construction  (RECOMMENDED, NOT A PREREQUISITE)</t>
    </r>
    <r>
      <rPr>
        <sz val="10"/>
        <rFont val="Arial"/>
        <family val="2"/>
      </rPr>
      <t xml:space="preserve">
• For wood-framed construction, Version 3.0 of the </t>
    </r>
    <r>
      <rPr>
        <i/>
        <sz val="10"/>
        <rFont val="Arial"/>
        <family val="2"/>
      </rPr>
      <t xml:space="preserve">ENERGY STAR Qualified Homes Thermal Enclosure System Rater Checklist Sections 3 and 5 </t>
    </r>
    <r>
      <rPr>
        <sz val="10"/>
        <rFont val="Arial"/>
        <family val="2"/>
      </rPr>
      <t xml:space="preserve">is recommended in addition to all applicable </t>
    </r>
    <r>
      <rPr>
        <i/>
        <sz val="10"/>
        <rFont val="Arial"/>
        <family val="2"/>
      </rPr>
      <t>T&amp;V Protocols.</t>
    </r>
  </si>
  <si>
    <r>
      <t xml:space="preserve">Wood-Framed Construction  (RECOMMENDED, NOT A PREREQUISITE)
</t>
    </r>
    <r>
      <rPr>
        <sz val="10"/>
        <rFont val="Arial"/>
        <family val="2"/>
      </rPr>
      <t>• For wood-framed construction, Version 3.0 of the ENERGY STAR Qualified Homes Thermal Enclosure System Rater Checklist Sections 3 and 5 is recommended in addition to all applicable T&amp;V Protocols.</t>
    </r>
  </si>
  <si>
    <t xml:space="preserve">3.1, 3.2, 3.3, 4.1, 8.1 </t>
  </si>
  <si>
    <t>Apt # or Space</t>
  </si>
  <si>
    <t>Revised row 141 to reference correct ASHRAE requirement 62.2 - 2007, consistent with Program requirements.</t>
  </si>
  <si>
    <t>ASHRAE 62.2 - 2007 Table 4.1a - Ventilation Air Requirements, CFM</t>
  </si>
  <si>
    <t xml:space="preserve"> The envelope components must comply with ASHRAE Standard 90.1-2007 Section 5.4. 
All roof, wall, floor and slab insulation shall achieve RESNET-defined Grade I installation or, alternatively, Grade II for surfaces that contain a layer of continuous, air impermeable insulation (≥R-3 in CZ 1-4 and ≥R-5 in CZ 5-8).</t>
  </si>
  <si>
    <t>Assembly U-value determinations must follow ASHRAE 90.1-2007, Appendix A.
See Tables 2 and 3 for climate specific envelope requirements for the following components: roof insulation; above grade and below grade wall insulation; floor and slab insulation; exterior doors; and vertical glazing.</t>
  </si>
  <si>
    <t>Below Grade Walls - Insulation Installation Requirements</t>
  </si>
  <si>
    <t>Above Grade Walls - Insulation Installation Requirements</t>
  </si>
  <si>
    <t>Roof - Insulation Installation Requirements</t>
  </si>
  <si>
    <t>Floor Insulation Above Unconditioned Space -  Insulation Installation Requirements</t>
  </si>
  <si>
    <t>Below Grade Slab Floor- Insulation Installation Requirements</t>
  </si>
  <si>
    <t>Slab-on-Grade (unheated) - Insulation Installation Requirements</t>
  </si>
  <si>
    <t>Slab-on-Grade (embedded heated only) - Insulation Installation Requirements</t>
  </si>
  <si>
    <t>Floor Perimeter/Plank Edge -  Insulation Installation Requirements</t>
  </si>
  <si>
    <r>
      <rPr>
        <b/>
        <sz val="10"/>
        <rFont val="Arial"/>
        <family val="2"/>
      </rPr>
      <t>Below Grade Walls - Insulation Installation Requirements
Insulation and Initial Framing Inspection</t>
    </r>
    <r>
      <rPr>
        <sz val="10"/>
        <rFont val="Arial"/>
        <family val="2"/>
      </rPr>
      <t xml:space="preserve">
• Verify insulation type, thickness, location, coverage, and installation.  Improperly installed insulation must be derated*.
• Verify location and continuity of air and vapor barriers (if specified).
• Protection from air and moisture intrusion of interior and cavity insulation will also be verified.</t>
    </r>
  </si>
  <si>
    <r>
      <rPr>
        <b/>
        <sz val="10"/>
        <rFont val="Arial"/>
        <family val="2"/>
      </rPr>
      <t>Above Grade Walls - Insulation Installation Requirements
Insulation and Initial Framing Inspection</t>
    </r>
    <r>
      <rPr>
        <sz val="10"/>
        <rFont val="Arial"/>
        <family val="2"/>
      </rPr>
      <t xml:space="preserve">
• Verify insulation type, thickness, location, coverage, and installation.  Improperly installed insulation must be derated*.
• Verify location and continuity of air and vapor barriers (if specified).
• Protection from air and moisture intrusion of interior and cavity insulation will also be verified.</t>
    </r>
  </si>
  <si>
    <r>
      <rPr>
        <b/>
        <sz val="10"/>
        <rFont val="Arial"/>
        <family val="2"/>
      </rPr>
      <t>Floor Perimeter/Plank Edge -  Insulation Installation Requirements
Insulation and Framing Inspection</t>
    </r>
    <r>
      <rPr>
        <sz val="10"/>
        <rFont val="Arial"/>
        <family val="2"/>
      </rPr>
      <t xml:space="preserve">
• Verify insulation type, thickness, location, coverage, and installation.  Improperly installed insulation must be derated*.
• Verify location and continuity of air and vapor barriers (if specified).
• Protection from air and moisture intrusion of interior and cavity insulation will also be verified.</t>
    </r>
  </si>
  <si>
    <r>
      <rPr>
        <b/>
        <sz val="10"/>
        <rFont val="Arial"/>
        <family val="2"/>
      </rPr>
      <t>Roof -  Insulation Installation Requirements
Insulation and Initial Framing Inspection</t>
    </r>
    <r>
      <rPr>
        <sz val="10"/>
        <rFont val="Arial"/>
        <family val="2"/>
      </rPr>
      <t xml:space="preserve">
• Verify insulation type, thickness, location, coverage, and installation.  Improperly installed insulation must be derated*.
• Verify location and continuity of air and vapor barriers (if specified).
• Protection from air and moisture intrusion of interior and cavity insulation will also be verified.</t>
    </r>
  </si>
  <si>
    <r>
      <rPr>
        <b/>
        <sz val="10"/>
        <rFont val="Arial"/>
        <family val="2"/>
      </rPr>
      <t>Floor Insulation Above Unconditioned Space -  Insulation Installation Requirements
Insulation and Initial Framing Inspection</t>
    </r>
    <r>
      <rPr>
        <sz val="10"/>
        <rFont val="Arial"/>
        <family val="2"/>
      </rPr>
      <t xml:space="preserve">
• Verify insulation type, thickness, location, coverage, and installation.  Improperly installed insulation must be derated*.
• Verify location and continuity of air and vapor barriers (if specified).
• Protection from air and moisture intrusion of interior and cavity insulation will also be verified.</t>
    </r>
  </si>
  <si>
    <r>
      <rPr>
        <b/>
        <sz val="10"/>
        <rFont val="Arial"/>
        <family val="2"/>
      </rPr>
      <t>Below Grade Slab Floor-  Insulation Installation Requirements
Insulation Inspection</t>
    </r>
    <r>
      <rPr>
        <sz val="10"/>
        <rFont val="Arial"/>
        <family val="2"/>
      </rPr>
      <t xml:space="preserve">
• Verify insulation type, thickness, location, coverage, and installation.  Improperly installed insulation must be derated*.
• Verify location and continuity of air and vapor barriers (if specified).
• Protection from air and moisture intrusion of interior and cavity insulation will also be verified.</t>
    </r>
  </si>
  <si>
    <r>
      <rPr>
        <b/>
        <sz val="10"/>
        <rFont val="Arial"/>
        <family val="2"/>
      </rPr>
      <t>Slab-on-Grade (unheated) -  Insulation Installation Requirements
Insulation Inspection</t>
    </r>
    <r>
      <rPr>
        <sz val="10"/>
        <rFont val="Arial"/>
        <family val="2"/>
      </rPr>
      <t xml:space="preserve">
• Verify insulation type, thickness, location, coverage, and installation.  Improperly installed insulation must be derated*.
• If following the Prescriptive Path,Insulation shall be placed on the outside of the foundation or on the inside of a foundation wall. The insulation shall extend downward from the top of the slab for a minimum distance as shown in Prescriptive Path Table 3 or to the top of the footing, whichever is less, or downward to at least the bottom of the slab and then horizontally to the interior or exterior for the total distance shown in the table.
• Verify location and continuity of air and vapor barriers (if specified).
• Protection from air and moisture intrusion of interior and cavity insulation will also be verified.</t>
    </r>
  </si>
  <si>
    <r>
      <rPr>
        <b/>
        <sz val="10"/>
        <rFont val="Arial"/>
        <family val="2"/>
      </rPr>
      <t>Slab-on-Grade (embedded heated only) -  Insulation Installation Requirements
Insulation Inspection</t>
    </r>
    <r>
      <rPr>
        <sz val="10"/>
        <rFont val="Arial"/>
        <family val="2"/>
      </rPr>
      <t xml:space="preserve">
• Verify insulation type, thickness, location, coverage, and installation.  Improperly installed insulation must be derated*.
• If following the Prescriptive Path, insulation shall be placed on the outside of the foundation or on the inside of a foundation wall. The insulation shall extend downward from the top of the slab for a minimum distance as shown in Prescriptive Path Table 3 or to the top of the footing, whichever is less, or downward to at least the bottom of the slab and then horizontally to the interior or exterior for the total distance shown in the table.
• Verify location and continuity of air and vapor barriers (if specified).
• Protection from air and moisture intrusion of interior and cavity insulation will also be verified.</t>
    </r>
  </si>
  <si>
    <r>
      <rPr>
        <b/>
        <sz val="10"/>
        <rFont val="Arial"/>
        <family val="2"/>
      </rPr>
      <t>Continuous Insulation Requirements</t>
    </r>
    <r>
      <rPr>
        <sz val="10"/>
        <rFont val="Arial"/>
        <family val="2"/>
      </rPr>
      <t xml:space="preserve">
• For steel-framed and metal buildings, continuous exterior insulation is required on above grade walls. For masonry buildings with metal framing, continuous interior or exterior insulation is required on above grade walls. Projected balconies are currently exempt, however, EPA recommends that they are thermally broken.</t>
    </r>
  </si>
  <si>
    <r>
      <rPr>
        <b/>
        <sz val="10"/>
        <rFont val="Arial"/>
        <family val="2"/>
      </rPr>
      <t>Cooling - A/C Sleeves</t>
    </r>
    <r>
      <rPr>
        <sz val="10"/>
        <rFont val="Arial"/>
        <family val="2"/>
      </rPr>
      <t xml:space="preserve">
• If installing sleeves for through-wall AC units, insulated covers must be provided by the building for use during heating season and when AC units are not installed.</t>
    </r>
  </si>
  <si>
    <r>
      <rPr>
        <b/>
        <sz val="10"/>
        <rFont val="Arial"/>
        <family val="2"/>
      </rPr>
      <t>Compartmentalization</t>
    </r>
    <r>
      <rPr>
        <sz val="10"/>
        <rFont val="Arial"/>
        <family val="2"/>
      </rPr>
      <t xml:space="preserve">
• Attached garages shall be fully compartmentalized from the rest of the building through air sealing.  All pipe and conduit penetrations shall be sealed with material compatible with the surface and resilient to temperature fluctuations.</t>
    </r>
  </si>
  <si>
    <r>
      <t xml:space="preserve">Space Cooling - Type and Efficiency
</t>
    </r>
    <r>
      <rPr>
        <sz val="10"/>
        <rFont val="Arial"/>
        <family val="2"/>
      </rPr>
      <t xml:space="preserve">• Specifications for the cooling system type, location and efficiency shall match the assumptions made in the Proposed Design model or meets or exceeds the requirements listed in the </t>
    </r>
    <r>
      <rPr>
        <i/>
        <sz val="10"/>
        <rFont val="Arial"/>
        <family val="2"/>
      </rPr>
      <t>Prescriptive Path</t>
    </r>
    <r>
      <rPr>
        <sz val="10"/>
        <rFont val="Arial"/>
        <family val="2"/>
      </rPr>
      <t xml:space="preserve">.
• Cooling equipment efficiency must be verified through AHRI ratings. If not available, OEM-provided performance data must be used, in compliance with ASHRAE 90.1-2007, Section 6.4.1.4. If following the </t>
    </r>
    <r>
      <rPr>
        <i/>
        <sz val="10"/>
        <rFont val="Arial"/>
        <family val="2"/>
      </rPr>
      <t>Prescriptive Path</t>
    </r>
    <r>
      <rPr>
        <sz val="10"/>
        <rFont val="Arial"/>
        <family val="2"/>
      </rPr>
      <t xml:space="preserve"> and ENERGY STAR certification is required, it must be verified through the ENERGY STAR website.
• The appropriate climate zone for each building site shall be determined by ASHRAE 90.1–2007, Table B-1. Exception: The appropriate climate zone for each building site in California will be determined by Title 24.
• See Table 1 for list of equipment and minimum efficiencies per ASHRAE 90.1 – 2007 Climate Zones. Part load minimum efficiencies listed are only applicable to equipment with capacity modulation. See ASHRAE 189.1-2009, Appendix C, for equipment not listed in Table 1.</t>
    </r>
  </si>
  <si>
    <t>(d) Cooling System Type</t>
  </si>
  <si>
    <t>(e) Cooling System Sizing</t>
  </si>
  <si>
    <t xml:space="preserve">Load sizing calculations must reflect the design; installed capacity cannot exceed design by more than 20%, except when smaller sizes are not available.
Cooling loads shall be calculated, equipment capacity shall be selected, and duct systems shall be sized according to the latest editions of ACCA Manual J, S, &amp; D, respectively, ASHRAE 2009 Handbook of Fundamentals, or a substantively equivalent procedure. Indoor temperatures shall be 75°F for cooling, outdoor temperatures shall be the 1.0% design temperature, as published by the ASHRAE Handbook of Fundamentals.
</t>
  </si>
  <si>
    <t>Cooling equipment shall be ENERGY STAR certified, where applicable.</t>
  </si>
  <si>
    <t>(g) Flexible Ducts</t>
  </si>
  <si>
    <r>
      <rPr>
        <b/>
        <sz val="10"/>
        <rFont val="Arial"/>
        <family val="2"/>
      </rPr>
      <t>Space Heating - Sizing</t>
    </r>
    <r>
      <rPr>
        <sz val="10"/>
        <rFont val="Arial"/>
        <family val="2"/>
      </rPr>
      <t xml:space="preserve">
• Heating loads shall be calculated, equipment capacity shall be selected, and duct systems shall be sized according to the latest editions of Air-Conditioning Contractors Association (ACCA) Manual J, S, &amp; D respectively, ASHRAE 2009 Handbook of Fundamentals, or a substantively equivalent procedure, and provided by the design engineer to the responsible party. Indoor temperatures shall be 70°F for heating, outdoor temperatures shall be the 99.0% design temperatures as published by the ASHRAE Handbook of Fundamentals. Installed capacity cannot exceed design by more than 20%, except when smaller sizes are not available.  For condensing boilers, plans must specify return water temperature at design conditions.</t>
    </r>
  </si>
  <si>
    <r>
      <rPr>
        <b/>
        <sz val="10"/>
        <rFont val="Arial"/>
        <family val="2"/>
      </rPr>
      <t>Space Cooling - Sizing</t>
    </r>
    <r>
      <rPr>
        <sz val="10"/>
        <rFont val="Arial"/>
        <family val="2"/>
      </rPr>
      <t xml:space="preserve">
• Cooling loads shall be calculated, equipment capacity shall be selected, and duct systems shall be sized according to the latest editions of Air-Conditioning Contractors Association (ACCA) Manual J, S, &amp; D respectively, ASHRAE 2009 Handbook of Fundamentals, or a substantively equivalent procedure, and provided by the design engineer to the responsible party. Indoor temperatures shall be 75°F for cooling, outdoor temperatures shall be the 1.0% design temperatures as published by the ASHRAE Handbook of Fundamentals. Installed capacity cannot exceed design by more than 20%, except when smaller sizes are not available.  </t>
    </r>
  </si>
  <si>
    <r>
      <rPr>
        <b/>
        <sz val="10"/>
        <rFont val="Arial"/>
        <family val="2"/>
      </rPr>
      <t>Heating Terminal Units - Thermostatic Controls</t>
    </r>
    <r>
      <rPr>
        <sz val="10"/>
        <rFont val="Arial"/>
        <family val="2"/>
      </rPr>
      <t xml:space="preserve">
• All terminal heating distribution equipment must be separated from the riser or distribution loop by a control valve or terminal distribution pump, so that heated fluid is not delivered to the apartment distribution equipment when there is no call for heat from the apartment thermostats.</t>
    </r>
  </si>
  <si>
    <r>
      <rPr>
        <b/>
        <sz val="10"/>
        <rFont val="Arial"/>
        <family val="2"/>
      </rPr>
      <t>Cooling Terminal Units - Thermostatic Controls</t>
    </r>
    <r>
      <rPr>
        <sz val="10"/>
        <rFont val="Arial"/>
        <family val="2"/>
      </rPr>
      <t xml:space="preserve">
• Verify all terminal cooling distribution equipment must be separated from the riser or distribution loop by a control valve or terminal distribution pump, so that cooled fluid is not delivered to the apartment distribution equipment when there is no call for cooling from the apartment thermostats.</t>
    </r>
  </si>
  <si>
    <r>
      <rPr>
        <b/>
        <sz val="10"/>
        <rFont val="Arial"/>
        <family val="2"/>
      </rPr>
      <t>Heating Distribution - Flex Duct Installation</t>
    </r>
    <r>
      <rPr>
        <sz val="10"/>
        <rFont val="Arial"/>
        <family val="2"/>
      </rPr>
      <t xml:space="preserve">
• Verify that all heating ductwork that has been specified as flex duct meets the Sheet Metal Air Conditioning Contractors National Association (SMACNA) installation standards  (see Appendix A of the Prescriptive Path or the Performance Path).</t>
    </r>
  </si>
  <si>
    <r>
      <rPr>
        <b/>
        <sz val="10"/>
        <rFont val="Arial"/>
        <family val="2"/>
      </rPr>
      <t>Cooling Distribution - Flex Duct Installation</t>
    </r>
    <r>
      <rPr>
        <sz val="10"/>
        <rFont val="Arial"/>
        <family val="2"/>
      </rPr>
      <t xml:space="preserve">
• Verify that all cooling ductwork that has been specified as flex duct meets the Sheet Metal Air Conditioning Contractors National Association (SMACNA) installation standards (see Appendix A of the Prescriptive Path or the Performance Path).</t>
    </r>
  </si>
  <si>
    <r>
      <rPr>
        <b/>
        <sz val="10"/>
        <rFont val="Arial"/>
        <family val="2"/>
      </rPr>
      <t>Heating Distribution - Duct Sealing Details</t>
    </r>
    <r>
      <rPr>
        <sz val="10"/>
        <rFont val="Arial"/>
        <family val="2"/>
      </rPr>
      <t xml:space="preserve">
• Call out a preliminary list of duct sealing details to be integrated into the construction documents and inspected must include the following at a minimum.  This criteria also applies to heat pump units:
a  Roof curb penetration has been sealed  
b. Mastic or other UL-181 compliant material has been applied within temperature range and according to all other manufacturer's requirements at ALL transverse joints and take offs.
c. All duct transitional junctions have been sealed with mastic or other UL-181 compliant material.
d. Gap between take off duct and gypsum board has been effectively sealed.
</t>
    </r>
  </si>
  <si>
    <r>
      <rPr>
        <b/>
        <sz val="10"/>
        <rFont val="Arial"/>
        <family val="2"/>
      </rPr>
      <t>Cooling Distribution - Duct Sealing Details</t>
    </r>
    <r>
      <rPr>
        <sz val="10"/>
        <rFont val="Arial"/>
        <family val="2"/>
      </rPr>
      <t xml:space="preserve">
• Call out a preliminary list of duct sealing details to be integrated into the construction documents and inspected must include the following at a minimum:
a  Roof curb and or wall penetrations has been sealed  
b. Mastic or other UL-181 compliant material has been applied within temperature range and according to all other manufacturer's requirements at ALL transverse joints and take offs.
c. All duct transitional junctions have been sealed with mastic or other UL-181 compliant material.
d. Gap between take off duct and gypsum board has been effectively sealed.
</t>
    </r>
  </si>
  <si>
    <r>
      <rPr>
        <b/>
        <sz val="10"/>
        <rFont val="Arial"/>
        <family val="2"/>
      </rPr>
      <t>Heating Distribution - In-Unit Duct Leakage Testing</t>
    </r>
    <r>
      <rPr>
        <sz val="10"/>
        <rFont val="Arial"/>
        <family val="2"/>
      </rPr>
      <t xml:space="preserve">
• Following the procedures outlined in your duct leakage tester operation manual, a one-point test for total duct leakage in the main duct shaft using a calibrated fan measured under depressurization or pressurization is acceptable for this measurement.  Per the Prerequisites Checklist the total duct leakage for in-unit systems shall be ≤8 CFM25 per 100 ft^2 conditioned floor area. Final testing occurs after the building is completed: air handlers, ductwork, supply.return registers installed and sealed, and interior drywall finished. Note that non-ducted returns must include the return air pathway in the pressurized testing of the distribution system.
• When conducting a duct leakage depressurization test, the flow conditioner and one of the flow rings must always be installed.
• Provide a summary of results of any duct leakage testing; a sample table is provided below. As an alternative to testing at building completion, total duct leakage measured at rough-in, shall be ≤4 CFM25 per 100 ft2, with air handler and all ductwork installed.
• Ensure duct systems can be physically sealed and pressurized for duct leakage testing. For ventilation systems that utilize an intake duct to the return side of the HVAC system without motorized dampers, GC must provide interior or exterior access to the intake duct so that it can be sealed during testing.</t>
    </r>
  </si>
  <si>
    <r>
      <rPr>
        <b/>
        <sz val="10"/>
        <rFont val="Arial"/>
        <family val="2"/>
      </rPr>
      <t>Cooling Distribution - In-Unit Duct Leakage Testing</t>
    </r>
    <r>
      <rPr>
        <sz val="10"/>
        <rFont val="Arial"/>
        <family val="2"/>
      </rPr>
      <t xml:space="preserve">
• Following the procedures outlined in your duct leakage tester operation manual, a one-point test for total duct leakage in the main duct shaft using a calibrated fan measured under depressurization or pressurization is acceptable for this measurement.  Per the Prerequisites Checklist, the total duct leakage for in-unit systems shall be ≤8 CFM25 per 100 ft2 of conditioned floor area. Final testing occurs after the building is completed: air handlers, ductwork, supply.return registers installed and sealed, and interior drywall finished. Note that non-ducted returns must include the return air pathway in the pressurized testing of the distribution system.
• When conducting a duct leakage depressurization test, the flow conditioner and one of the flow rings must always be installed.
• Provide a summary of results of any duct leakage testing; a sample table is provided below. As an alternative to testing at building completion, total duct leakage measured at rough-in, shall be ≤4 CFM25 per 100 ft2, with air handler and all ductwork installed.
• Ensure duct systems can be physically sealed and pressurized for duct leakage testing. For ventilation systems that utilize an intake duct to the return side of the HVAC system without motorized dampers, GC must provide interior or exterior access to the intake duct so that it can be sealed during testing.</t>
    </r>
  </si>
  <si>
    <t>Heating and cooling supply and return ductwork shall be insulated to a minimum R-4 in conditioned space, R-6 in unconditioned space and R-8 when located outside the building.</t>
  </si>
  <si>
    <t>Heating and cooling supply and return ductwork shall be insulated to a minimum R-4 in conditioned space and R-8 in unconditioned space or when located outside the building.</t>
  </si>
  <si>
    <r>
      <t>Heating Distribution - Duct Insulation</t>
    </r>
    <r>
      <rPr>
        <sz val="10"/>
        <rFont val="Arial"/>
        <family val="2"/>
      </rPr>
      <t/>
    </r>
  </si>
  <si>
    <r>
      <t>Cooling Distribution - Duct Insulation</t>
    </r>
    <r>
      <rPr>
        <sz val="10"/>
        <rFont val="Arial"/>
        <family val="2"/>
      </rPr>
      <t/>
    </r>
  </si>
  <si>
    <r>
      <rPr>
        <b/>
        <sz val="10"/>
        <rFont val="Arial"/>
        <family val="2"/>
      </rPr>
      <t>DHW - Insulation for Piping</t>
    </r>
    <r>
      <rPr>
        <sz val="10"/>
        <rFont val="Arial"/>
        <family val="2"/>
      </rPr>
      <t xml:space="preserve">
•Piping carrying liquid with temperatures greater than 105°F must have a minimum of 1” of insulation. Pipes 1.5” in diameter and greater must have a minimum of 1.5” of insulation.  Construction documents must account for piping total thickness including required insulation when passing through planks or any other penetrations. Construction documents shall specify that the piping must be inspected before access is covered up. Extent and location to be determined by ASHRAE 90.1-2007 Section 7.4.3 or local code. </t>
    </r>
  </si>
  <si>
    <t>Heating piping carrying fluid or steam with temperatures greater than 105°F shall be insulated in accordance with NYS ECCC. Construction documents must account for piping total thickness including required insulation when passing through planks or any other penetrations. For PTACs or any other heating systems that require branch pipe insulation, the insulation thickness must be considered when designing room dimensions and access chases. Construction documents shall specify that the piping must be inspected before access is covered up. Extent and location to be determined by ASHRAE 90.1-2007 Section 6.4.4.1.3 or local code.</t>
  </si>
  <si>
    <r>
      <t xml:space="preserve">Space Heating - Insulation for Piping
</t>
    </r>
    <r>
      <rPr>
        <sz val="10"/>
        <rFont val="Arial"/>
        <family val="2"/>
      </rPr>
      <t xml:space="preserve">
</t>
    </r>
  </si>
  <si>
    <r>
      <t xml:space="preserve">DHW - Storage Capacity
• </t>
    </r>
    <r>
      <rPr>
        <sz val="10"/>
        <rFont val="Arial"/>
        <family val="2"/>
      </rPr>
      <t xml:space="preserve">Storage tank capacity must be reviewed and verified that it was sized based on occupancy.
</t>
    </r>
  </si>
  <si>
    <t xml:space="preserve">Domestic water heating equipment shall be ENERGY STAR certified, where applicable. Atmospherically vented gas water heaters, tankless coils and side-arm water heaters shall not be specified. Indirect water heaters, with or without storage, are acceptable. </t>
  </si>
  <si>
    <r>
      <rPr>
        <b/>
        <sz val="10"/>
        <rFont val="Arial"/>
        <family val="2"/>
      </rPr>
      <t>Heating Distribution - Outdoor Air Damper</t>
    </r>
    <r>
      <rPr>
        <sz val="10"/>
        <rFont val="Arial"/>
        <family val="2"/>
      </rPr>
      <t xml:space="preserve">
• For systems designed with outdoor-air supplied to the heating distribution system, provide motorized dampers that will automatically shut when systems or spaces are not in use. Continuously running ventilation would not be subject to either damper, as they are always in use.</t>
    </r>
  </si>
  <si>
    <r>
      <rPr>
        <b/>
        <sz val="10"/>
        <rFont val="Arial"/>
        <family val="2"/>
      </rPr>
      <t>Cooling System - Outdoor Air Damper</t>
    </r>
    <r>
      <rPr>
        <sz val="10"/>
        <rFont val="Arial"/>
        <family val="2"/>
      </rPr>
      <t xml:space="preserve">
• For systems designed with outdoor-air supplied to the cooling distribution system, provide motorized dampers that will automatically shut when systems or spaces are not in use.  Continuously running ventilation would not be subject to either damper, as they are always in use.</t>
    </r>
  </si>
  <si>
    <r>
      <rPr>
        <b/>
        <sz val="10"/>
        <rFont val="Arial"/>
        <family val="2"/>
      </rPr>
      <t>Common Area Supply Ventilation - Outdoor Air Damper</t>
    </r>
    <r>
      <rPr>
        <sz val="10"/>
        <rFont val="Arial"/>
        <family val="2"/>
      </rPr>
      <t xml:space="preserve">
• For systems designed with outdoor-air supplied to the ventilation distribution system, provide motorized dampers that will automatically shut when systems or spaces are not in use.  Continuously running ventilation would not be subject to either damper, as they are always in use.</t>
    </r>
  </si>
  <si>
    <r>
      <rPr>
        <b/>
        <sz val="10"/>
        <rFont val="Arial"/>
        <family val="2"/>
      </rPr>
      <t>Heating Distribution - Piping Configuration</t>
    </r>
    <r>
      <rPr>
        <sz val="10"/>
        <rFont val="Arial"/>
        <family val="2"/>
      </rPr>
      <t xml:space="preserve">
• Specifications for distribution system (supply and return) piping configuration, mixing valves, and zoning shall match assumptions made in Proposed Design model or meets or exceeds the requirements listed in the Prescriptive Path have been met or exceeded. 
• For systems without automatic balancing valves, all supply/return headers must be designed in a “reverse return” configuration (i.e. first riser supplied is the last returned, etc.) and/or sized based on a water velocity of less than 4 ft/s.  Total pressure drop of terminal unit branch piping and fittings between a supply and return riser must be significantly greater than the total pressure drop from the top to the bottom of these risers.</t>
    </r>
  </si>
  <si>
    <r>
      <rPr>
        <b/>
        <sz val="10"/>
        <rFont val="Arial"/>
        <family val="2"/>
      </rPr>
      <t>Heating Distribution - Pump Sizing</t>
    </r>
    <r>
      <rPr>
        <sz val="10"/>
        <rFont val="Arial"/>
        <family val="2"/>
      </rPr>
      <t xml:space="preserve">
• Calculations and assumptions for sizing circulating pumps must meet Chapter 43 of the ASHRAE Handbook, HVAC Systems and Equipment or equivalent industry accepted standard and keep with the building file.</t>
    </r>
  </si>
  <si>
    <r>
      <rPr>
        <b/>
        <sz val="10"/>
        <rFont val="Arial"/>
        <family val="2"/>
      </rPr>
      <t>Cooling Distribution - Pump Sizing</t>
    </r>
    <r>
      <rPr>
        <sz val="10"/>
        <rFont val="Arial"/>
        <family val="2"/>
      </rPr>
      <t xml:space="preserve">
• Calculations and assumptions for sizing circulating pumps must meet Chapter 43 of the ASHRAE Handbook, HVAC Systems and Equipment or equivalent industry accepted standard and keep with the building file.</t>
    </r>
  </si>
  <si>
    <r>
      <rPr>
        <b/>
        <sz val="10"/>
        <rFont val="Arial"/>
        <family val="2"/>
      </rPr>
      <t>Heating Distribution - In-Unit Duct Sizing</t>
    </r>
    <r>
      <rPr>
        <sz val="10"/>
        <rFont val="Arial"/>
        <family val="2"/>
      </rPr>
      <t xml:space="preserve">
• In-unit duct systems shall be designed and installed to effectively meet the heating loads for the spaces served using the Air Conditioning Contractors Association (ACCA) Manuals J, and D ASHRAE 2009 Handbook of Fundamentals, or a substantively equivalent procedure, and provided by the design engineer to the responsible party.</t>
    </r>
  </si>
  <si>
    <r>
      <rPr>
        <b/>
        <sz val="10"/>
        <rFont val="Arial"/>
        <family val="2"/>
      </rPr>
      <t>Cooling Distribution System - In-Unit Duct Sizing</t>
    </r>
    <r>
      <rPr>
        <sz val="10"/>
        <rFont val="Arial"/>
        <family val="2"/>
      </rPr>
      <t xml:space="preserve">
• In-unit duct systems shall be designed and installed to effectively meet the cooling loads for the spaces served using the Air Conditioning Contractors Association (ACCA) Manuals J and D ASHRAE 2009 Handbook of Fundamentals, or a substantively equivalent procedure, and provided by the design engineer to the responsible party.</t>
    </r>
  </si>
  <si>
    <r>
      <rPr>
        <b/>
        <sz val="10"/>
        <rFont val="Arial"/>
        <family val="2"/>
      </rPr>
      <t>Heating Distribution - In-Unit Pressure Balancing</t>
    </r>
    <r>
      <rPr>
        <sz val="10"/>
        <rFont val="Arial"/>
        <family val="2"/>
      </rPr>
      <t xml:space="preserve">
• Verify that bedrooms have been provided with any combination of transfer grills, jump ducts, dedicated return ducts, and/or undercut doors to provide pressure-balancing.</t>
    </r>
  </si>
  <si>
    <r>
      <rPr>
        <b/>
        <sz val="10"/>
        <rFont val="Arial"/>
        <family val="2"/>
      </rPr>
      <t>Cooling Distribution System - In-Unit Pressure Balancing</t>
    </r>
    <r>
      <rPr>
        <sz val="10"/>
        <rFont val="Arial"/>
        <family val="2"/>
      </rPr>
      <t xml:space="preserve">
• Verify that bedrooms have been provided with any combination of transfer grills, jump ducts, dedicated return ducts, and/or undercut doors to provide pressure-balancing.</t>
    </r>
  </si>
  <si>
    <r>
      <rPr>
        <b/>
        <sz val="10"/>
        <rFont val="Arial"/>
        <family val="2"/>
      </rPr>
      <t>Location - Nonresidential</t>
    </r>
    <r>
      <rPr>
        <sz val="10"/>
        <rFont val="Arial"/>
        <family val="2"/>
      </rPr>
      <t xml:space="preserve">
• Post-construction, the utility consumption of the residential-associated spaces must be capable of evaluation independent of any commercial/retail spaces. These nonresidential associated parts of the building shall be separately metered (or sub-metered) for electricity, gas, fuel oil, water, steam, and hot water for domestic and/or space heating purposes.</t>
    </r>
  </si>
  <si>
    <t>For buildings that are direct-metered for utilities to the apartments, the building owner must secure signed releases from individual apartment occupants to allow for benchmarking or find alternative methods to assessing whole building energy consumption,</t>
  </si>
  <si>
    <r>
      <rPr>
        <b/>
        <sz val="10"/>
        <rFont val="Arial"/>
        <family val="2"/>
      </rPr>
      <t>Utility Release Forms</t>
    </r>
    <r>
      <rPr>
        <sz val="10"/>
        <rFont val="Arial"/>
        <family val="2"/>
      </rPr>
      <t xml:space="preserve">
• For buildings that are direct-metered for utilities to the apartments, the building owner must secure signed releases from individual apartment occupants to allow for benchmarking or find alternative methods to assessing whole building energy consumption, such as a whole-building meter or asking the utility for aggregated data. All data uploaded to Portfolio Manager is strictly confidential and only used to estimate the energy performance of the building as a whole, not of individual apartments. </t>
    </r>
  </si>
  <si>
    <r>
      <rPr>
        <b/>
        <sz val="10"/>
        <rFont val="Arial"/>
        <family val="2"/>
      </rPr>
      <t>Location - Residential</t>
    </r>
    <r>
      <rPr>
        <sz val="10"/>
        <rFont val="Arial"/>
        <family val="2"/>
      </rPr>
      <t xml:space="preserve">
• Confirm location and existence of electric, gas, and water meters and observe configurations (areas served) in relation to plans and specifications.   </t>
    </r>
  </si>
  <si>
    <r>
      <t xml:space="preserve">Heating and cooling ductwork that is specified as flex duct shall follow the Sheet Metal and Air Conditioning Contractors’ (SMACNA) installation standards for flex ducts (see </t>
    </r>
    <r>
      <rPr>
        <i/>
        <sz val="9"/>
        <rFont val="Arial"/>
        <family val="2"/>
      </rPr>
      <t>Appendix A</t>
    </r>
    <r>
      <rPr>
        <sz val="9"/>
        <rFont val="Arial"/>
        <family val="2"/>
      </rPr>
      <t xml:space="preserve"> of the </t>
    </r>
    <r>
      <rPr>
        <i/>
        <sz val="9"/>
        <rFont val="Arial"/>
        <family val="2"/>
      </rPr>
      <t>Performance Path</t>
    </r>
    <r>
      <rPr>
        <sz val="9"/>
        <rFont val="Arial"/>
        <family val="2"/>
      </rPr>
      <t>).</t>
    </r>
  </si>
  <si>
    <r>
      <t>Total duct leakage for in-unit systems shall be ≤8 CFM25 per 100 ft</t>
    </r>
    <r>
      <rPr>
        <vertAlign val="superscript"/>
        <sz val="9"/>
        <rFont val="Arial"/>
        <family val="2"/>
      </rPr>
      <t>2</t>
    </r>
    <r>
      <rPr>
        <sz val="9"/>
        <rFont val="Arial"/>
        <family val="2"/>
      </rPr>
      <t xml:space="preserve"> of conditioned floor area. Sampling procedures and tolerances are described in the </t>
    </r>
    <r>
      <rPr>
        <i/>
        <sz val="9"/>
        <rFont val="Arial"/>
        <family val="2"/>
      </rPr>
      <t>T&amp;V Worksheets</t>
    </r>
    <r>
      <rPr>
        <sz val="9"/>
        <rFont val="Arial"/>
        <family val="2"/>
      </rPr>
      <t>. As an alternative to meeting total duct leakage requirements post-construction, total duct leakage measured at rough-in, ≤4 CFM25 per 100ft2, with air handler and all ductwork installed, is accepted.</t>
    </r>
  </si>
  <si>
    <r>
      <t xml:space="preserve">For in-unit forced air distribution systems, perform design calculations (using </t>
    </r>
    <r>
      <rPr>
        <i/>
        <sz val="9"/>
        <rFont val="Arial"/>
        <family val="2"/>
      </rPr>
      <t>ACCA Manuals J and D</t>
    </r>
    <r>
      <rPr>
        <sz val="9"/>
        <rFont val="Arial"/>
        <family val="2"/>
      </rPr>
      <t xml:space="preserve">, the ASHRAE Handbook of Fundamentals, or an equivalent procedure) and install ducts accordingly. </t>
    </r>
  </si>
  <si>
    <r>
      <rPr>
        <b/>
        <sz val="10"/>
        <rFont val="Arial"/>
        <family val="2"/>
      </rPr>
      <t>Heating Distribution - Thermostat</t>
    </r>
    <r>
      <rPr>
        <sz val="10"/>
        <rFont val="Arial"/>
        <family val="2"/>
      </rPr>
      <t xml:space="preserve">
• Verify all terminal heating distribution equipment serving an apartment shall be controlled by a thermostat(s) within the same apartment.</t>
    </r>
  </si>
  <si>
    <r>
      <rPr>
        <b/>
        <sz val="10"/>
        <rFont val="Arial"/>
        <family val="2"/>
      </rPr>
      <t>Cooling Distribution - Thermostat</t>
    </r>
    <r>
      <rPr>
        <sz val="10"/>
        <rFont val="Arial"/>
        <family val="2"/>
      </rPr>
      <t xml:space="preserve">
• Verify all terminal cooling distribution equipment serving an apartment shall be controlled by a thermostat(s) within the same apartment.</t>
    </r>
  </si>
  <si>
    <t>Ventilation system ductwork shall be sealed at all transverse joints and connections including boot to wall/ceiling connections through drywall using UL-181 compliant materials and methods. Central exhaust systems that serve one or more apartments must be tested for duct leakage, which cannot exceed 10 CFM50 per register per shaft.</t>
  </si>
  <si>
    <t>All hard-wired lighting fixtures and ceiling fans installed within apartments shall meet or exceed ENERGY STAR specifications.  ENERGY STAR certified screw-in lamps may be used in  the following applications only:  Closets, storage spaces, and other locations that are not within habitable living space.
When calculating overall lighting power density, use 0.7 W/ft2 for spaces where lighting is not installed.</t>
  </si>
  <si>
    <r>
      <rPr>
        <b/>
        <sz val="10"/>
        <rFont val="Arial"/>
        <family val="2"/>
      </rPr>
      <t>DHW - Temperature</t>
    </r>
    <r>
      <rPr>
        <sz val="10"/>
        <rFont val="Arial"/>
        <family val="2"/>
      </rPr>
      <t xml:space="preserve">
• The temperature setting of in-unit storage water heaters must not exceed 140F. For both in-unit and central DHW systems, temperatures measured at faucets and showerheads must not exceed 125F.</t>
    </r>
  </si>
  <si>
    <t>Please find below some typical thermal resistance R-values for most common insulation materials. Note that these numbers are for reference only; and when available thermal perfomance R-value provided in the the manufacturer data on the actual installed product.</t>
  </si>
  <si>
    <r>
      <t xml:space="preserve">INSPECTION COMMENTS 
</t>
    </r>
    <r>
      <rPr>
        <sz val="10"/>
        <rFont val="Arial"/>
        <family val="2"/>
      </rPr>
      <t xml:space="preserve">(Use this field to note problems, specific inspection details, or changes in As-Built compared to Design, like model numbers. If installed as designed, please state “Same as Design”. If make/model numbers have changed, list them here.)
</t>
    </r>
  </si>
  <si>
    <r>
      <t xml:space="preserve">INSPECTION COMMENTS </t>
    </r>
    <r>
      <rPr>
        <sz val="10"/>
        <rFont val="Arial"/>
        <family val="2"/>
      </rPr>
      <t xml:space="preserve">
(Use this field to note problems, specific inspection details, or changes in As-Built compared to Design, like model numbers. If installed as designed, please state “Same as Design”. If make/model numbers have changed, list them here.)</t>
    </r>
  </si>
  <si>
    <r>
      <rPr>
        <b/>
        <sz val="14"/>
        <rFont val="Arial"/>
        <family val="2"/>
      </rPr>
      <t xml:space="preserve">Linear Regression Assistant: </t>
    </r>
    <r>
      <rPr>
        <sz val="14"/>
        <rFont val="Arial"/>
        <family val="2"/>
      </rPr>
      <t>This section can be used for multi-point testing and can be duplicated by copying/inserting rows.</t>
    </r>
  </si>
  <si>
    <t>Radiant heating, either wall or ceiling-mounted or within the garage floor (or sidewalks) may be used to prevent ice formation on the ground as a safety feature only and temperature-based controls must comply with ASHRAE 90.1-2007 Section 6.4.3.8. Energy consumption associated with these systems must be modeled in the As-Built (but excluded in the Baseline).</t>
  </si>
  <si>
    <t>Prescriptive Path Checklist and Prescriptive Tables 1,2 &amp;3</t>
  </si>
  <si>
    <t>These tabs have been hidden and will only re-appear if Prescriptive Path is selected in the Project Info tab (cell C4).</t>
  </si>
  <si>
    <t xml:space="preserve">Added more details to the Inspection Checklist Comments instructions. </t>
  </si>
  <si>
    <t>Added hyperlinks to columns C through F to facilitate navigation throughout the worksheets.</t>
  </si>
  <si>
    <t xml:space="preserve">Added "Check empty cells" button at top right corner of each protocol tab to help identify mandatory cells not filled out. By clicking the button, if there are any empty cells that should had been filled out, these cell's background will show highlighted in pink and a warning message will appear. After the empty cells have been filled out, by clicking the button again, the cells will come back to their original background color.  </t>
  </si>
  <si>
    <r>
      <t xml:space="preserve">Revised language to clarify that following </t>
    </r>
    <r>
      <rPr>
        <i/>
        <sz val="10"/>
        <rFont val="Arial"/>
        <family val="2"/>
      </rPr>
      <t xml:space="preserve">ENERGY STAR Certified Homes Thermal Enclosure System Rater Checklist Sections 3 and 5 </t>
    </r>
    <r>
      <rPr>
        <sz val="10"/>
        <rFont val="Arial"/>
        <family val="2"/>
      </rPr>
      <t>is "recommended" for wood-framed construction, but not required.</t>
    </r>
  </si>
  <si>
    <t>Revised row 77 to have "Apt # or Space" in each shaft columns; since these tables are to be used for apartment and non-apartment ventilation test results.</t>
  </si>
  <si>
    <t>Removed Statement of Substantial Completion row for items where a Statement is not applicable.</t>
  </si>
  <si>
    <t>Project Info</t>
  </si>
  <si>
    <r>
      <rPr>
        <b/>
        <sz val="10"/>
        <rFont val="Arial"/>
        <family val="2"/>
      </rPr>
      <t xml:space="preserve">Garage Pipe Freeze Protection
</t>
    </r>
    <r>
      <rPr>
        <sz val="10"/>
        <rFont val="Arial"/>
        <family val="2"/>
      </rPr>
      <t>• If pipes are located in garages or unconditioned spaces, heat tape is permitted, but only in the Performance Path, where the energy penalty associated with the electricity consumption can be modeled.  If selecting this alternative, heat tape that is activated based on pipe wall temperature rather than air temperature is required and must comply with ASHRAE 90.1-2007 Section 6.4.3.8.  Verify heat tape thermostat set point is no higher than 40°F.</t>
    </r>
  </si>
  <si>
    <t>(b) Pipe Freeze Protection</t>
  </si>
  <si>
    <t xml:space="preserve">4.1 - GARAGES_CMPTZ &amp; HEATING </t>
  </si>
  <si>
    <t>Added buttons at top of each worksheet to navigate back to Table of Contents, ERMs, Prerequisites and Overview worksheets. Note: Previous TOC "hyperlink" has been replaced with a "button". Specific cells within each worksheet are also hyperlinked to the related Prerequisite in the Prerequisites Checklist.</t>
  </si>
  <si>
    <t>At a minimum, interior lighting must be designed to meet light levels (footcandles) by space type as recommended by the Illumination Engineering Society (IESNA) Lighting Handbook, 9th edition. Values for commonly used spaces are listed in the Performance Path. For senior housing, minimum illumination requirements may follow recommendations in IESNA’s 2007 Lighting and the Visual Environment for Senior Living. See Appendix B of the Performance Path to determine lamp lumens.</t>
  </si>
  <si>
    <r>
      <rPr>
        <b/>
        <sz val="10"/>
        <rFont val="Arial"/>
        <family val="2"/>
      </rPr>
      <t>Cooling Distribution - Piping Configuration</t>
    </r>
    <r>
      <rPr>
        <sz val="10"/>
        <rFont val="Arial"/>
        <family val="2"/>
      </rPr>
      <t xml:space="preserve">
• Verification procedures must confirm that the system meets the specifications and performs according to the assumptions in the Proposed Design model of the project or meets or exceeds the requirements listed in the Prescriptive Path.  A commissioning agent can be hired to complete this inspection and verification or the Partner may be able to perform them.  
• For systems without automatic balancing valves, all supply/return headers must be designed in a “reverse return” configuration (i.e. first riser supplied is the last returned, etc.) and/or sized based on a water velocity of less than 4 ft/s.  Total pressure drop of terminal unit branch piping and fittings between a supply and return riser must be significantly greater than the total pressure drop from the top to the bottom of these risers.</t>
    </r>
  </si>
  <si>
    <t>Piping carrying fluid with temperatures less than 60°F must have a minimum of 0.5” of insulation. Pipes 1.5” in diameter and greater must have a minimum of 1.0” of insulation.  Construction documents must account for piping total thickness including required insulation when passing through planks or any other penetrations. For cooling systems that require branch pipe insulation, the insulation thickness must be considered when designing room dimensions and access chases. Construction documents shall specify that the piping must be inspected before access is covered up. Extent and location to be determined by ASHRAE 90.1-2007 Section 6.4.4.1.3 or local code.</t>
  </si>
  <si>
    <t>Piping carrying fluid with temperatures less than 60°F shall be insulated in accordance with NYS ECCC.  Construction documents must account for piping total thickness including required insulation when passing through planks or any other penetrations. For cooling systems that require branch pipe insulation, the insulation thickness must be considered when designing room dimensions and access chases. Construction documents shall specify that the piping must be inspected before access is covered up. Extent and location to be determined by ASHRAE 90.1-2007 Section 6.4.4.1.3 or local code.</t>
  </si>
  <si>
    <t>(i) Cooling Piping Insulation (Chilled water, brine and refrigerant piping)</t>
  </si>
  <si>
    <t>Cooling Distribution - Refrigerant Pipe Insulation</t>
  </si>
  <si>
    <t>Clarified that cooling pipe insulation prerequisite also applies to refrigerant pipe/lines.</t>
  </si>
  <si>
    <r>
      <rPr>
        <b/>
        <sz val="10"/>
        <rFont val="Arial"/>
        <family val="2"/>
      </rPr>
      <t>Garage Snow or Ice-melt Systems</t>
    </r>
    <r>
      <rPr>
        <sz val="10"/>
        <rFont val="Arial"/>
        <family val="2"/>
      </rPr>
      <t xml:space="preserve">
• Verify snow or ice melt systems in the garage, either wall or ceiling-mounted, are radiant (ie. "infrared") OR located within the garage floor/sidewalks. 
• Confirm that they are used to prevent ice formation on the ground as a safety feature ONLY (and not for comfort or pipe freeze protection) and include controls capable of shutting off the systems. 
• Snow- and ice-melting systems shall include automatic controls capable of shutting off the systems when the pavement temperature is above 50°F and an automatic or manual control that will allow shutoff when the outdoor temperature is above 40°F so that the potential for snow or ice accumulation is negligible.</t>
    </r>
  </si>
  <si>
    <t>80% of in-unit light fixtures must be ENERGY STAR certified or have ENERGY STAR certified lamps installed. Alternatively, 100% of in-unit light fixtures must have high-efficacy lamps installed, as defined in Appendix B.
When calculating overall lighting power density, use 1.1 W/ft2 for spaces where lighting is not installed.</t>
  </si>
  <si>
    <t>All hard-wired lighting fixtures and ceiling fans installed within apartments shall meet or exceed ENERGY STAR specifications.  ENERGY STAR certified screw-in lamps may be used in  the following applications only:  Closets, storage spaces, and other locations that are not within habitable living space.
Overall in-unit lighting power density may not exceed 0.7 W/ft2. When calculating overall lighting power density, use 1.1 W/ft2 for spaces where lighting is not installed.</t>
  </si>
  <si>
    <t>80% of in-unit light fixtures must be ENERGY STAR certified or have ENERGY STAR certified lamps installed. Alternatively, 100% of in-unit light fixtures must have high-efficacy lamps installed, as defined in Appendix B.
Overall in-unit lighting power density may not exceed 0.75 W/ft2. When calculating overall lighting power density, use 1.1 W/ft2 for spaces where lighting is not installed.</t>
  </si>
  <si>
    <t>Revised language to clarify the prerequisites related to pipe freeze protection and snow- and ice-melt systems in garages.</t>
  </si>
  <si>
    <t xml:space="preserve">Street Address: </t>
  </si>
  <si>
    <t>City, State, Zip &amp; County:</t>
  </si>
  <si>
    <r>
      <t xml:space="preserve">3) Verification of in-unit ventilation equipment performance (ie. fan efficiency, controls) and in-unit ventilation performance (CFM) at the delivery location (register) can be sampled following the modified RESNET sampling protocol outlined in the </t>
    </r>
    <r>
      <rPr>
        <i/>
        <sz val="10"/>
        <rFont val="Arial"/>
        <family val="2"/>
      </rPr>
      <t xml:space="preserve">How to Use this Manual </t>
    </r>
    <r>
      <rPr>
        <sz val="10"/>
        <rFont val="Arial"/>
        <family val="2"/>
      </rPr>
      <t xml:space="preserve">section of the T&amp;V Protocols. </t>
    </r>
  </si>
  <si>
    <t>- Photo of fan installation and nameplates
- For through-wall kitchen exhaust ventilation, photo of kitchen exhaust venting to outside
- If applicable, photograph location of CO/NO2 sensors and air intake point.</t>
  </si>
  <si>
    <r>
      <rPr>
        <b/>
        <sz val="10"/>
        <rFont val="Arial"/>
        <family val="2"/>
      </rPr>
      <t>Toilet, Kitchen, General Exhaust Grills and Corridor Supply Ventilation Grills</t>
    </r>
    <r>
      <rPr>
        <sz val="10"/>
        <rFont val="Arial"/>
        <family val="2"/>
      </rPr>
      <t xml:space="preserve">
• EPA recommends that each exhaust and supply grill assembly be equipped with a self-balancing damper that responds to changes in duct pressure to allow a constant airflow (+/- 20%) over a range of operating pressures from 0.2 in WC to the greater of:  0.5 in WC or the maximum system operating pressure at the particular exhaust register/grill. This is critical to helping ensure the system performs according to project specifications and Proposed Design model.
• If following the </t>
    </r>
    <r>
      <rPr>
        <i/>
        <sz val="10"/>
        <rFont val="Arial"/>
        <family val="2"/>
      </rPr>
      <t>Prescriptive Path</t>
    </r>
    <r>
      <rPr>
        <sz val="10"/>
        <rFont val="Arial"/>
        <family val="2"/>
      </rPr>
      <t xml:space="preserve"> Central exhaust and in-line exhaust systems serving apartments must have self-balancing dampers at each grill.
• Adjustable register assemblies that allow for the free area to be manually adjusted in the field should not be used to meet this requirement. Self balancing dampers shall be designed and installed in any situation where more than one exhaust point is connected to a fan so that they may be easily removed for cleaning or replacement.
• For inspection:  Self balancing dampers have been installed in correct position and are functioning properly. For through-wall kitchen exhaust systems, photo-document the exhaust outlet at the exterior to confirm that they are vented to the outside.</t>
    </r>
  </si>
  <si>
    <t xml:space="preserve">-Take a photo of one sample of each fixture type with ENERGY STAR certification affixed, where applicable.
- Photographs of CFLs must show if they are pin based.
- Take a photo of each type of lighting control specified for each unique space (motion sensors, timers, and daylight sensors) .
- If there are sensors in the stairwell and corridor, provide representative photo of each space and clearly label their location.
- Provide photo showing bi-level lighting is installed (half the lamps on in a fixture, or all fixtures dimmed)
- Exterior lighting with timers, provide a photo of the controls and provide lighting schedule that demonstrates hours of operation. 
- To document daylight sensor performance, take one photo showing the light fixture is off during the day and another photo showing the fixture is on when the daylight sensor is covered.
- If measuring footcandles to demonstrate compliance with the Prerequisite, rather than calculating footcandles using the Performance Path Calculator, measurements should be taken in a sample of spaces, following the Sampling Protocols above. Provide photo-documentation of the light meter readings that demonstrate that IESNA light levels have been achieved.
</t>
  </si>
  <si>
    <r>
      <rPr>
        <b/>
        <sz val="10"/>
        <rFont val="Arial"/>
        <family val="2"/>
      </rPr>
      <t xml:space="preserve">Lighting Power Density and Illumination Levels
</t>
    </r>
    <r>
      <rPr>
        <sz val="10"/>
        <rFont val="Arial"/>
        <family val="2"/>
      </rPr>
      <t xml:space="preserve">• Include a schedule with manufacturer, model, total wattage, bulb type, control, location, and quantity of each type of lighting fixture.
• Include location of fixtures on plans.
• Type and wattage of fixtures and lamps on lighting schedule, specifications, and submittals shall match modeled power density in Proposed Design.
• Assemble documentation from plans, specs and submittals.
• Verify assumptions in the Proposed Design model or ensure that all of the requirements listed in the </t>
    </r>
    <r>
      <rPr>
        <i/>
        <sz val="10"/>
        <rFont val="Arial"/>
        <family val="2"/>
      </rPr>
      <t>Prescriptive Path</t>
    </r>
    <r>
      <rPr>
        <sz val="10"/>
        <rFont val="Arial"/>
        <family val="2"/>
      </rPr>
      <t xml:space="preserve"> have been met.
• Determine power density of each space by calculating the luminaire wattage as indicated in ASHRAE 90.1-2007, Section 9.1.4. ASHRAE 90.1-2007, Section 9.1.4a, requires that fixture wattage be calculated using the maximum labeled wattage of the fixture. EPA will allow light fixtures to be calculated based on the installed wattage of the lamps. Ex: A fixture with a 13 W screw-in CFL can be calculated as 13 W, plus any associated ballast power. See </t>
    </r>
    <r>
      <rPr>
        <i/>
        <sz val="10"/>
        <rFont val="Arial"/>
        <family val="2"/>
      </rPr>
      <t>Appendix B</t>
    </r>
    <r>
      <rPr>
        <sz val="10"/>
        <rFont val="Arial"/>
        <family val="2"/>
      </rPr>
      <t xml:space="preserve"> of </t>
    </r>
    <r>
      <rPr>
        <i/>
        <sz val="10"/>
        <rFont val="Arial"/>
        <family val="2"/>
      </rPr>
      <t>Performance</t>
    </r>
    <r>
      <rPr>
        <sz val="10"/>
        <rFont val="Arial"/>
        <family val="2"/>
      </rPr>
      <t xml:space="preserve"> or </t>
    </r>
    <r>
      <rPr>
        <i/>
        <sz val="10"/>
        <rFont val="Arial"/>
        <family val="2"/>
      </rPr>
      <t>Prescriptive Path</t>
    </r>
    <r>
      <rPr>
        <sz val="10"/>
        <rFont val="Arial"/>
        <family val="2"/>
      </rPr>
      <t xml:space="preserve"> to determine input power.  
• For spaces where installed light fixtures do not meet illumination requirements and occupants are expected to provide supplemental lighting (ie. bedrooms), assume the installed light fixture can illuminate at most 3 ft2 per Watt installed.
• If following the </t>
    </r>
    <r>
      <rPr>
        <i/>
        <sz val="10"/>
        <rFont val="Arial"/>
        <family val="2"/>
      </rPr>
      <t>Prescriptive Path</t>
    </r>
    <r>
      <rPr>
        <sz val="10"/>
        <rFont val="Arial"/>
        <family val="2"/>
      </rPr>
      <t xml:space="preserve">, when calculating overall lighting power density, use 1.1 W/ft2 for spaces where lighting is not installed.
• If following the </t>
    </r>
    <r>
      <rPr>
        <i/>
        <sz val="10"/>
        <rFont val="Arial"/>
        <family val="2"/>
      </rPr>
      <t>Performance Path</t>
    </r>
    <r>
      <rPr>
        <sz val="10"/>
        <rFont val="Arial"/>
        <family val="2"/>
      </rPr>
      <t xml:space="preserve">, verify that total installed lighting power for the combined non-apartment spaces does not exceed ASHRAE 90.1-2007 allowances for those combined spaces by more than 20%. If following the </t>
    </r>
    <r>
      <rPr>
        <i/>
        <sz val="10"/>
        <rFont val="Arial"/>
        <family val="2"/>
      </rPr>
      <t>Prescriptive Path</t>
    </r>
    <r>
      <rPr>
        <sz val="10"/>
        <rFont val="Arial"/>
        <family val="2"/>
      </rPr>
      <t xml:space="preserve">, verify that total installed lighting power for the combined non-apartment spaces does not exceed ASHRAE 90.1-2010 allowances for those combined spaces. Also, verify that the total specified exterior lighting power does not exceed ASHRAE 90.1-2010 allowances.Lighting controls may not be used to reduce the specified lighting power for compliance with this requirement.
•If measuring footcandles to demonstrate compliance with the Prerequisite, rather than calculating footcandles, measurements shall be taken in a sample of spaces. Photo-documentation of the light-meter readings must be provided.
</t>
    </r>
  </si>
  <si>
    <t>Windows &amp; Window to Wall Ratio</t>
  </si>
  <si>
    <t>5 W/face, # signs</t>
  </si>
  <si>
    <t>Ventilation: System Type &amp; Rates
(Apartments and Common Areas)</t>
  </si>
  <si>
    <t>Whole-House Ventilation: Electric (Apartments)</t>
  </si>
  <si>
    <t>Local Exhaust Ventilation: Electric (Apartments)</t>
  </si>
  <si>
    <t>EFFICIENCY
(% Et or EF)</t>
  </si>
  <si>
    <t>CAPACITY (BTU/H, gallons or kW)</t>
  </si>
  <si>
    <t>EFFICIENCY
(% Et, AFUE, COP)</t>
  </si>
  <si>
    <t xml:space="preserve">CAPACITY (BTU/H, kW) </t>
  </si>
  <si>
    <t>FAN MOTOR 
POWER (HP, kW/CFM)</t>
  </si>
  <si>
    <t>AHRI CERT #</t>
  </si>
  <si>
    <t>CAPACITY (BTU/H)</t>
  </si>
  <si>
    <t>EFFICIENCY
(SEER, EER)</t>
  </si>
  <si>
    <t>LOCATION/
SERVES</t>
  </si>
  <si>
    <t>Notes</t>
  </si>
  <si>
    <t>FAN
POWER (HP, BHP, kW, Watts)</t>
  </si>
  <si>
    <t>Enter Fuel</t>
  </si>
  <si>
    <t>Enter In-Unit or Common</t>
  </si>
  <si>
    <t>Below-Grade Wall</t>
  </si>
  <si>
    <t>Assembly U-Value (90.1-2007)</t>
  </si>
  <si>
    <t>Assembly U-Value (90.1-2010)</t>
  </si>
  <si>
    <t>ASHRAE 90.1 Tables 5.5-1 to 5.5-8 Climate Specific Envelope Requirements for Climate Zones 1-8</t>
  </si>
  <si>
    <t>Nonresidential: R-7.5 for 12 in
Residential: R-7.5 for 12 in</t>
  </si>
  <si>
    <t>Nonresidential: NR 
Residential: NR</t>
  </si>
  <si>
    <t>Nonresidential: NR 
Residential: R-10 for 24 in</t>
  </si>
  <si>
    <t>Nonresidential: R-10 for 24 in 
Residential: R-15 for 24 in</t>
  </si>
  <si>
    <t>Nonresidential: R-15 for 24 in 
Residential: R-15 for 24 in</t>
  </si>
  <si>
    <t>Nonresidential: R-15 for 24 in 
Residential: R-20 for 24 in</t>
  </si>
  <si>
    <t>Nonresidential: R-10 for 24 in 
Residential: R-10 for 24 in</t>
  </si>
  <si>
    <t>Nonresidential: R-15 for 24 in 
Residential: R-20 for 48 in</t>
  </si>
  <si>
    <t>Nonresidential: R-20 for 24 in 
Residential: R-20 for 48 in</t>
  </si>
  <si>
    <t>Nonresidential: R-20 for 48 in 
Residential: R-20 for 48 in</t>
  </si>
  <si>
    <t>State Energy Code (or Equivalency)</t>
  </si>
  <si>
    <t>Exterior Doors-Opaque, Swinging</t>
  </si>
  <si>
    <t>Nonresidential: U-0.70
Residential: U-0.50</t>
  </si>
  <si>
    <t>Nonresidential: U-0.50
Residential: U-0.50</t>
  </si>
  <si>
    <t>Nonresidential: U-0.70
Residential: U-0.70</t>
  </si>
  <si>
    <t>0 kW
Fan power associated with whole-house ventilation is already included in the HVAC Supply Fan Power</t>
  </si>
  <si>
    <t>## kW
Fan power exclusively for local exhaust, can be added to the Baseline, using these rates
Ceiling Exhaust: 1.2 CFM/W
Range hoods &amp; Inline Exhaust: 2.3 CFM/W</t>
  </si>
  <si>
    <t>## kW
Use Pfan=BHP*746/Fan Motor Efficiency to determine ventilation fan power. Use ASHRAE Table 10.8 to determine Fan Motor Efficiency</t>
  </si>
  <si>
    <t>Apartment: Same as Proposed or As-Built, but not to exceed ASHRAE 62.2-2007 rates by more than 50%
 ## CFM / bath, ## CFM / kitchen, ## CFM / unit
Common Space: Same as Proposed or As-Built, but not to exceed ASHRAE 62.1-2007 rates by more than 50%</t>
  </si>
  <si>
    <t>Add 5 CFM per floor per shaft and 5 CFM per register per shaft to Exhaust CFM to represent ventilation duct leakage for central systems: ## CFM</t>
  </si>
  <si>
    <t>Nonresidential: R-20 for 48 in 
Residential: R-25 for 48 in</t>
  </si>
  <si>
    <t>Nonresidential: R-25 for 48 in 
Residential: R-25 for 48 in</t>
  </si>
  <si>
    <t>Nonresidential: R-25 for 48 in 
Residential: R-20 full slab</t>
  </si>
  <si>
    <t>Nonresidential: U-0.028, R-35 ci
Residential: U-0.028, R-35 ci</t>
  </si>
  <si>
    <t>Nonresidential: U-0.037, R-13+R-18.8 ci
Residential: U-0.037, R-13+R-18.8 ci</t>
  </si>
  <si>
    <t>Nonresidential: C-0.063, R-15 ci
Residential: C-0.063, R-15 ci</t>
  </si>
  <si>
    <t>Nonresidential: U-0.032, R-38
Residential: U-0.032, R-38</t>
  </si>
  <si>
    <t>Nonresidential: U-0.049, R-13+R-12.5 ci
Residential: U-0.042, R-13+R-15.6 ci</t>
  </si>
  <si>
    <t>Nonresidential: U-0.032, R-30 ci
Residential: U-0.032, R-30 ci</t>
  </si>
  <si>
    <t>Nonresidential: U-0.049, R-13+R-12.5 ci
Residential: U-0.049, R-13+R-12.5 ci</t>
  </si>
  <si>
    <t>Nonresidential: C-0.092, R-10 ci
Residential: C-0.063, R-15 ci</t>
  </si>
  <si>
    <t>Nonresidential: U-0.055, R-13+R-10 ci
Residential: U-0.055, R-13+R-10 ci</t>
  </si>
  <si>
    <t>Nonresidential: C-0.119, R-7.5 ci
Residential: C-0.092, R-10 ci</t>
  </si>
  <si>
    <t>Nonresidential: U-0.038, R-30
Residential: U-0.038, R-30</t>
  </si>
  <si>
    <t>Nonresidential: U-0.064, R-13+R-7.5 ci
Residential: U-0.064, R-13+R-7.5 ci</t>
  </si>
  <si>
    <t>Nonresidential: U-0.039, R-25 ci
Residential: U-0.039, R-25 ci</t>
  </si>
  <si>
    <t>Nonresidential: C-1.140, NR
Residential: C-1.140, NR</t>
  </si>
  <si>
    <t>Nonresidential: U-0.077, R-13+R-5 ci
Residential: U-0.064, R-13+R-7.5 ci</t>
  </si>
  <si>
    <t>Nonresidential: U-0.084, R-13+R-3.8 ci
Residential: U-0.064, R-13+R-7.5 ci</t>
  </si>
  <si>
    <t>Nonresidential: U-0.048, R-20 ci
Residential: U-0.039, R-25 ci</t>
  </si>
  <si>
    <t>Nonresidential: U-0.124, R-13
Residential: U-0.124, R-13</t>
  </si>
  <si>
    <t>Nonresidential: U-0.350, NR
Residential: U-0.350, NR</t>
  </si>
  <si>
    <t>Nonresidential: U-0.038, R-30
Residential: U-0.032, R-38</t>
  </si>
  <si>
    <t>Nonresidential: U-0.052, R-19
Residential: U-0.052, R-19</t>
  </si>
  <si>
    <t>Nonresidential: C-1.140, NR
Residential: C-0.119, R-7.5 ci</t>
  </si>
  <si>
    <t>Nonresidential: C-0.119, R-7.5 ci
Residential: C-0.119, R-7.5 ci</t>
  </si>
  <si>
    <t>Nonresidential: C-0.119, R-7.5 ci
Residential: C-0.075, R-12.5 ci</t>
  </si>
  <si>
    <t>Nonresidential: U-0.048, R-20 ci
Residential: U-0.048, R-20 ci</t>
  </si>
  <si>
    <t>Nonresidential: U-0.063, R-15 ci
Residential: U-0.048, R-20 ci</t>
  </si>
  <si>
    <t>Nonresidential: U-0.124, R-13
Residential: U-0.064, R-13+R-7.5 ci</t>
  </si>
  <si>
    <t>Nonresidential: U-0.064, R-13+R-7.5 ci
Residential: U-0.042, R-13+R-15.6 ci</t>
  </si>
  <si>
    <t>Nonresidential: U-0.064, R-13+R-7.5 ci
Residential: U-0.037, R-13+R-18.8 ci</t>
  </si>
  <si>
    <t>Added field to identify the equivalent ASHRAE 90.1 Standard that applies to the project. This may change the Performance Target for projects with Project Applications submitted on or after January 1, 2015. 
Requesting county in order to verify climate zone.</t>
  </si>
  <si>
    <t>6.1,6.2,6.3 - LIGHTING</t>
  </si>
  <si>
    <t>Where needed, clarified and renamed column headers of tables/schedules.</t>
  </si>
  <si>
    <t>Added measurement option for illumination as alternative to design calculations</t>
  </si>
  <si>
    <t>ERMs</t>
  </si>
  <si>
    <t>Modified hidden comments to prompt user input and pre-populated more fields in the Baseline column (white cells do not need to be edited).</t>
  </si>
  <si>
    <t>&lt;Select One - Plan Review or Final Inspection&gt;</t>
  </si>
  <si>
    <t>Refrigerators</t>
  </si>
  <si>
    <t>Number of Bedrooms
(studios are to be entered with (1) bedroom)</t>
  </si>
  <si>
    <t>Conference/
Meeting Room</t>
  </si>
  <si>
    <t>Overall Below Grade Wall 
U-Value</t>
  </si>
  <si>
    <r>
      <t xml:space="preserve">The Worksheet labeled 'Table of Contents' can be used to quickly jump to the desired </t>
    </r>
    <r>
      <rPr>
        <i/>
        <sz val="10"/>
        <rFont val="Arial"/>
        <family val="2"/>
      </rPr>
      <t>T&amp;V Worksheet</t>
    </r>
    <r>
      <rPr>
        <sz val="10"/>
        <rFont val="Arial"/>
        <family val="2"/>
      </rPr>
      <t>.  Additionally each green protocol worksheet has buttons at the top that bring you back to the various worksheets.</t>
    </r>
  </si>
  <si>
    <t>Outdoor Air Supply (% or CFM)</t>
  </si>
  <si>
    <t>Outdoor Unit Model    #</t>
  </si>
  <si>
    <t>VARIABLE SPEED CONTROLLERS?</t>
  </si>
  <si>
    <t>Floor Edge Assembly
U-Value</t>
  </si>
  <si>
    <t>Floor to Ceiling Wall Assembly  U-Value</t>
  </si>
  <si>
    <t>Overall Slab-On-Grade(unheated) U-Value</t>
  </si>
  <si>
    <t>SLAB-ON-GRADE(unheated) ASSEMBLY 1 U-value</t>
  </si>
  <si>
    <t>Baseline for Energy Model
ASHRAE 90.1-2007 or 90.1-2010
(Performance Path Only)</t>
  </si>
  <si>
    <t>Version 1.7 Summary of Changes</t>
  </si>
  <si>
    <t>T&amp;V Worksheets Version 1.7- Instructions</t>
  </si>
  <si>
    <t>= Baseline Reference - ASHRAE 90.1</t>
  </si>
  <si>
    <t>For Project Applications submitted on or after January 1, 2015, state energy code is used to determine the appropriate ASHRAE Baseline &amp; Performance Target.</t>
  </si>
  <si>
    <t>For Project Applications submitted prior to January 1, 2015, you may select ASHRAE 90.1-2007, regardless of current state energy code.</t>
  </si>
  <si>
    <t>Marketing Consultant</t>
  </si>
  <si>
    <t>Ventilation system ductwork shall be sealed at all transverse joints and connections including boot to wall/ceiling connections through drywall using UL-181 compliant materials and methods. Central exhaust systems that serve one or more apartments must be tested for duct leakage, which cannot exceed the sum of 2.5 CFM50 per register per shaft plus 2.5 CFM50 per floor per shaft.</t>
  </si>
  <si>
    <t>When mixing valves are specified to control hot water temperature for central domestic water heating systems serving apartments, electronic mixing valves shall be used.</t>
  </si>
  <si>
    <t>Piping carrying liquid with temperatures greater than 105°F must have a minimum of 1” of insulation. Pipes 1.5” in diameter and greater must have a minimum of 1.5” of insulation. Extent and location to be determined by ASHRAE 90.1-2007 Section 7.4.3 or local code.</t>
  </si>
  <si>
    <t>Prerequisites and Prescriptive Path Checklist</t>
  </si>
  <si>
    <t>Per 2015 policy record, updated language related to DHW pipe insulation and mixing valves.</t>
  </si>
  <si>
    <r>
      <rPr>
        <b/>
        <sz val="10"/>
        <rFont val="Arial"/>
        <family val="2"/>
      </rPr>
      <t>DHW - Controls</t>
    </r>
    <r>
      <rPr>
        <sz val="10"/>
        <rFont val="Arial"/>
        <family val="2"/>
      </rPr>
      <t xml:space="preserve">
• If specified, verify  electronic mixing valve is used to control hot water temperature for central domestic water heating systems. Mixing valves shall be located between the DHW heating plant and DHW supply to the building.  Mechanical valves shall not be specified. Verify mixing valve temperature set point.</t>
    </r>
  </si>
  <si>
    <t>Pipe Freeze Protection &amp; Ice/Snow Melt Systems</t>
  </si>
  <si>
    <t>No energy use in Baseline</t>
  </si>
  <si>
    <t>Gas Heat: One or two 80% Et or 82% Ec Natural Gas Boiler(s), check ASHRAE Table 6.8
Electric Heat: PTHP, 2.81 COP, electric resistance back-up at &lt;40F
For spaces that are heat-only: May use warm-air furnace, based on predominant building heating source</t>
  </si>
  <si>
    <t>Occupancy Sensors per 3.6.3.3 of the Simulation Guidelinesand ASHRAE 90.1</t>
  </si>
  <si>
    <t>ASHRAE 90.1-2007 Baseline LPD's
Lobby: 1.3 W/Sf
Corridor: 0.5 W/Sf
Stairs: 0.6 W/Sf
Elevator: 1.3 W/Sf
Storage, Active: 0.8 W/Sf
Storage, Inactive: 0.3 W/Sf
Restroom: 0.9 W/Sf
Office: 1.1 W/Sf
Multipurpose: 1.3 W/Sf
Elec/Mech: 1.5 W/Sf
Garage: 0.2 W/Sf</t>
  </si>
  <si>
    <t>ASHRAE 90.1-2010 Baseline LPD's
Lobby: 0.9 W/Sf
Corridor: 0.66 W/Sf
Stairs: 0.69 W/Sf
Elevator: 0.9 W/Sf
Storage, Active: 0.63 W/Sf
Storage, Inactive: 0.63 W/Sf
Restroom: 0.98 W/Sf
Office: 1.11 W/Sf
Multipurpose: 1.23 W/Sf
Elec/Mech: 0.95 W/Sf
Garage: 0.19 W/Sf</t>
  </si>
  <si>
    <t>*Copy data from Exterior Lighting worksheet in Performance Path Calculator. Prescriptive Path projects must use that worksheet for LPD calculations. Insert rows as necessary*</t>
  </si>
  <si>
    <t>*Copy data from Interior Lighting worksheet in Performance Path Calculator. Prescriptive Path projects must use that worksheet for LPD calculations. Insert rows as necessary*</t>
  </si>
  <si>
    <t>*Copy data from In-Unit Lighting worksheet in Performance Path Calculator. Prescriptive Path projects must use that worksheet for LPD calculations. Insert rows as necessary*</t>
  </si>
  <si>
    <r>
      <t>LIGHT FIXTURE SCHEDULE</t>
    </r>
    <r>
      <rPr>
        <b/>
        <sz val="14"/>
        <color rgb="FFFF0000"/>
        <rFont val="Arial"/>
        <family val="2"/>
      </rPr>
      <t xml:space="preserve"> (To be completed prior to As-Built inspections and Submittals. Not required for Proposed Design Submittal)</t>
    </r>
  </si>
  <si>
    <r>
      <t>COMMON AREA</t>
    </r>
    <r>
      <rPr>
        <b/>
        <sz val="18"/>
        <color rgb="FFFF0000"/>
        <rFont val="Arial"/>
        <family val="2"/>
      </rPr>
      <t xml:space="preserve"> (To be completed prior to As-Built inspections and Submittals. Not required for Proposed Design Submittal):</t>
    </r>
  </si>
  <si>
    <r>
      <t>EXTERIOR</t>
    </r>
    <r>
      <rPr>
        <b/>
        <sz val="18"/>
        <color rgb="FFFF0000"/>
        <rFont val="Arial"/>
        <family val="2"/>
      </rPr>
      <t xml:space="preserve"> (To be completed prior to As-Built inspections and Submittals. Not required for Proposed Design Submittal)</t>
    </r>
    <r>
      <rPr>
        <b/>
        <sz val="18"/>
        <rFont val="Arial"/>
        <family val="2"/>
      </rPr>
      <t>:</t>
    </r>
  </si>
  <si>
    <r>
      <t xml:space="preserve">APARTMENTS </t>
    </r>
    <r>
      <rPr>
        <b/>
        <sz val="18"/>
        <color rgb="FFFF0000"/>
        <rFont val="Arial"/>
        <family val="2"/>
      </rPr>
      <t>(To be completed prior to As-Built inspections and Submittals. Not required for Proposed Design Submittal)</t>
    </r>
    <r>
      <rPr>
        <b/>
        <sz val="18"/>
        <rFont val="Arial"/>
        <family val="2"/>
      </rPr>
      <t>:</t>
    </r>
  </si>
  <si>
    <t>Corrections to slab insulation, CFM for ventilation duct leakage and error checking formula</t>
  </si>
  <si>
    <t>This worksheet can be completed prior to As-Built;not required for Proposed Design Submittal. Performance Path Calculator lighting worksheets are required at Proposed Design, even in Prescriptive Path.</t>
  </si>
  <si>
    <t>OMB Control Number: 2060-0586</t>
  </si>
  <si>
    <t>Expiration Date: 01-31-2024</t>
  </si>
  <si>
    <t>EPA Form Number: 5900-269</t>
  </si>
  <si>
    <t>This collection of information is approved by OMB under the Paperwork Reduction Act, 44 U.S.C. 3501 et seq. (OMB Control No. 2060-0586). Responses to this collection of information are voluntary. An agency may not conduct or sponsor, and a person is not required to respond to, a collection of information unless it displays a currently valid OMB control number. The public reporting and recordkeeping burden for this collection of information is estimated to be 8 hours per response. Send comments on the Agency’s need for this information, the accuracy of the provided burden estimates and any suggested methods for minimizing respondent burden including through the use of automated collection techniques to the Director, Regulatory Support Division, U.S. Environmental Protection Agency (2821T), 1200 Pennsylvania Ave., NW, Washington, D.C. 20460.  Include the OMB control number in any correspondence.  Do not send the completed form to this address.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</si>
</sst>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0.0"/>
    <numFmt numFmtId="165" formatCode="0.000"/>
    <numFmt numFmtId="166" formatCode="&quot;$&quot;#,##0.00_);[Red]\(&quot;$&quot;#,##0.00\);&quot;&quot;"/>
    <numFmt numFmtId="167" formatCode="#,##0_);[Red]\(#,##0\);&quot;&quot;"/>
  </numFmts>
  <fonts count="12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0"/>
      <name val="Arial"/>
      <family val="2"/>
    </font>
    <font>
      <sz val="10"/>
      <color indexed="8"/>
      <name val="Arial"/>
      <family val="2"/>
    </font>
    <font>
      <b/>
      <i/>
      <sz val="14"/>
      <name val="Arial"/>
      <family val="2"/>
    </font>
    <font>
      <sz val="10"/>
      <name val="Arial"/>
      <family val="2"/>
    </font>
    <font>
      <i/>
      <sz val="10"/>
      <name val="Arial"/>
      <family val="2"/>
    </font>
    <font>
      <sz val="10"/>
      <color indexed="12"/>
      <name val="Arial"/>
      <family val="2"/>
    </font>
    <font>
      <sz val="8"/>
      <name val="Arial"/>
      <family val="2"/>
    </font>
    <font>
      <b/>
      <u/>
      <sz val="10"/>
      <name val="Arial"/>
      <family val="2"/>
    </font>
    <font>
      <sz val="11"/>
      <name val="Calibri"/>
      <family val="2"/>
    </font>
    <font>
      <b/>
      <sz val="14"/>
      <name val="Arial"/>
      <family val="2"/>
    </font>
    <font>
      <sz val="14"/>
      <name val="Arial"/>
      <family val="2"/>
    </font>
    <font>
      <sz val="12"/>
      <name val="Arial"/>
      <family val="2"/>
    </font>
    <font>
      <b/>
      <sz val="12"/>
      <name val="Arial"/>
      <family val="2"/>
    </font>
    <font>
      <sz val="11"/>
      <name val="Arial"/>
      <family val="2"/>
    </font>
    <font>
      <sz val="10"/>
      <color indexed="10"/>
      <name val="Arial"/>
      <family val="2"/>
    </font>
    <font>
      <sz val="8"/>
      <name val="Arial"/>
      <family val="2"/>
    </font>
    <font>
      <b/>
      <sz val="10"/>
      <color indexed="10"/>
      <name val="Arial"/>
      <family val="2"/>
    </font>
    <font>
      <sz val="11"/>
      <color indexed="8"/>
      <name val="Arial"/>
      <family val="2"/>
    </font>
    <font>
      <sz val="11"/>
      <color indexed="60"/>
      <name val="Arial"/>
      <family val="2"/>
    </font>
    <font>
      <b/>
      <sz val="8"/>
      <name val="Arial"/>
      <family val="2"/>
    </font>
    <font>
      <b/>
      <i/>
      <sz val="10"/>
      <name val="Arial"/>
      <family val="2"/>
    </font>
    <font>
      <vertAlign val="subscript"/>
      <sz val="10"/>
      <name val="Arial"/>
      <family val="2"/>
    </font>
    <font>
      <sz val="10"/>
      <color indexed="9"/>
      <name val="Arial"/>
      <family val="2"/>
    </font>
    <font>
      <sz val="10"/>
      <name val="Times New Roman"/>
      <family val="1"/>
    </font>
    <font>
      <b/>
      <sz val="9"/>
      <name val="Arial"/>
      <family val="2"/>
    </font>
    <font>
      <sz val="9"/>
      <name val="Arial"/>
      <family val="2"/>
    </font>
    <font>
      <sz val="9"/>
      <color indexed="8"/>
      <name val="Arial"/>
      <family val="2"/>
    </font>
    <font>
      <sz val="20"/>
      <name val="Wingdings"/>
      <charset val="2"/>
    </font>
    <font>
      <b/>
      <sz val="11"/>
      <color indexed="8"/>
      <name val="Arial"/>
      <family val="2"/>
    </font>
    <font>
      <sz val="14"/>
      <color indexed="8"/>
      <name val="Calibri"/>
      <family val="2"/>
    </font>
    <font>
      <b/>
      <sz val="11"/>
      <name val="Arial"/>
      <family val="2"/>
    </font>
    <font>
      <b/>
      <i/>
      <sz val="9"/>
      <name val="Arial"/>
      <family val="2"/>
    </font>
    <font>
      <b/>
      <vertAlign val="superscript"/>
      <sz val="14"/>
      <name val="Arial"/>
      <family val="2"/>
    </font>
    <font>
      <vertAlign val="superscript"/>
      <sz val="10"/>
      <name val="Arial"/>
      <family val="2"/>
    </font>
    <font>
      <b/>
      <sz val="18"/>
      <color indexed="8"/>
      <name val="Arial"/>
      <family val="2"/>
    </font>
    <font>
      <sz val="12"/>
      <color indexed="8"/>
      <name val="Arial"/>
      <family val="2"/>
    </font>
    <font>
      <b/>
      <sz val="14"/>
      <color indexed="8"/>
      <name val="Arial"/>
      <family val="2"/>
    </font>
    <font>
      <b/>
      <sz val="16"/>
      <color indexed="8"/>
      <name val="Arial"/>
      <family val="2"/>
    </font>
    <font>
      <i/>
      <sz val="10"/>
      <color indexed="8"/>
      <name val="Arial"/>
      <family val="2"/>
    </font>
    <font>
      <sz val="12"/>
      <name val="Times New Roman"/>
      <family val="1"/>
    </font>
    <font>
      <i/>
      <sz val="9"/>
      <color indexed="8"/>
      <name val="Arial"/>
      <family val="2"/>
    </font>
    <font>
      <u/>
      <sz val="9"/>
      <color indexed="8"/>
      <name val="Arial"/>
      <family val="2"/>
    </font>
    <font>
      <b/>
      <i/>
      <sz val="11"/>
      <color indexed="8"/>
      <name val="Calibri"/>
      <family val="2"/>
    </font>
    <font>
      <b/>
      <vertAlign val="superscript"/>
      <sz val="8"/>
      <name val="Arial"/>
      <family val="2"/>
    </font>
    <font>
      <b/>
      <sz val="8"/>
      <color indexed="8"/>
      <name val="Arial"/>
      <family val="2"/>
    </font>
    <font>
      <vertAlign val="superscript"/>
      <sz val="9"/>
      <color indexed="8"/>
      <name val="Arial"/>
      <family val="2"/>
    </font>
    <font>
      <b/>
      <u/>
      <sz val="8"/>
      <color indexed="8"/>
      <name val="Arial"/>
      <family val="2"/>
    </font>
    <font>
      <b/>
      <sz val="8"/>
      <color indexed="9"/>
      <name val="Arial"/>
      <family val="2"/>
    </font>
    <font>
      <b/>
      <sz val="24"/>
      <color indexed="10"/>
      <name val="Calibri"/>
      <family val="2"/>
    </font>
    <font>
      <sz val="8"/>
      <name val="Arial"/>
      <family val="2"/>
    </font>
    <font>
      <sz val="9"/>
      <color indexed="81"/>
      <name val="Tahoma"/>
      <family val="2"/>
    </font>
    <font>
      <b/>
      <sz val="9"/>
      <color indexed="81"/>
      <name val="Tahoma"/>
      <family val="2"/>
    </font>
    <font>
      <sz val="10"/>
      <name val="Arial"/>
      <family val="2"/>
    </font>
    <font>
      <sz val="8"/>
      <color indexed="81"/>
      <name val="Tahoma"/>
      <family val="2"/>
    </font>
    <font>
      <sz val="9"/>
      <name val="Geneva"/>
    </font>
    <font>
      <sz val="10"/>
      <color indexed="20"/>
      <name val="Arial"/>
      <family val="2"/>
    </font>
    <font>
      <sz val="9"/>
      <color indexed="12"/>
      <name val="Geneva"/>
    </font>
    <font>
      <b/>
      <sz val="9"/>
      <color indexed="12"/>
      <name val="Geneva"/>
    </font>
    <font>
      <b/>
      <sz val="10"/>
      <color indexed="52"/>
      <name val="Arial"/>
      <family val="2"/>
    </font>
    <font>
      <b/>
      <sz val="10"/>
      <color indexed="9"/>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sz val="9"/>
      <color indexed="10"/>
      <name val="Geneva"/>
    </font>
    <font>
      <b/>
      <sz val="10"/>
      <color indexed="8"/>
      <name val="Arial"/>
      <family val="2"/>
    </font>
    <font>
      <sz val="10"/>
      <name val="Geneva"/>
    </font>
    <font>
      <sz val="10"/>
      <name val="MS Sans Serif"/>
      <family val="2"/>
    </font>
    <font>
      <b/>
      <sz val="10"/>
      <name val="Arial"/>
      <family val="2"/>
    </font>
    <font>
      <b/>
      <sz val="8"/>
      <color indexed="81"/>
      <name val="Tahoma"/>
      <family val="2"/>
    </font>
    <font>
      <sz val="12"/>
      <color indexed="81"/>
      <name val="Tahoma"/>
      <family val="2"/>
    </font>
    <font>
      <u/>
      <sz val="10"/>
      <color indexed="12"/>
      <name val="MS Sans Serif"/>
      <family val="2"/>
    </font>
    <font>
      <sz val="7"/>
      <color indexed="8"/>
      <name val="Arial"/>
      <family val="2"/>
    </font>
    <font>
      <b/>
      <sz val="18"/>
      <name val="Arial"/>
      <family val="2"/>
    </font>
    <font>
      <u/>
      <sz val="11"/>
      <color theme="10"/>
      <name val="Calibri"/>
      <family val="2"/>
    </font>
    <font>
      <sz val="11"/>
      <color theme="1"/>
      <name val="Calibri"/>
      <family val="2"/>
      <scheme val="minor"/>
    </font>
    <font>
      <sz val="10"/>
      <color rgb="FFFF0000"/>
      <name val="Arial"/>
      <family val="2"/>
    </font>
    <font>
      <b/>
      <sz val="10"/>
      <color rgb="FFFF0000"/>
      <name val="Arial"/>
      <family val="2"/>
    </font>
    <font>
      <b/>
      <sz val="11"/>
      <color rgb="FFFF0000"/>
      <name val="Calibri"/>
      <family val="2"/>
      <scheme val="minor"/>
    </font>
    <font>
      <b/>
      <sz val="11"/>
      <color theme="1"/>
      <name val="Calibri"/>
      <family val="2"/>
      <scheme val="minor"/>
    </font>
    <font>
      <b/>
      <sz val="14"/>
      <color rgb="FFFF0000"/>
      <name val="Arial"/>
      <family val="2"/>
    </font>
    <font>
      <sz val="11"/>
      <color rgb="FF000000"/>
      <name val="Calibri"/>
      <family val="2"/>
    </font>
    <font>
      <i/>
      <sz val="9"/>
      <name val="Arial"/>
      <family val="2"/>
    </font>
    <font>
      <vertAlign val="superscript"/>
      <sz val="9"/>
      <name val="Arial"/>
      <family val="2"/>
    </font>
    <font>
      <sz val="10"/>
      <color theme="0"/>
      <name val="Arial"/>
      <family val="2"/>
    </font>
    <font>
      <u/>
      <sz val="10"/>
      <color theme="0"/>
      <name val="Arial"/>
      <family val="2"/>
    </font>
    <font>
      <sz val="10"/>
      <color theme="0" tint="-4.9989318521683403E-2"/>
      <name val="Arial"/>
      <family val="2"/>
    </font>
    <font>
      <sz val="10"/>
      <name val="Arial"/>
      <family val="2"/>
    </font>
    <font>
      <u/>
      <sz val="9"/>
      <color indexed="81"/>
      <name val="Tahoma"/>
      <family val="2"/>
    </font>
    <font>
      <b/>
      <sz val="18"/>
      <color rgb="FFFF0000"/>
      <name val="Arial"/>
      <family val="2"/>
    </font>
    <font>
      <sz val="11"/>
      <color rgb="FF0000FF"/>
      <name val="Calibri"/>
      <family val="2"/>
      <scheme val="minor"/>
    </font>
    <font>
      <sz val="10"/>
      <color indexed="48"/>
      <name val="Arial"/>
      <family val="2"/>
    </font>
  </fonts>
  <fills count="5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7"/>
        <bgColor indexed="64"/>
      </patternFill>
    </fill>
    <fill>
      <patternFill patternType="solid">
        <fgColor indexed="43"/>
      </patternFill>
    </fill>
    <fill>
      <patternFill patternType="solid">
        <fgColor indexed="26"/>
      </patternFill>
    </fill>
    <fill>
      <patternFill patternType="solid">
        <fgColor indexed="13"/>
        <bgColor indexed="64"/>
      </patternFill>
    </fill>
    <fill>
      <patternFill patternType="solid">
        <fgColor indexed="29"/>
        <bgColor indexed="64"/>
      </patternFill>
    </fill>
    <fill>
      <patternFill patternType="solid">
        <fgColor indexed="9"/>
        <bgColor indexed="64"/>
      </patternFill>
    </fill>
    <fill>
      <patternFill patternType="solid">
        <fgColor indexed="22"/>
        <bgColor indexed="64"/>
      </patternFill>
    </fill>
    <fill>
      <patternFill patternType="solid">
        <fgColor indexed="53"/>
        <bgColor indexed="64"/>
      </patternFill>
    </fill>
    <fill>
      <patternFill patternType="solid">
        <fgColor indexed="9"/>
        <bgColor indexed="9"/>
      </patternFill>
    </fill>
    <fill>
      <patternFill patternType="solid">
        <fgColor indexed="49"/>
        <bgColor indexed="64"/>
      </patternFill>
    </fill>
    <fill>
      <patternFill patternType="solid">
        <fgColor indexed="49"/>
        <bgColor indexed="9"/>
      </patternFill>
    </fill>
    <fill>
      <patternFill patternType="solid">
        <fgColor indexed="30"/>
        <bgColor indexed="64"/>
      </patternFill>
    </fill>
    <fill>
      <patternFill patternType="solid">
        <fgColor indexed="43"/>
        <bgColor indexed="64"/>
      </patternFill>
    </fill>
    <fill>
      <patternFill patternType="solid">
        <fgColor indexed="44"/>
        <bgColor indexed="64"/>
      </patternFill>
    </fill>
    <fill>
      <patternFill patternType="solid">
        <fgColor indexed="40"/>
        <bgColor indexed="64"/>
      </patternFill>
    </fill>
    <fill>
      <patternFill patternType="solid">
        <fgColor indexed="65"/>
        <bgColor indexed="64"/>
      </patternFill>
    </fill>
    <fill>
      <patternFill patternType="solid">
        <fgColor indexed="42"/>
        <bgColor indexed="64"/>
      </patternFill>
    </fill>
    <fill>
      <patternFill patternType="solid">
        <fgColor indexed="11"/>
        <bgColor indexed="64"/>
      </patternFill>
    </fill>
    <fill>
      <patternFill patternType="solid">
        <fgColor indexed="62"/>
        <bgColor indexed="64"/>
      </patternFill>
    </fill>
    <fill>
      <patternFill patternType="solid">
        <fgColor rgb="FF0099FF"/>
        <bgColor indexed="64"/>
      </patternFill>
    </fill>
    <fill>
      <patternFill patternType="solid">
        <fgColor rgb="FF0066CC"/>
        <bgColor indexed="64"/>
      </patternFill>
    </fill>
    <fill>
      <patternFill patternType="solid">
        <fgColor rgb="FFFFFF00"/>
        <bgColor indexed="64"/>
      </patternFill>
    </fill>
    <fill>
      <patternFill patternType="solid">
        <fgColor theme="0"/>
        <bgColor indexed="64"/>
      </patternFill>
    </fill>
    <fill>
      <patternFill patternType="solid">
        <fgColor rgb="FF33CCCC"/>
        <bgColor indexed="64"/>
      </patternFill>
    </fill>
    <fill>
      <patternFill patternType="solid">
        <fgColor rgb="FFFF6600"/>
        <bgColor indexed="64"/>
      </patternFill>
    </fill>
    <fill>
      <patternFill patternType="solid">
        <fgColor theme="0" tint="-0.34998626667073579"/>
        <bgColor indexed="64"/>
      </patternFill>
    </fill>
    <fill>
      <patternFill patternType="solid">
        <fgColor rgb="FF006600"/>
        <bgColor indexed="64"/>
      </patternFill>
    </fill>
    <fill>
      <patternFill patternType="solid">
        <fgColor rgb="FF0033CC"/>
        <bgColor indexed="64"/>
      </patternFill>
    </fill>
    <fill>
      <patternFill patternType="solid">
        <fgColor rgb="FF33CCCC"/>
        <bgColor indexed="9"/>
      </patternFill>
    </fill>
    <fill>
      <patternFill patternType="solid">
        <fgColor rgb="FFFFFFFF"/>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4.9989318521683403E-2"/>
        <bgColor indexed="9"/>
      </patternFill>
    </fill>
    <fill>
      <patternFill patternType="solid">
        <fgColor theme="3" tint="0.79998168889431442"/>
        <bgColor indexed="64"/>
      </patternFill>
    </fill>
    <fill>
      <patternFill patternType="solid">
        <fgColor rgb="FFFFFF99"/>
        <bgColor indexed="64"/>
      </patternFill>
    </fill>
  </fills>
  <borders count="130">
    <border>
      <left/>
      <right/>
      <top/>
      <bottom/>
      <diagonal/>
    </border>
    <border>
      <left style="hair">
        <color indexed="64"/>
      </left>
      <right style="thin">
        <color indexed="64"/>
      </right>
      <top/>
      <bottom/>
      <diagonal/>
    </border>
    <border>
      <left style="thin">
        <color indexed="22"/>
      </left>
      <right/>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top/>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3"/>
      </left>
      <right style="thin">
        <color indexed="63"/>
      </right>
      <top style="thin">
        <color indexed="63"/>
      </top>
      <bottom style="thin">
        <color indexed="63"/>
      </bottom>
      <diagonal/>
    </border>
    <border>
      <left style="thin">
        <color indexed="64"/>
      </left>
      <right/>
      <top/>
      <bottom style="hair">
        <color indexed="64"/>
      </bottom>
      <diagonal/>
    </border>
    <border>
      <left/>
      <right/>
      <top style="thin">
        <color indexed="23"/>
      </top>
      <bottom style="thin">
        <color indexed="12"/>
      </bottom>
      <diagonal/>
    </border>
    <border>
      <left/>
      <right/>
      <top style="thin">
        <color indexed="21"/>
      </top>
      <bottom/>
      <diagonal/>
    </border>
    <border>
      <left/>
      <right/>
      <top style="thin">
        <color indexed="62"/>
      </top>
      <bottom style="double">
        <color indexed="62"/>
      </bottom>
      <diagonal/>
    </border>
    <border>
      <left style="hair">
        <color indexed="64"/>
      </left>
      <right/>
      <top/>
      <bottom style="hair">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ashDotDot">
        <color indexed="64"/>
      </left>
      <right style="dashDotDot">
        <color indexed="64"/>
      </right>
      <top style="dashDotDot">
        <color indexed="64"/>
      </top>
      <bottom style="dashDotDot">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dashDotDot">
        <color indexed="64"/>
      </left>
      <right/>
      <top style="dashDotDot">
        <color indexed="64"/>
      </top>
      <bottom style="dashDotDot">
        <color indexed="64"/>
      </bottom>
      <diagonal/>
    </border>
    <border>
      <left/>
      <right style="thin">
        <color indexed="64"/>
      </right>
      <top style="thin">
        <color indexed="64"/>
      </top>
      <bottom/>
      <diagonal/>
    </border>
    <border>
      <left/>
      <right style="dashDotDot">
        <color indexed="64"/>
      </right>
      <top style="dashDotDot">
        <color indexed="64"/>
      </top>
      <bottom style="dashDotDot">
        <color indexed="64"/>
      </bottom>
      <diagonal/>
    </border>
    <border>
      <left style="thin">
        <color indexed="64"/>
      </left>
      <right style="thin">
        <color indexed="64"/>
      </right>
      <top/>
      <bottom/>
      <diagonal/>
    </border>
    <border>
      <left style="thin">
        <color indexed="64"/>
      </left>
      <right/>
      <top/>
      <bottom/>
      <diagonal/>
    </border>
    <border>
      <left style="dashDotDot">
        <color indexed="64"/>
      </left>
      <right style="dashDotDot">
        <color indexed="64"/>
      </right>
      <top/>
      <bottom style="dashDotDot">
        <color indexed="64"/>
      </bottom>
      <diagonal/>
    </border>
    <border>
      <left style="dashDotDot">
        <color indexed="64"/>
      </left>
      <right style="dashDotDot">
        <color indexed="64"/>
      </right>
      <top style="dashDotDot">
        <color indexed="64"/>
      </top>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right/>
      <top/>
      <bottom style="medium">
        <color indexed="64"/>
      </bottom>
      <diagonal/>
    </border>
    <border>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right/>
      <top/>
      <bottom style="dashDotDot">
        <color indexed="64"/>
      </bottom>
      <diagonal/>
    </border>
    <border>
      <left/>
      <right/>
      <top style="dashDotDot">
        <color indexed="64"/>
      </top>
      <bottom style="dashDotDot">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dashDotDot">
        <color indexed="64"/>
      </top>
      <bottom style="thin">
        <color indexed="64"/>
      </bottom>
      <diagonal/>
    </border>
    <border>
      <left/>
      <right style="dashDotDot">
        <color indexed="64"/>
      </right>
      <top style="thin">
        <color indexed="64"/>
      </top>
      <bottom style="thin">
        <color indexed="64"/>
      </bottom>
      <diagonal/>
    </border>
    <border>
      <left/>
      <right style="dashDotDot">
        <color indexed="64"/>
      </right>
      <top/>
      <bottom/>
      <diagonal/>
    </border>
    <border>
      <left/>
      <right style="dashDotDot">
        <color indexed="64"/>
      </right>
      <top/>
      <bottom style="thin">
        <color indexed="64"/>
      </bottom>
      <diagonal/>
    </border>
    <border>
      <left/>
      <right style="dashDotDot">
        <color indexed="64"/>
      </right>
      <top style="thin">
        <color indexed="64"/>
      </top>
      <bottom/>
      <diagonal/>
    </border>
    <border>
      <left style="dashDotDot">
        <color indexed="64"/>
      </left>
      <right/>
      <top/>
      <bottom/>
      <diagonal/>
    </border>
    <border>
      <left style="dashDotDot">
        <color indexed="64"/>
      </left>
      <right/>
      <top style="dashDotDot">
        <color indexed="64"/>
      </top>
      <bottom/>
      <diagonal/>
    </border>
    <border>
      <left/>
      <right/>
      <top style="dashDotDot">
        <color indexed="64"/>
      </top>
      <bottom/>
      <diagonal/>
    </border>
    <border>
      <left style="dashDotDot">
        <color indexed="64"/>
      </left>
      <right/>
      <top/>
      <bottom style="dashDotDot">
        <color indexed="64"/>
      </bottom>
      <diagonal/>
    </border>
    <border>
      <left style="thin">
        <color indexed="64"/>
      </left>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dashDot">
        <color auto="1"/>
      </left>
      <right/>
      <top style="dashDot">
        <color auto="1"/>
      </top>
      <bottom/>
      <diagonal/>
    </border>
    <border>
      <left/>
      <right/>
      <top style="dashDot">
        <color auto="1"/>
      </top>
      <bottom/>
      <diagonal/>
    </border>
    <border>
      <left/>
      <right style="dashDot">
        <color auto="1"/>
      </right>
      <top style="dashDot">
        <color auto="1"/>
      </top>
      <bottom/>
      <diagonal/>
    </border>
    <border>
      <left style="dashDot">
        <color auto="1"/>
      </left>
      <right/>
      <top/>
      <bottom/>
      <diagonal/>
    </border>
    <border>
      <left/>
      <right style="dashDot">
        <color auto="1"/>
      </right>
      <top/>
      <bottom/>
      <diagonal/>
    </border>
    <border>
      <left style="dashDot">
        <color auto="1"/>
      </left>
      <right/>
      <top style="thin">
        <color indexed="64"/>
      </top>
      <bottom style="thin">
        <color indexed="64"/>
      </bottom>
      <diagonal/>
    </border>
    <border>
      <left style="thin">
        <color indexed="64"/>
      </left>
      <right style="dashDot">
        <color auto="1"/>
      </right>
      <top style="thin">
        <color indexed="64"/>
      </top>
      <bottom style="thin">
        <color indexed="64"/>
      </bottom>
      <diagonal/>
    </border>
    <border>
      <left style="thin">
        <color indexed="64"/>
      </left>
      <right style="dashDot">
        <color auto="1"/>
      </right>
      <top/>
      <bottom style="thin">
        <color indexed="64"/>
      </bottom>
      <diagonal/>
    </border>
    <border>
      <left style="dashDot">
        <color auto="1"/>
      </left>
      <right/>
      <top style="thin">
        <color indexed="64"/>
      </top>
      <bottom/>
      <diagonal/>
    </border>
    <border>
      <left style="thin">
        <color indexed="64"/>
      </left>
      <right style="dashDot">
        <color auto="1"/>
      </right>
      <top style="thin">
        <color indexed="64"/>
      </top>
      <bottom/>
      <diagonal/>
    </border>
    <border>
      <left style="dashDot">
        <color auto="1"/>
      </left>
      <right/>
      <top/>
      <bottom style="thin">
        <color indexed="64"/>
      </bottom>
      <diagonal/>
    </border>
    <border>
      <left style="dashDot">
        <color auto="1"/>
      </left>
      <right style="thin">
        <color indexed="64"/>
      </right>
      <top style="thin">
        <color indexed="64"/>
      </top>
      <bottom style="thin">
        <color indexed="64"/>
      </bottom>
      <diagonal/>
    </border>
    <border>
      <left style="dashDotDot">
        <color indexed="64"/>
      </left>
      <right style="dashDot">
        <color auto="1"/>
      </right>
      <top style="dashDotDot">
        <color indexed="64"/>
      </top>
      <bottom style="dashDotDot">
        <color indexed="64"/>
      </bottom>
      <diagonal/>
    </border>
    <border>
      <left style="dashDotDot">
        <color indexed="64"/>
      </left>
      <right style="dashDot">
        <color auto="1"/>
      </right>
      <top/>
      <bottom style="dashDotDot">
        <color indexed="64"/>
      </bottom>
      <diagonal/>
    </border>
    <border>
      <left style="dashDot">
        <color auto="1"/>
      </left>
      <right/>
      <top/>
      <bottom style="dashDot">
        <color auto="1"/>
      </bottom>
      <diagonal/>
    </border>
    <border>
      <left/>
      <right/>
      <top/>
      <bottom style="dashDot">
        <color auto="1"/>
      </bottom>
      <diagonal/>
    </border>
    <border>
      <left/>
      <right style="dashDot">
        <color auto="1"/>
      </right>
      <top/>
      <bottom style="dashDot">
        <color auto="1"/>
      </bottom>
      <diagonal/>
    </border>
    <border>
      <left/>
      <right style="dashDotDot">
        <color auto="1"/>
      </right>
      <top style="dashDotDot">
        <color auto="1"/>
      </top>
      <bottom/>
      <diagonal/>
    </border>
    <border>
      <left style="dashDotDot">
        <color auto="1"/>
      </left>
      <right/>
      <top style="thin">
        <color indexed="64"/>
      </top>
      <bottom style="thin">
        <color indexed="64"/>
      </bottom>
      <diagonal/>
    </border>
    <border>
      <left style="thin">
        <color indexed="64"/>
      </left>
      <right style="dashDotDot">
        <color auto="1"/>
      </right>
      <top style="thin">
        <color indexed="64"/>
      </top>
      <bottom style="thin">
        <color indexed="64"/>
      </bottom>
      <diagonal/>
    </border>
    <border>
      <left style="dashDotDot">
        <color auto="1"/>
      </left>
      <right style="thin">
        <color indexed="64"/>
      </right>
      <top style="thin">
        <color indexed="64"/>
      </top>
      <bottom style="thin">
        <color indexed="64"/>
      </bottom>
      <diagonal/>
    </border>
    <border>
      <left/>
      <right style="dashDotDot">
        <color auto="1"/>
      </right>
      <top/>
      <bottom style="dashDotDot">
        <color indexed="64"/>
      </bottom>
      <diagonal/>
    </border>
    <border>
      <left style="thin">
        <color indexed="64"/>
      </left>
      <right style="dashDotDot">
        <color auto="1"/>
      </right>
      <top/>
      <bottom style="thin">
        <color indexed="64"/>
      </bottom>
      <diagonal/>
    </border>
    <border>
      <left style="dashDotDot">
        <color auto="1"/>
      </left>
      <right/>
      <top style="medium">
        <color indexed="64"/>
      </top>
      <bottom/>
      <diagonal/>
    </border>
    <border>
      <left style="thin">
        <color indexed="64"/>
      </left>
      <right style="dashDotDot">
        <color auto="1"/>
      </right>
      <top style="medium">
        <color indexed="64"/>
      </top>
      <bottom style="thin">
        <color indexed="64"/>
      </bottom>
      <diagonal/>
    </border>
    <border>
      <left style="thin">
        <color indexed="64"/>
      </left>
      <right style="dashDotDot">
        <color auto="1"/>
      </right>
      <top style="thin">
        <color indexed="64"/>
      </top>
      <bottom/>
      <diagonal/>
    </border>
    <border>
      <left style="dashDotDot">
        <color auto="1"/>
      </left>
      <right/>
      <top style="thin">
        <color indexed="64"/>
      </top>
      <bottom/>
      <diagonal/>
    </border>
    <border>
      <left style="dashDotDot">
        <color auto="1"/>
      </left>
      <right/>
      <top/>
      <bottom style="thin">
        <color indexed="64"/>
      </bottom>
      <diagonal/>
    </border>
    <border>
      <left style="dashDotDot">
        <color auto="1"/>
      </left>
      <right/>
      <top/>
      <bottom style="medium">
        <color indexed="64"/>
      </bottom>
      <diagonal/>
    </border>
    <border>
      <left/>
      <right style="dashDotDot">
        <color auto="1"/>
      </right>
      <top/>
      <bottom style="medium">
        <color indexed="64"/>
      </bottom>
      <diagonal/>
    </border>
    <border>
      <left style="dashDotDot">
        <color auto="1"/>
      </left>
      <right style="thin">
        <color indexed="64"/>
      </right>
      <top/>
      <bottom/>
      <diagonal/>
    </border>
    <border>
      <left style="dashDotDot">
        <color auto="1"/>
      </left>
      <right style="thin">
        <color indexed="64"/>
      </right>
      <top style="thin">
        <color indexed="64"/>
      </top>
      <bottom style="dashDotDot">
        <color auto="1"/>
      </bottom>
      <diagonal/>
    </border>
    <border>
      <left style="thin">
        <color indexed="64"/>
      </left>
      <right style="thin">
        <color indexed="64"/>
      </right>
      <top style="thin">
        <color indexed="64"/>
      </top>
      <bottom style="dashDotDot">
        <color auto="1"/>
      </bottom>
      <diagonal/>
    </border>
    <border>
      <left style="thin">
        <color indexed="64"/>
      </left>
      <right/>
      <top style="thin">
        <color indexed="64"/>
      </top>
      <bottom style="dashDotDot">
        <color auto="1"/>
      </bottom>
      <diagonal/>
    </border>
    <border>
      <left/>
      <right style="dashDot">
        <color auto="1"/>
      </right>
      <top style="thin">
        <color indexed="64"/>
      </top>
      <bottom/>
      <diagonal/>
    </border>
    <border>
      <left/>
      <right style="dashDot">
        <color auto="1"/>
      </right>
      <top/>
      <bottom style="thin">
        <color indexed="64"/>
      </bottom>
      <diagonal/>
    </border>
    <border>
      <left/>
      <right style="dashDot">
        <color auto="1"/>
      </right>
      <top style="thin">
        <color indexed="64"/>
      </top>
      <bottom style="thin">
        <color indexed="64"/>
      </bottom>
      <diagonal/>
    </border>
    <border>
      <left style="dashDot">
        <color auto="1"/>
      </left>
      <right style="thin">
        <color indexed="64"/>
      </right>
      <top style="thin">
        <color indexed="64"/>
      </top>
      <bottom style="dashDot">
        <color auto="1"/>
      </bottom>
      <diagonal/>
    </border>
    <border>
      <left style="thin">
        <color indexed="64"/>
      </left>
      <right style="thin">
        <color indexed="64"/>
      </right>
      <top style="thin">
        <color indexed="64"/>
      </top>
      <bottom style="dashDot">
        <color auto="1"/>
      </bottom>
      <diagonal/>
    </border>
    <border>
      <left style="thin">
        <color indexed="64"/>
      </left>
      <right/>
      <top style="thin">
        <color indexed="64"/>
      </top>
      <bottom style="dashDot">
        <color auto="1"/>
      </bottom>
      <diagonal/>
    </border>
    <border>
      <left style="dashDotDot">
        <color indexed="64"/>
      </left>
      <right style="dashDotDot">
        <color indexed="64"/>
      </right>
      <top style="dashDotDot">
        <color indexed="64"/>
      </top>
      <bottom style="dashDot">
        <color auto="1"/>
      </bottom>
      <diagonal/>
    </border>
    <border>
      <left style="dashDotDot">
        <color indexed="64"/>
      </left>
      <right style="dashDot">
        <color auto="1"/>
      </right>
      <top style="dashDotDot">
        <color indexed="64"/>
      </top>
      <bottom style="dashDot">
        <color auto="1"/>
      </bottom>
      <diagonal/>
    </border>
    <border>
      <left style="dashDot">
        <color auto="1"/>
      </left>
      <right style="thin">
        <color indexed="64"/>
      </right>
      <top/>
      <bottom/>
      <diagonal/>
    </border>
    <border>
      <left style="dashDotDot">
        <color indexed="64"/>
      </left>
      <right style="dashDot">
        <color indexed="64"/>
      </right>
      <top style="dashDotDot">
        <color indexed="64"/>
      </top>
      <bottom/>
      <diagonal/>
    </border>
    <border>
      <left style="thin">
        <color indexed="64"/>
      </left>
      <right style="dashDot">
        <color indexed="64"/>
      </right>
      <top style="thin">
        <color indexed="64"/>
      </top>
      <bottom style="dashDot">
        <color indexed="64"/>
      </bottom>
      <diagonal/>
    </border>
    <border>
      <left/>
      <right style="thin">
        <color indexed="64"/>
      </right>
      <top style="thin">
        <color indexed="64"/>
      </top>
      <bottom style="dashDot">
        <color indexed="64"/>
      </bottom>
      <diagonal/>
    </border>
    <border>
      <left/>
      <right style="dashDot">
        <color indexed="64"/>
      </right>
      <top style="thin">
        <color indexed="64"/>
      </top>
      <bottom style="dashDot">
        <color indexed="64"/>
      </bottom>
      <diagonal/>
    </border>
    <border>
      <left style="dashDot">
        <color auto="1"/>
      </left>
      <right/>
      <top style="thin">
        <color indexed="64"/>
      </top>
      <bottom style="dashDot">
        <color auto="1"/>
      </bottom>
      <diagonal/>
    </border>
    <border>
      <left/>
      <right/>
      <top style="thin">
        <color indexed="64"/>
      </top>
      <bottom style="dashDot">
        <color auto="1"/>
      </bottom>
      <diagonal/>
    </border>
    <border>
      <left/>
      <right style="dashDotDot">
        <color indexed="64"/>
      </right>
      <top style="thin">
        <color indexed="64"/>
      </top>
      <bottom style="dashDot">
        <color auto="1"/>
      </bottom>
      <diagonal/>
    </border>
    <border>
      <left/>
      <right style="dashDot">
        <color indexed="64"/>
      </right>
      <top/>
      <bottom style="dashDotDot">
        <color indexed="64"/>
      </bottom>
      <diagonal/>
    </border>
    <border>
      <left/>
      <right style="dashDot">
        <color indexed="64"/>
      </right>
      <top style="dashDotDot">
        <color indexed="64"/>
      </top>
      <bottom/>
      <diagonal/>
    </border>
    <border>
      <left/>
      <right style="dashDot">
        <color indexed="64"/>
      </right>
      <top style="dashDotDot">
        <color indexed="64"/>
      </top>
      <bottom style="dashDotDot">
        <color indexed="64"/>
      </bottom>
      <diagonal/>
    </border>
    <border>
      <left style="dashDot">
        <color indexed="64"/>
      </left>
      <right style="thin">
        <color indexed="64"/>
      </right>
      <top/>
      <bottom style="thin">
        <color indexed="64"/>
      </bottom>
      <diagonal/>
    </border>
    <border>
      <left style="dashDot">
        <color auto="1"/>
      </left>
      <right/>
      <top/>
      <bottom style="medium">
        <color indexed="64"/>
      </bottom>
      <diagonal/>
    </border>
    <border>
      <left/>
      <right style="dashDot">
        <color auto="1"/>
      </right>
      <top style="medium">
        <color indexed="64"/>
      </top>
      <bottom style="thin">
        <color indexed="64"/>
      </bottom>
      <diagonal/>
    </border>
    <border>
      <left style="thin">
        <color indexed="64"/>
      </left>
      <right style="dashDot">
        <color auto="1"/>
      </right>
      <top style="thin">
        <color indexed="64"/>
      </top>
      <bottom style="medium">
        <color indexed="64"/>
      </bottom>
      <diagonal/>
    </border>
    <border>
      <left style="dashDot">
        <color auto="1"/>
      </left>
      <right style="thin">
        <color indexed="64"/>
      </right>
      <top style="medium">
        <color indexed="64"/>
      </top>
      <bottom style="thin">
        <color indexed="64"/>
      </bottom>
      <diagonal/>
    </border>
    <border>
      <left style="dashDot">
        <color auto="1"/>
      </left>
      <right style="thin">
        <color indexed="64"/>
      </right>
      <top style="thin">
        <color indexed="64"/>
      </top>
      <bottom style="medium">
        <color indexed="64"/>
      </bottom>
      <diagonal/>
    </border>
    <border>
      <left style="thin">
        <color indexed="64"/>
      </left>
      <right style="medium">
        <color indexed="64"/>
      </right>
      <top style="thin">
        <color indexed="64"/>
      </top>
      <bottom style="dashDot">
        <color auto="1"/>
      </bottom>
      <diagonal/>
    </border>
    <border>
      <left style="dashDot">
        <color auto="1"/>
      </left>
      <right style="thin">
        <color indexed="64"/>
      </right>
      <top style="thin">
        <color indexed="64"/>
      </top>
      <bottom/>
      <diagonal/>
    </border>
    <border>
      <left style="dashDotDot">
        <color indexed="64"/>
      </left>
      <right/>
      <top style="dashDotDot">
        <color indexed="64"/>
      </top>
      <bottom style="dashDot">
        <color auto="1"/>
      </bottom>
      <diagonal/>
    </border>
    <border>
      <left/>
      <right style="dashDot">
        <color auto="1"/>
      </right>
      <top style="dashDotDot">
        <color indexed="64"/>
      </top>
      <bottom style="dashDot">
        <color auto="1"/>
      </bottom>
      <diagonal/>
    </border>
  </borders>
  <cellStyleXfs count="1026">
    <xf numFmtId="0" fontId="0" fillId="0" borderId="0"/>
    <xf numFmtId="10" fontId="78" fillId="0" borderId="1" applyFont="0" applyFill="0" applyBorder="0" applyAlignment="0" applyProtection="0">
      <alignment horizontal="right"/>
    </xf>
    <xf numFmtId="0" fontId="6"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4" fillId="2" borderId="0" applyNumberFormat="0" applyBorder="0" applyAlignment="0" applyProtection="0"/>
    <xf numFmtId="0" fontId="6" fillId="2" borderId="0" applyNumberFormat="0" applyBorder="0" applyAlignment="0" applyProtection="0"/>
    <xf numFmtId="0" fontId="4"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6"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4" fillId="3" borderId="0" applyNumberFormat="0" applyBorder="0" applyAlignment="0" applyProtection="0"/>
    <xf numFmtId="0" fontId="6" fillId="3" borderId="0" applyNumberFormat="0" applyBorder="0" applyAlignment="0" applyProtection="0"/>
    <xf numFmtId="0" fontId="4"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6"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4" fillId="4" borderId="0" applyNumberFormat="0" applyBorder="0" applyAlignment="0" applyProtection="0"/>
    <xf numFmtId="0" fontId="6" fillId="4" borderId="0" applyNumberFormat="0" applyBorder="0" applyAlignment="0" applyProtection="0"/>
    <xf numFmtId="0" fontId="4"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6"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4" fillId="5" borderId="0" applyNumberFormat="0" applyBorder="0" applyAlignment="0" applyProtection="0"/>
    <xf numFmtId="0" fontId="6" fillId="5" borderId="0" applyNumberFormat="0" applyBorder="0" applyAlignment="0" applyProtection="0"/>
    <xf numFmtId="0" fontId="4"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6"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4" fillId="6" borderId="0" applyNumberFormat="0" applyBorder="0" applyAlignment="0" applyProtection="0"/>
    <xf numFmtId="0" fontId="6" fillId="6" borderId="0" applyNumberFormat="0" applyBorder="0" applyAlignment="0" applyProtection="0"/>
    <xf numFmtId="0" fontId="4"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6"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4" fillId="7" borderId="0" applyNumberFormat="0" applyBorder="0" applyAlignment="0" applyProtection="0"/>
    <xf numFmtId="0" fontId="6" fillId="7" borderId="0" applyNumberFormat="0" applyBorder="0" applyAlignment="0" applyProtection="0"/>
    <xf numFmtId="0" fontId="4"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6"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4" fillId="8" borderId="0" applyNumberFormat="0" applyBorder="0" applyAlignment="0" applyProtection="0"/>
    <xf numFmtId="0" fontId="6" fillId="8" borderId="0" applyNumberFormat="0" applyBorder="0" applyAlignment="0" applyProtection="0"/>
    <xf numFmtId="0" fontId="4"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6"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4" fillId="9" borderId="0" applyNumberFormat="0" applyBorder="0" applyAlignment="0" applyProtection="0"/>
    <xf numFmtId="0" fontId="6" fillId="9" borderId="0" applyNumberFormat="0" applyBorder="0" applyAlignment="0" applyProtection="0"/>
    <xf numFmtId="0" fontId="4"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6"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4" fillId="10" borderId="0" applyNumberFormat="0" applyBorder="0" applyAlignment="0" applyProtection="0"/>
    <xf numFmtId="0" fontId="6" fillId="10" borderId="0" applyNumberFormat="0" applyBorder="0" applyAlignment="0" applyProtection="0"/>
    <xf numFmtId="0" fontId="4"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6"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4" fillId="5" borderId="0" applyNumberFormat="0" applyBorder="0" applyAlignment="0" applyProtection="0"/>
    <xf numFmtId="0" fontId="6" fillId="5" borderId="0" applyNumberFormat="0" applyBorder="0" applyAlignment="0" applyProtection="0"/>
    <xf numFmtId="0" fontId="4"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6"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4" fillId="8" borderId="0" applyNumberFormat="0" applyBorder="0" applyAlignment="0" applyProtection="0"/>
    <xf numFmtId="0" fontId="6" fillId="8" borderId="0" applyNumberFormat="0" applyBorder="0" applyAlignment="0" applyProtection="0"/>
    <xf numFmtId="0" fontId="4"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6"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4" fillId="11" borderId="0" applyNumberFormat="0" applyBorder="0" applyAlignment="0" applyProtection="0"/>
    <xf numFmtId="0" fontId="6" fillId="11" borderId="0" applyNumberFormat="0" applyBorder="0" applyAlignment="0" applyProtection="0"/>
    <xf numFmtId="0" fontId="4"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7" fillId="12"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7" fillId="12"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7" fillId="9" borderId="0" applyNumberFormat="0" applyBorder="0" applyAlignment="0" applyProtection="0"/>
    <xf numFmtId="0" fontId="46" fillId="9" borderId="0" applyNumberFormat="0" applyBorder="0" applyAlignment="0" applyProtection="0"/>
    <xf numFmtId="0" fontId="46" fillId="9" borderId="0" applyNumberFormat="0" applyBorder="0" applyAlignment="0" applyProtection="0"/>
    <xf numFmtId="0" fontId="46" fillId="9" borderId="0" applyNumberFormat="0" applyBorder="0" applyAlignment="0" applyProtection="0"/>
    <xf numFmtId="0" fontId="46" fillId="9" borderId="0" applyNumberFormat="0" applyBorder="0" applyAlignment="0" applyProtection="0"/>
    <xf numFmtId="0" fontId="7" fillId="9" borderId="0" applyNumberFormat="0" applyBorder="0" applyAlignment="0" applyProtection="0"/>
    <xf numFmtId="0" fontId="46" fillId="9" borderId="0" applyNumberFormat="0" applyBorder="0" applyAlignment="0" applyProtection="0"/>
    <xf numFmtId="0" fontId="46" fillId="9" borderId="0" applyNumberFormat="0" applyBorder="0" applyAlignment="0" applyProtection="0"/>
    <xf numFmtId="0" fontId="46" fillId="9" borderId="0" applyNumberFormat="0" applyBorder="0" applyAlignment="0" applyProtection="0"/>
    <xf numFmtId="0" fontId="46" fillId="9" borderId="0" applyNumberFormat="0" applyBorder="0" applyAlignment="0" applyProtection="0"/>
    <xf numFmtId="0" fontId="46" fillId="9" borderId="0" applyNumberFormat="0" applyBorder="0" applyAlignment="0" applyProtection="0"/>
    <xf numFmtId="0" fontId="46" fillId="9" borderId="0" applyNumberFormat="0" applyBorder="0" applyAlignment="0" applyProtection="0"/>
    <xf numFmtId="0" fontId="46" fillId="9" borderId="0" applyNumberFormat="0" applyBorder="0" applyAlignment="0" applyProtection="0"/>
    <xf numFmtId="0" fontId="7"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7"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7"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7"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7"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7"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7"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7"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7"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7"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7" fillId="17"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0" fontId="7" fillId="17"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0" fontId="7"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7"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7"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7"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7"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7"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7"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7"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8" fillId="3" borderId="0" applyNumberFormat="0" applyBorder="0" applyAlignment="0" applyProtection="0"/>
    <xf numFmtId="0" fontId="79" fillId="3" borderId="0" applyNumberFormat="0" applyBorder="0" applyAlignment="0" applyProtection="0"/>
    <xf numFmtId="0" fontId="79" fillId="3" borderId="0" applyNumberFormat="0" applyBorder="0" applyAlignment="0" applyProtection="0"/>
    <xf numFmtId="0" fontId="79" fillId="3" borderId="0" applyNumberFormat="0" applyBorder="0" applyAlignment="0" applyProtection="0"/>
    <xf numFmtId="0" fontId="79" fillId="3" borderId="0" applyNumberFormat="0" applyBorder="0" applyAlignment="0" applyProtection="0"/>
    <xf numFmtId="0" fontId="8" fillId="3" borderId="0" applyNumberFormat="0" applyBorder="0" applyAlignment="0" applyProtection="0"/>
    <xf numFmtId="0" fontId="79" fillId="3" borderId="0" applyNumberFormat="0" applyBorder="0" applyAlignment="0" applyProtection="0"/>
    <xf numFmtId="0" fontId="79" fillId="3" borderId="0" applyNumberFormat="0" applyBorder="0" applyAlignment="0" applyProtection="0"/>
    <xf numFmtId="0" fontId="79" fillId="3" borderId="0" applyNumberFormat="0" applyBorder="0" applyAlignment="0" applyProtection="0"/>
    <xf numFmtId="0" fontId="79" fillId="3" borderId="0" applyNumberFormat="0" applyBorder="0" applyAlignment="0" applyProtection="0"/>
    <xf numFmtId="0" fontId="79" fillId="3" borderId="0" applyNumberFormat="0" applyBorder="0" applyAlignment="0" applyProtection="0"/>
    <xf numFmtId="0" fontId="79" fillId="3" borderId="0" applyNumberFormat="0" applyBorder="0" applyAlignment="0" applyProtection="0"/>
    <xf numFmtId="0" fontId="79" fillId="3" borderId="0" applyNumberFormat="0" applyBorder="0" applyAlignment="0" applyProtection="0"/>
    <xf numFmtId="3" fontId="80" fillId="0" borderId="0" applyNumberFormat="0" applyFill="0" applyBorder="0" applyAlignment="0" applyProtection="0"/>
    <xf numFmtId="3" fontId="81" fillId="0" borderId="0" applyNumberFormat="0" applyFill="0" applyBorder="0" applyAlignment="0" applyProtection="0"/>
    <xf numFmtId="165" fontId="78" fillId="0" borderId="2" applyNumberFormat="0" applyFont="0" applyFill="0" applyAlignment="0">
      <protection locked="0"/>
    </xf>
    <xf numFmtId="0" fontId="9" fillId="20" borderId="3" applyNumberFormat="0" applyAlignment="0" applyProtection="0"/>
    <xf numFmtId="0" fontId="82" fillId="20" borderId="3" applyNumberFormat="0" applyAlignment="0" applyProtection="0"/>
    <xf numFmtId="0" fontId="82" fillId="20" borderId="3" applyNumberFormat="0" applyAlignment="0" applyProtection="0"/>
    <xf numFmtId="0" fontId="82" fillId="20" borderId="3" applyNumberFormat="0" applyAlignment="0" applyProtection="0"/>
    <xf numFmtId="0" fontId="82" fillId="20" borderId="3" applyNumberFormat="0" applyAlignment="0" applyProtection="0"/>
    <xf numFmtId="0" fontId="9" fillId="20" borderId="3" applyNumberFormat="0" applyAlignment="0" applyProtection="0"/>
    <xf numFmtId="0" fontId="82" fillId="20" borderId="3" applyNumberFormat="0" applyAlignment="0" applyProtection="0"/>
    <xf numFmtId="0" fontId="82" fillId="20" borderId="3" applyNumberFormat="0" applyAlignment="0" applyProtection="0"/>
    <xf numFmtId="0" fontId="82" fillId="20" borderId="3" applyNumberFormat="0" applyAlignment="0" applyProtection="0"/>
    <xf numFmtId="0" fontId="82" fillId="20" borderId="3" applyNumberFormat="0" applyAlignment="0" applyProtection="0"/>
    <xf numFmtId="0" fontId="82" fillId="20" borderId="3" applyNumberFormat="0" applyAlignment="0" applyProtection="0"/>
    <xf numFmtId="0" fontId="82" fillId="20" borderId="3" applyNumberFormat="0" applyAlignment="0" applyProtection="0"/>
    <xf numFmtId="0" fontId="82" fillId="20" borderId="3" applyNumberFormat="0" applyAlignment="0" applyProtection="0"/>
    <xf numFmtId="0" fontId="10" fillId="21" borderId="4" applyNumberFormat="0" applyAlignment="0" applyProtection="0"/>
    <xf numFmtId="0" fontId="83" fillId="21" borderId="4" applyNumberFormat="0" applyAlignment="0" applyProtection="0"/>
    <xf numFmtId="0" fontId="83" fillId="21" borderId="4" applyNumberFormat="0" applyAlignment="0" applyProtection="0"/>
    <xf numFmtId="0" fontId="83" fillId="21" borderId="4" applyNumberFormat="0" applyAlignment="0" applyProtection="0"/>
    <xf numFmtId="0" fontId="83" fillId="21" borderId="4" applyNumberFormat="0" applyAlignment="0" applyProtection="0"/>
    <xf numFmtId="0" fontId="10" fillId="21" borderId="4" applyNumberFormat="0" applyAlignment="0" applyProtection="0"/>
    <xf numFmtId="0" fontId="83" fillId="21" borderId="4" applyNumberFormat="0" applyAlignment="0" applyProtection="0"/>
    <xf numFmtId="0" fontId="83" fillId="21" borderId="4" applyNumberFormat="0" applyAlignment="0" applyProtection="0"/>
    <xf numFmtId="0" fontId="83" fillId="21" borderId="4" applyNumberFormat="0" applyAlignment="0" applyProtection="0"/>
    <xf numFmtId="0" fontId="83" fillId="21" borderId="4" applyNumberFormat="0" applyAlignment="0" applyProtection="0"/>
    <xf numFmtId="0" fontId="83" fillId="21" borderId="4" applyNumberFormat="0" applyAlignment="0" applyProtection="0"/>
    <xf numFmtId="0" fontId="83" fillId="21" borderId="4" applyNumberFormat="0" applyAlignment="0" applyProtection="0"/>
    <xf numFmtId="0" fontId="83" fillId="21" borderId="4"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66" fontId="5" fillId="0" borderId="0" applyFont="0" applyBorder="0" applyAlignment="0">
      <alignment horizontal="center"/>
    </xf>
    <xf numFmtId="166" fontId="5" fillId="0" borderId="0" applyFont="0" applyBorder="0" applyAlignment="0">
      <alignment horizontal="center"/>
    </xf>
    <xf numFmtId="0" fontId="11"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11"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12" fillId="4" borderId="0" applyNumberFormat="0" applyBorder="0" applyAlignment="0" applyProtection="0"/>
    <xf numFmtId="0" fontId="85" fillId="4" borderId="0" applyNumberFormat="0" applyBorder="0" applyAlignment="0" applyProtection="0"/>
    <xf numFmtId="0" fontId="85" fillId="4" borderId="0" applyNumberFormat="0" applyBorder="0" applyAlignment="0" applyProtection="0"/>
    <xf numFmtId="0" fontId="85" fillId="4" borderId="0" applyNumberFormat="0" applyBorder="0" applyAlignment="0" applyProtection="0"/>
    <xf numFmtId="0" fontId="85" fillId="4" borderId="0" applyNumberFormat="0" applyBorder="0" applyAlignment="0" applyProtection="0"/>
    <xf numFmtId="0" fontId="12" fillId="4" borderId="0" applyNumberFormat="0" applyBorder="0" applyAlignment="0" applyProtection="0"/>
    <xf numFmtId="0" fontId="85" fillId="4" borderId="0" applyNumberFormat="0" applyBorder="0" applyAlignment="0" applyProtection="0"/>
    <xf numFmtId="0" fontId="85" fillId="4" borderId="0" applyNumberFormat="0" applyBorder="0" applyAlignment="0" applyProtection="0"/>
    <xf numFmtId="0" fontId="85" fillId="4" borderId="0" applyNumberFormat="0" applyBorder="0" applyAlignment="0" applyProtection="0"/>
    <xf numFmtId="0" fontId="85" fillId="4" borderId="0" applyNumberFormat="0" applyBorder="0" applyAlignment="0" applyProtection="0"/>
    <xf numFmtId="0" fontId="85" fillId="4" borderId="0" applyNumberFormat="0" applyBorder="0" applyAlignment="0" applyProtection="0"/>
    <xf numFmtId="0" fontId="85" fillId="4" borderId="0" applyNumberFormat="0" applyBorder="0" applyAlignment="0" applyProtection="0"/>
    <xf numFmtId="0" fontId="85" fillId="4" borderId="0" applyNumberFormat="0" applyBorder="0" applyAlignment="0" applyProtection="0"/>
    <xf numFmtId="0" fontId="13" fillId="0" borderId="5" applyNumberFormat="0" applyFill="0" applyAlignment="0" applyProtection="0"/>
    <xf numFmtId="0" fontId="86" fillId="0" borderId="5" applyNumberFormat="0" applyFill="0" applyAlignment="0" applyProtection="0"/>
    <xf numFmtId="0" fontId="86" fillId="0" borderId="5" applyNumberFormat="0" applyFill="0" applyAlignment="0" applyProtection="0"/>
    <xf numFmtId="0" fontId="86" fillId="0" borderId="5" applyNumberFormat="0" applyFill="0" applyAlignment="0" applyProtection="0"/>
    <xf numFmtId="0" fontId="86" fillId="0" borderId="5" applyNumberFormat="0" applyFill="0" applyAlignment="0" applyProtection="0"/>
    <xf numFmtId="0" fontId="13" fillId="0" borderId="5" applyNumberFormat="0" applyFill="0" applyAlignment="0" applyProtection="0"/>
    <xf numFmtId="0" fontId="86" fillId="0" borderId="5" applyNumberFormat="0" applyFill="0" applyAlignment="0" applyProtection="0"/>
    <xf numFmtId="0" fontId="86" fillId="0" borderId="5" applyNumberFormat="0" applyFill="0" applyAlignment="0" applyProtection="0"/>
    <xf numFmtId="0" fontId="86" fillId="0" borderId="5" applyNumberFormat="0" applyFill="0" applyAlignment="0" applyProtection="0"/>
    <xf numFmtId="0" fontId="86" fillId="0" borderId="5" applyNumberFormat="0" applyFill="0" applyAlignment="0" applyProtection="0"/>
    <xf numFmtId="0" fontId="86" fillId="0" borderId="5" applyNumberFormat="0" applyFill="0" applyAlignment="0" applyProtection="0"/>
    <xf numFmtId="0" fontId="86" fillId="0" borderId="5" applyNumberFormat="0" applyFill="0" applyAlignment="0" applyProtection="0"/>
    <xf numFmtId="0" fontId="86" fillId="0" borderId="5" applyNumberFormat="0" applyFill="0" applyAlignment="0" applyProtection="0"/>
    <xf numFmtId="0" fontId="14" fillId="0" borderId="6" applyNumberFormat="0" applyFill="0" applyAlignment="0" applyProtection="0"/>
    <xf numFmtId="0" fontId="87" fillId="0" borderId="6" applyNumberFormat="0" applyFill="0" applyAlignment="0" applyProtection="0"/>
    <xf numFmtId="0" fontId="87" fillId="0" borderId="6" applyNumberFormat="0" applyFill="0" applyAlignment="0" applyProtection="0"/>
    <xf numFmtId="0" fontId="87" fillId="0" borderId="6" applyNumberFormat="0" applyFill="0" applyAlignment="0" applyProtection="0"/>
    <xf numFmtId="0" fontId="87" fillId="0" borderId="6" applyNumberFormat="0" applyFill="0" applyAlignment="0" applyProtection="0"/>
    <xf numFmtId="0" fontId="14" fillId="0" borderId="6" applyNumberFormat="0" applyFill="0" applyAlignment="0" applyProtection="0"/>
    <xf numFmtId="0" fontId="87" fillId="0" borderId="6" applyNumberFormat="0" applyFill="0" applyAlignment="0" applyProtection="0"/>
    <xf numFmtId="0" fontId="87" fillId="0" borderId="6" applyNumberFormat="0" applyFill="0" applyAlignment="0" applyProtection="0"/>
    <xf numFmtId="0" fontId="87" fillId="0" borderId="6" applyNumberFormat="0" applyFill="0" applyAlignment="0" applyProtection="0"/>
    <xf numFmtId="0" fontId="87" fillId="0" borderId="6" applyNumberFormat="0" applyFill="0" applyAlignment="0" applyProtection="0"/>
    <xf numFmtId="0" fontId="87" fillId="0" borderId="6" applyNumberFormat="0" applyFill="0" applyAlignment="0" applyProtection="0"/>
    <xf numFmtId="0" fontId="87" fillId="0" borderId="6" applyNumberFormat="0" applyFill="0" applyAlignment="0" applyProtection="0"/>
    <xf numFmtId="0" fontId="87" fillId="0" borderId="6" applyNumberFormat="0" applyFill="0" applyAlignment="0" applyProtection="0"/>
    <xf numFmtId="0" fontId="15" fillId="0" borderId="7" applyNumberFormat="0" applyFill="0" applyAlignment="0" applyProtection="0"/>
    <xf numFmtId="0" fontId="88" fillId="0" borderId="7" applyNumberFormat="0" applyFill="0" applyAlignment="0" applyProtection="0"/>
    <xf numFmtId="0" fontId="88" fillId="0" borderId="7" applyNumberFormat="0" applyFill="0" applyAlignment="0" applyProtection="0"/>
    <xf numFmtId="0" fontId="88" fillId="0" borderId="7" applyNumberFormat="0" applyFill="0" applyAlignment="0" applyProtection="0"/>
    <xf numFmtId="0" fontId="88" fillId="0" borderId="7" applyNumberFormat="0" applyFill="0" applyAlignment="0" applyProtection="0"/>
    <xf numFmtId="0" fontId="15" fillId="0" borderId="7" applyNumberFormat="0" applyFill="0" applyAlignment="0" applyProtection="0"/>
    <xf numFmtId="0" fontId="88" fillId="0" borderId="7" applyNumberFormat="0" applyFill="0" applyAlignment="0" applyProtection="0"/>
    <xf numFmtId="0" fontId="88" fillId="0" borderId="7" applyNumberFormat="0" applyFill="0" applyAlignment="0" applyProtection="0"/>
    <xf numFmtId="0" fontId="88" fillId="0" borderId="7" applyNumberFormat="0" applyFill="0" applyAlignment="0" applyProtection="0"/>
    <xf numFmtId="0" fontId="88" fillId="0" borderId="7" applyNumberFormat="0" applyFill="0" applyAlignment="0" applyProtection="0"/>
    <xf numFmtId="0" fontId="88" fillId="0" borderId="7" applyNumberFormat="0" applyFill="0" applyAlignment="0" applyProtection="0"/>
    <xf numFmtId="0" fontId="88" fillId="0" borderId="7" applyNumberFormat="0" applyFill="0" applyAlignment="0" applyProtection="0"/>
    <xf numFmtId="0" fontId="88" fillId="0" borderId="7" applyNumberFormat="0" applyFill="0" applyAlignment="0" applyProtection="0"/>
    <xf numFmtId="0" fontId="15"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5"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6"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00" fillId="0" borderId="0" applyNumberFormat="0" applyFill="0" applyBorder="0" applyAlignment="0" applyProtection="0"/>
    <xf numFmtId="0" fontId="17" fillId="7" borderId="3" applyNumberFormat="0" applyAlignment="0" applyProtection="0"/>
    <xf numFmtId="0" fontId="89" fillId="7" borderId="3" applyNumberFormat="0" applyAlignment="0" applyProtection="0"/>
    <xf numFmtId="0" fontId="89" fillId="7" borderId="3" applyNumberFormat="0" applyAlignment="0" applyProtection="0"/>
    <xf numFmtId="0" fontId="89" fillId="7" borderId="3" applyNumberFormat="0" applyAlignment="0" applyProtection="0"/>
    <xf numFmtId="0" fontId="89" fillId="7" borderId="3" applyNumberFormat="0" applyAlignment="0" applyProtection="0"/>
    <xf numFmtId="0" fontId="17" fillId="7" borderId="3" applyNumberFormat="0" applyAlignment="0" applyProtection="0"/>
    <xf numFmtId="0" fontId="89" fillId="7" borderId="3" applyNumberFormat="0" applyAlignment="0" applyProtection="0"/>
    <xf numFmtId="0" fontId="89" fillId="7" borderId="3" applyNumberFormat="0" applyAlignment="0" applyProtection="0"/>
    <xf numFmtId="0" fontId="89" fillId="7" borderId="3" applyNumberFormat="0" applyAlignment="0" applyProtection="0"/>
    <xf numFmtId="0" fontId="89" fillId="7" borderId="3" applyNumberFormat="0" applyAlignment="0" applyProtection="0"/>
    <xf numFmtId="0" fontId="89" fillId="7" borderId="3" applyNumberFormat="0" applyAlignment="0" applyProtection="0"/>
    <xf numFmtId="0" fontId="89" fillId="7" borderId="3" applyNumberFormat="0" applyAlignment="0" applyProtection="0"/>
    <xf numFmtId="0" fontId="89" fillId="7" borderId="3" applyNumberFormat="0" applyAlignment="0" applyProtection="0"/>
    <xf numFmtId="4" fontId="80" fillId="22" borderId="8" applyNumberFormat="0" applyFont="0" applyBorder="0" applyAlignment="0" applyProtection="0"/>
    <xf numFmtId="0" fontId="18" fillId="0" borderId="9" applyNumberFormat="0" applyFill="0" applyAlignment="0" applyProtection="0"/>
    <xf numFmtId="0" fontId="90" fillId="0" borderId="9" applyNumberFormat="0" applyFill="0" applyAlignment="0" applyProtection="0"/>
    <xf numFmtId="0" fontId="90" fillId="0" borderId="9" applyNumberFormat="0" applyFill="0" applyAlignment="0" applyProtection="0"/>
    <xf numFmtId="0" fontId="90" fillId="0" borderId="9" applyNumberFormat="0" applyFill="0" applyAlignment="0" applyProtection="0"/>
    <xf numFmtId="0" fontId="90" fillId="0" borderId="9" applyNumberFormat="0" applyFill="0" applyAlignment="0" applyProtection="0"/>
    <xf numFmtId="0" fontId="18" fillId="0" borderId="9" applyNumberFormat="0" applyFill="0" applyAlignment="0" applyProtection="0"/>
    <xf numFmtId="0" fontId="90" fillId="0" borderId="9" applyNumberFormat="0" applyFill="0" applyAlignment="0" applyProtection="0"/>
    <xf numFmtId="0" fontId="90" fillId="0" borderId="9" applyNumberFormat="0" applyFill="0" applyAlignment="0" applyProtection="0"/>
    <xf numFmtId="0" fontId="90" fillId="0" borderId="9" applyNumberFormat="0" applyFill="0" applyAlignment="0" applyProtection="0"/>
    <xf numFmtId="0" fontId="90" fillId="0" borderId="9" applyNumberFormat="0" applyFill="0" applyAlignment="0" applyProtection="0"/>
    <xf numFmtId="0" fontId="90" fillId="0" borderId="9" applyNumberFormat="0" applyFill="0" applyAlignment="0" applyProtection="0"/>
    <xf numFmtId="0" fontId="90" fillId="0" borderId="9" applyNumberFormat="0" applyFill="0" applyAlignment="0" applyProtection="0"/>
    <xf numFmtId="0" fontId="90" fillId="0" borderId="9" applyNumberFormat="0" applyFill="0" applyAlignment="0" applyProtection="0"/>
    <xf numFmtId="0" fontId="19"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19"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5" fillId="0" borderId="0"/>
    <xf numFmtId="0" fontId="5" fillId="0" borderId="0"/>
    <xf numFmtId="0" fontId="96" fillId="0" borderId="0"/>
    <xf numFmtId="0" fontId="104" fillId="0" borderId="0"/>
    <xf numFmtId="0" fontId="104" fillId="0" borderId="0"/>
    <xf numFmtId="0" fontId="2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4" fillId="0" borderId="0"/>
    <xf numFmtId="0" fontId="5"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4" fillId="0" borderId="0"/>
    <xf numFmtId="0" fontId="5" fillId="24" borderId="10" applyNumberFormat="0" applyFont="0" applyAlignment="0" applyProtection="0"/>
    <xf numFmtId="0" fontId="5" fillId="24" borderId="10" applyNumberFormat="0" applyFont="0" applyAlignment="0" applyProtection="0"/>
    <xf numFmtId="0" fontId="5" fillId="24" borderId="10" applyNumberFormat="0" applyFont="0" applyAlignment="0" applyProtection="0"/>
    <xf numFmtId="0" fontId="5" fillId="24" borderId="10" applyNumberFormat="0" applyFont="0" applyAlignment="0" applyProtection="0"/>
    <xf numFmtId="0" fontId="5" fillId="24" borderId="10" applyNumberFormat="0" applyFont="0" applyAlignment="0" applyProtection="0"/>
    <xf numFmtId="0" fontId="5" fillId="24" borderId="10" applyNumberFormat="0" applyFont="0" applyAlignment="0" applyProtection="0"/>
    <xf numFmtId="0" fontId="5" fillId="24" borderId="10" applyNumberFormat="0" applyFont="0" applyAlignment="0" applyProtection="0"/>
    <xf numFmtId="0" fontId="5" fillId="24" borderId="10" applyNumberFormat="0" applyFont="0" applyAlignment="0" applyProtection="0"/>
    <xf numFmtId="0" fontId="5" fillId="24" borderId="10" applyNumberFormat="0" applyFont="0" applyAlignment="0" applyProtection="0"/>
    <xf numFmtId="0" fontId="5" fillId="24" borderId="10" applyNumberFormat="0" applyFont="0" applyAlignment="0" applyProtection="0"/>
    <xf numFmtId="0" fontId="5" fillId="24" borderId="10" applyNumberFormat="0" applyFont="0" applyAlignment="0" applyProtection="0"/>
    <xf numFmtId="0" fontId="27" fillId="24" borderId="10" applyNumberFormat="0" applyFont="0" applyAlignment="0" applyProtection="0"/>
    <xf numFmtId="0" fontId="5" fillId="24" borderId="10" applyNumberFormat="0" applyFont="0" applyAlignment="0" applyProtection="0"/>
    <xf numFmtId="0" fontId="5" fillId="24" borderId="10" applyNumberFormat="0" applyFont="0" applyAlignment="0" applyProtection="0"/>
    <xf numFmtId="0" fontId="5" fillId="24" borderId="10" applyNumberFormat="0" applyFont="0" applyAlignment="0" applyProtection="0"/>
    <xf numFmtId="0" fontId="5" fillId="24" borderId="10" applyNumberFormat="0" applyFont="0" applyAlignment="0" applyProtection="0"/>
    <xf numFmtId="0" fontId="5" fillId="24" borderId="10" applyNumberFormat="0" applyFont="0" applyAlignment="0" applyProtection="0"/>
    <xf numFmtId="0" fontId="5" fillId="24" borderId="10" applyNumberFormat="0" applyFont="0" applyAlignment="0" applyProtection="0"/>
    <xf numFmtId="0" fontId="5" fillId="24" borderId="10" applyNumberFormat="0" applyFont="0" applyAlignment="0" applyProtection="0"/>
    <xf numFmtId="0" fontId="5" fillId="24" borderId="10" applyNumberFormat="0" applyFont="0" applyAlignment="0" applyProtection="0"/>
    <xf numFmtId="0" fontId="5" fillId="24" borderId="10" applyNumberFormat="0" applyFont="0" applyAlignment="0" applyProtection="0"/>
    <xf numFmtId="167" fontId="5" fillId="0" borderId="11" applyFont="0" applyFill="0" applyBorder="0" applyAlignment="0" applyProtection="0">
      <alignment horizontal="center"/>
    </xf>
    <xf numFmtId="167" fontId="5" fillId="0" borderId="11" applyFont="0" applyFill="0" applyBorder="0" applyAlignment="0" applyProtection="0">
      <alignment horizontal="center"/>
    </xf>
    <xf numFmtId="3" fontId="78" fillId="25" borderId="8" applyNumberFormat="0" applyFont="0" applyBorder="0" applyAlignment="0" applyProtection="0"/>
    <xf numFmtId="0" fontId="20" fillId="20" borderId="12" applyNumberFormat="0" applyAlignment="0" applyProtection="0"/>
    <xf numFmtId="0" fontId="92" fillId="20" borderId="12" applyNumberFormat="0" applyAlignment="0" applyProtection="0"/>
    <xf numFmtId="0" fontId="92" fillId="20" borderId="12" applyNumberFormat="0" applyAlignment="0" applyProtection="0"/>
    <xf numFmtId="0" fontId="92" fillId="20" borderId="12" applyNumberFormat="0" applyAlignment="0" applyProtection="0"/>
    <xf numFmtId="0" fontId="92" fillId="20" borderId="12" applyNumberFormat="0" applyAlignment="0" applyProtection="0"/>
    <xf numFmtId="0" fontId="20" fillId="20" borderId="12" applyNumberFormat="0" applyAlignment="0" applyProtection="0"/>
    <xf numFmtId="0" fontId="92" fillId="20" borderId="12" applyNumberFormat="0" applyAlignment="0" applyProtection="0"/>
    <xf numFmtId="0" fontId="92" fillId="20" borderId="12" applyNumberFormat="0" applyAlignment="0" applyProtection="0"/>
    <xf numFmtId="0" fontId="92" fillId="20" borderId="12" applyNumberFormat="0" applyAlignment="0" applyProtection="0"/>
    <xf numFmtId="0" fontId="92" fillId="20" borderId="12" applyNumberFormat="0" applyAlignment="0" applyProtection="0"/>
    <xf numFmtId="0" fontId="92" fillId="20" borderId="12" applyNumberFormat="0" applyAlignment="0" applyProtection="0"/>
    <xf numFmtId="0" fontId="92" fillId="20" borderId="12" applyNumberFormat="0" applyAlignment="0" applyProtection="0"/>
    <xf numFmtId="0" fontId="92" fillId="20" borderId="12"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10" fontId="78" fillId="26" borderId="0" applyNumberFormat="0" applyFont="0" applyBorder="0" applyAlignment="0" applyProtection="0"/>
    <xf numFmtId="3" fontId="93" fillId="0" borderId="13" applyNumberFormat="0" applyFill="0" applyBorder="0" applyAlignment="0" applyProtection="0">
      <protection locked="0"/>
    </xf>
    <xf numFmtId="164" fontId="80" fillId="0" borderId="14" applyNumberFormat="0" applyFon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3" fontId="78" fillId="0" borderId="15" applyNumberFormat="0" applyFont="0" applyFill="0" applyAlignment="0" applyProtection="0">
      <alignment horizontal="right"/>
    </xf>
    <xf numFmtId="0" fontId="22" fillId="0" borderId="16" applyNumberFormat="0" applyFill="0" applyAlignment="0" applyProtection="0"/>
    <xf numFmtId="0" fontId="94" fillId="0" borderId="16" applyNumberFormat="0" applyFill="0" applyAlignment="0" applyProtection="0"/>
    <xf numFmtId="0" fontId="94" fillId="0" borderId="16" applyNumberFormat="0" applyFill="0" applyAlignment="0" applyProtection="0"/>
    <xf numFmtId="0" fontId="94" fillId="0" borderId="16" applyNumberFormat="0" applyFill="0" applyAlignment="0" applyProtection="0"/>
    <xf numFmtId="0" fontId="94" fillId="0" borderId="16" applyNumberFormat="0" applyFill="0" applyAlignment="0" applyProtection="0"/>
    <xf numFmtId="0" fontId="22" fillId="0" borderId="16" applyNumberFormat="0" applyFill="0" applyAlignment="0" applyProtection="0"/>
    <xf numFmtId="0" fontId="94" fillId="0" borderId="16" applyNumberFormat="0" applyFill="0" applyAlignment="0" applyProtection="0"/>
    <xf numFmtId="0" fontId="94" fillId="0" borderId="16" applyNumberFormat="0" applyFill="0" applyAlignment="0" applyProtection="0"/>
    <xf numFmtId="0" fontId="94" fillId="0" borderId="16" applyNumberFormat="0" applyFill="0" applyAlignment="0" applyProtection="0"/>
    <xf numFmtId="0" fontId="94" fillId="0" borderId="16" applyNumberFormat="0" applyFill="0" applyAlignment="0" applyProtection="0"/>
    <xf numFmtId="0" fontId="94" fillId="0" borderId="16" applyNumberFormat="0" applyFill="0" applyAlignment="0" applyProtection="0"/>
    <xf numFmtId="0" fontId="94" fillId="0" borderId="16" applyNumberFormat="0" applyFill="0" applyAlignment="0" applyProtection="0"/>
    <xf numFmtId="0" fontId="94" fillId="0" borderId="16" applyNumberFormat="0" applyFill="0" applyAlignment="0" applyProtection="0"/>
    <xf numFmtId="0" fontId="95" fillId="0" borderId="17" applyNumberFormat="0" applyFont="0" applyFill="0" applyAlignment="0">
      <protection locked="0"/>
    </xf>
    <xf numFmtId="0" fontId="23"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23"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5" fillId="2" borderId="0" applyNumberFormat="0" applyBorder="0" applyAlignment="0" applyProtection="0"/>
    <xf numFmtId="0" fontId="25" fillId="2"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7" fillId="12"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7" fillId="9" borderId="0" applyNumberFormat="0" applyBorder="0" applyAlignment="0" applyProtection="0"/>
    <xf numFmtId="0" fontId="46" fillId="9" borderId="0" applyNumberFormat="0" applyBorder="0" applyAlignment="0" applyProtection="0"/>
    <xf numFmtId="0" fontId="46" fillId="9" borderId="0" applyNumberFormat="0" applyBorder="0" applyAlignment="0" applyProtection="0"/>
    <xf numFmtId="0" fontId="7"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7"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7"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7"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7"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7" fillId="17"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0" fontId="7"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7"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7"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7"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8" fillId="3" borderId="0" applyNumberFormat="0" applyBorder="0" applyAlignment="0" applyProtection="0"/>
    <xf numFmtId="0" fontId="79" fillId="3" borderId="0" applyNumberFormat="0" applyBorder="0" applyAlignment="0" applyProtection="0"/>
    <xf numFmtId="0" fontId="79" fillId="3" borderId="0" applyNumberFormat="0" applyBorder="0" applyAlignment="0" applyProtection="0"/>
    <xf numFmtId="0" fontId="9" fillId="20" borderId="3" applyNumberFormat="0" applyAlignment="0" applyProtection="0"/>
    <xf numFmtId="0" fontId="82" fillId="20" borderId="3" applyNumberFormat="0" applyAlignment="0" applyProtection="0"/>
    <xf numFmtId="0" fontId="82" fillId="20" borderId="3" applyNumberFormat="0" applyAlignment="0" applyProtection="0"/>
    <xf numFmtId="0" fontId="10" fillId="21" borderId="4" applyNumberFormat="0" applyAlignment="0" applyProtection="0"/>
    <xf numFmtId="0" fontId="83" fillId="21" borderId="4" applyNumberFormat="0" applyAlignment="0" applyProtection="0"/>
    <xf numFmtId="0" fontId="83" fillId="21" borderId="4"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66" fontId="5" fillId="0" borderId="0" applyFont="0" applyBorder="0" applyAlignment="0">
      <alignment horizontal="center"/>
    </xf>
    <xf numFmtId="166" fontId="5" fillId="0" borderId="0" applyFont="0" applyBorder="0" applyAlignment="0">
      <alignment horizontal="center"/>
    </xf>
    <xf numFmtId="166" fontId="5" fillId="0" borderId="0" applyFont="0" applyBorder="0" applyAlignment="0">
      <alignment horizontal="center"/>
    </xf>
    <xf numFmtId="166" fontId="5" fillId="0" borderId="0" applyFont="0" applyBorder="0" applyAlignment="0">
      <alignment horizontal="center"/>
    </xf>
    <xf numFmtId="0" fontId="11"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5" fillId="4" borderId="0" applyNumberFormat="0" applyBorder="0" applyAlignment="0" applyProtection="0"/>
    <xf numFmtId="0" fontId="85" fillId="4" borderId="0" applyNumberFormat="0" applyBorder="0" applyAlignment="0" applyProtection="0"/>
    <xf numFmtId="0" fontId="85" fillId="4" borderId="0" applyNumberFormat="0" applyBorder="0" applyAlignment="0" applyProtection="0"/>
    <xf numFmtId="0" fontId="85" fillId="4" borderId="0" applyNumberFormat="0" applyBorder="0" applyAlignment="0" applyProtection="0"/>
    <xf numFmtId="0" fontId="12" fillId="4" borderId="0" applyNumberFormat="0" applyBorder="0" applyAlignment="0" applyProtection="0"/>
    <xf numFmtId="0" fontId="85" fillId="4" borderId="0" applyNumberFormat="0" applyBorder="0" applyAlignment="0" applyProtection="0"/>
    <xf numFmtId="0" fontId="85" fillId="4" borderId="0" applyNumberFormat="0" applyBorder="0" applyAlignment="0" applyProtection="0"/>
    <xf numFmtId="0" fontId="85" fillId="4" borderId="0" applyNumberFormat="0" applyBorder="0" applyAlignment="0" applyProtection="0"/>
    <xf numFmtId="0" fontId="85" fillId="4" borderId="0" applyNumberFormat="0" applyBorder="0" applyAlignment="0" applyProtection="0"/>
    <xf numFmtId="0" fontId="85" fillId="4" borderId="0" applyNumberFormat="0" applyBorder="0" applyAlignment="0" applyProtection="0"/>
    <xf numFmtId="0" fontId="85" fillId="4" borderId="0" applyNumberFormat="0" applyBorder="0" applyAlignment="0" applyProtection="0"/>
    <xf numFmtId="0" fontId="85" fillId="4" borderId="0" applyNumberFormat="0" applyBorder="0" applyAlignment="0" applyProtection="0"/>
    <xf numFmtId="0" fontId="85" fillId="4" borderId="0" applyNumberFormat="0" applyBorder="0" applyAlignment="0" applyProtection="0"/>
    <xf numFmtId="0" fontId="85" fillId="4" borderId="0" applyNumberFormat="0" applyBorder="0" applyAlignment="0" applyProtection="0"/>
    <xf numFmtId="0" fontId="85" fillId="4" borderId="0" applyNumberFormat="0" applyBorder="0" applyAlignment="0" applyProtection="0"/>
    <xf numFmtId="0" fontId="13" fillId="0" borderId="5" applyNumberFormat="0" applyFill="0" applyAlignment="0" applyProtection="0"/>
    <xf numFmtId="0" fontId="86" fillId="0" borderId="5" applyNumberFormat="0" applyFill="0" applyAlignment="0" applyProtection="0"/>
    <xf numFmtId="0" fontId="86" fillId="0" borderId="5" applyNumberFormat="0" applyFill="0" applyAlignment="0" applyProtection="0"/>
    <xf numFmtId="0" fontId="14" fillId="0" borderId="6" applyNumberFormat="0" applyFill="0" applyAlignment="0" applyProtection="0"/>
    <xf numFmtId="0" fontId="87" fillId="0" borderId="6" applyNumberFormat="0" applyFill="0" applyAlignment="0" applyProtection="0"/>
    <xf numFmtId="0" fontId="87" fillId="0" borderId="6" applyNumberFormat="0" applyFill="0" applyAlignment="0" applyProtection="0"/>
    <xf numFmtId="0" fontId="15" fillId="0" borderId="7" applyNumberFormat="0" applyFill="0" applyAlignment="0" applyProtection="0"/>
    <xf numFmtId="0" fontId="88" fillId="0" borderId="7" applyNumberFormat="0" applyFill="0" applyAlignment="0" applyProtection="0"/>
    <xf numFmtId="0" fontId="88" fillId="0" borderId="7" applyNumberFormat="0" applyFill="0" applyAlignment="0" applyProtection="0"/>
    <xf numFmtId="0" fontId="15"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7" fillId="7" borderId="3" applyNumberFormat="0" applyAlignment="0" applyProtection="0"/>
    <xf numFmtId="0" fontId="89" fillId="7" borderId="3" applyNumberFormat="0" applyAlignment="0" applyProtection="0"/>
    <xf numFmtId="0" fontId="89" fillId="7" borderId="3" applyNumberFormat="0" applyAlignment="0" applyProtection="0"/>
    <xf numFmtId="0" fontId="18" fillId="0" borderId="9" applyNumberFormat="0" applyFill="0" applyAlignment="0" applyProtection="0"/>
    <xf numFmtId="0" fontId="90" fillId="0" borderId="9" applyNumberFormat="0" applyFill="0" applyAlignment="0" applyProtection="0"/>
    <xf numFmtId="0" fontId="90" fillId="0" borderId="9" applyNumberFormat="0" applyFill="0" applyAlignment="0" applyProtection="0"/>
    <xf numFmtId="0" fontId="19" fillId="23"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5" fillId="0" borderId="0"/>
    <xf numFmtId="0" fontId="5" fillId="0" borderId="0"/>
    <xf numFmtId="0" fontId="5" fillId="0" borderId="0"/>
    <xf numFmtId="0" fontId="11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4" borderId="10" applyNumberFormat="0" applyFont="0" applyAlignment="0" applyProtection="0"/>
    <xf numFmtId="0" fontId="5" fillId="24" borderId="10" applyNumberFormat="0" applyFont="0" applyAlignment="0" applyProtection="0"/>
    <xf numFmtId="0" fontId="5" fillId="24" borderId="10" applyNumberFormat="0" applyFont="0" applyAlignment="0" applyProtection="0"/>
    <xf numFmtId="0" fontId="5" fillId="24" borderId="10" applyNumberFormat="0" applyFont="0" applyAlignment="0" applyProtection="0"/>
    <xf numFmtId="0" fontId="5" fillId="24" borderId="10" applyNumberFormat="0" applyFont="0" applyAlignment="0" applyProtection="0"/>
    <xf numFmtId="0" fontId="5" fillId="24" borderId="10" applyNumberFormat="0" applyFont="0" applyAlignment="0" applyProtection="0"/>
    <xf numFmtId="0" fontId="5" fillId="24" borderId="10" applyNumberFormat="0" applyFont="0" applyAlignment="0" applyProtection="0"/>
    <xf numFmtId="0" fontId="5" fillId="24" borderId="10" applyNumberFormat="0" applyFont="0" applyAlignment="0" applyProtection="0"/>
    <xf numFmtId="0" fontId="5" fillId="24" borderId="10" applyNumberFormat="0" applyFont="0" applyAlignment="0" applyProtection="0"/>
    <xf numFmtId="0" fontId="5" fillId="24" borderId="10" applyNumberFormat="0" applyFont="0" applyAlignment="0" applyProtection="0"/>
    <xf numFmtId="0" fontId="5" fillId="24" borderId="10" applyNumberFormat="0" applyFont="0" applyAlignment="0" applyProtection="0"/>
    <xf numFmtId="0" fontId="5" fillId="24" borderId="10" applyNumberFormat="0" applyFont="0" applyAlignment="0" applyProtection="0"/>
    <xf numFmtId="0" fontId="5" fillId="24" borderId="10" applyNumberFormat="0" applyFont="0" applyAlignment="0" applyProtection="0"/>
    <xf numFmtId="0" fontId="5" fillId="24" borderId="10" applyNumberFormat="0" applyFont="0" applyAlignment="0" applyProtection="0"/>
    <xf numFmtId="0" fontId="5" fillId="24" borderId="10" applyNumberFormat="0" applyFont="0" applyAlignment="0" applyProtection="0"/>
    <xf numFmtId="0" fontId="5" fillId="24" borderId="10" applyNumberFormat="0" applyFont="0" applyAlignment="0" applyProtection="0"/>
    <xf numFmtId="0" fontId="5" fillId="24" borderId="10" applyNumberFormat="0" applyFont="0" applyAlignment="0" applyProtection="0"/>
    <xf numFmtId="0" fontId="5" fillId="24" borderId="10" applyNumberFormat="0" applyFont="0" applyAlignment="0" applyProtection="0"/>
    <xf numFmtId="0" fontId="5" fillId="24" borderId="10" applyNumberFormat="0" applyFont="0" applyAlignment="0" applyProtection="0"/>
    <xf numFmtId="0" fontId="5" fillId="24" borderId="10" applyNumberFormat="0" applyFont="0" applyAlignment="0" applyProtection="0"/>
    <xf numFmtId="0" fontId="5" fillId="24" borderId="10" applyNumberFormat="0" applyFont="0" applyAlignment="0" applyProtection="0"/>
    <xf numFmtId="0" fontId="5" fillId="24" borderId="10" applyNumberFormat="0" applyFont="0" applyAlignment="0" applyProtection="0"/>
    <xf numFmtId="0" fontId="5" fillId="24" borderId="10" applyNumberFormat="0" applyFont="0" applyAlignment="0" applyProtection="0"/>
    <xf numFmtId="0" fontId="5" fillId="24" borderId="10" applyNumberFormat="0" applyFont="0" applyAlignment="0" applyProtection="0"/>
    <xf numFmtId="0" fontId="5" fillId="24" borderId="10" applyNumberFormat="0" applyFont="0" applyAlignment="0" applyProtection="0"/>
    <xf numFmtId="0" fontId="5" fillId="24" borderId="10" applyNumberFormat="0" applyFont="0" applyAlignment="0" applyProtection="0"/>
    <xf numFmtId="0" fontId="5" fillId="24" borderId="10" applyNumberFormat="0" applyFont="0" applyAlignment="0" applyProtection="0"/>
    <xf numFmtId="0" fontId="5" fillId="24" borderId="10" applyNumberFormat="0" applyFont="0" applyAlignment="0" applyProtection="0"/>
    <xf numFmtId="0" fontId="5" fillId="24" borderId="10" applyNumberFormat="0" applyFont="0" applyAlignment="0" applyProtection="0"/>
    <xf numFmtId="0" fontId="5" fillId="24" borderId="10" applyNumberFormat="0" applyFont="0" applyAlignment="0" applyProtection="0"/>
    <xf numFmtId="0" fontId="5" fillId="24" borderId="10" applyNumberFormat="0" applyFont="0" applyAlignment="0" applyProtection="0"/>
    <xf numFmtId="0" fontId="5" fillId="24" borderId="10" applyNumberFormat="0" applyFont="0" applyAlignment="0" applyProtection="0"/>
    <xf numFmtId="0" fontId="5" fillId="24" borderId="10" applyNumberFormat="0" applyFont="0" applyAlignment="0" applyProtection="0"/>
    <xf numFmtId="0" fontId="5" fillId="24" borderId="10" applyNumberFormat="0" applyFont="0" applyAlignment="0" applyProtection="0"/>
    <xf numFmtId="0" fontId="5" fillId="24" borderId="10" applyNumberFormat="0" applyFont="0" applyAlignment="0" applyProtection="0"/>
    <xf numFmtId="0" fontId="5" fillId="24" borderId="10" applyNumberFormat="0" applyFont="0" applyAlignment="0" applyProtection="0"/>
    <xf numFmtId="0" fontId="5" fillId="24" borderId="10" applyNumberFormat="0" applyFont="0" applyAlignment="0" applyProtection="0"/>
    <xf numFmtId="0" fontId="5" fillId="24" borderId="10" applyNumberFormat="0" applyFont="0" applyAlignment="0" applyProtection="0"/>
    <xf numFmtId="0" fontId="5" fillId="24" borderId="10" applyNumberFormat="0" applyFont="0" applyAlignment="0" applyProtection="0"/>
    <xf numFmtId="167" fontId="5" fillId="0" borderId="11" applyFont="0" applyFill="0" applyBorder="0" applyAlignment="0" applyProtection="0">
      <alignment horizontal="center"/>
    </xf>
    <xf numFmtId="167" fontId="5" fillId="0" borderId="11" applyFont="0" applyFill="0" applyBorder="0" applyAlignment="0" applyProtection="0">
      <alignment horizontal="center"/>
    </xf>
    <xf numFmtId="167" fontId="5" fillId="0" borderId="11" applyFont="0" applyFill="0" applyBorder="0" applyAlignment="0" applyProtection="0">
      <alignment horizontal="center"/>
    </xf>
    <xf numFmtId="167" fontId="5" fillId="0" borderId="11" applyFont="0" applyFill="0" applyBorder="0" applyAlignment="0" applyProtection="0">
      <alignment horizontal="center"/>
    </xf>
    <xf numFmtId="0" fontId="20" fillId="20" borderId="12" applyNumberFormat="0" applyAlignment="0" applyProtection="0"/>
    <xf numFmtId="0" fontId="92" fillId="20" borderId="12" applyNumberFormat="0" applyAlignment="0" applyProtection="0"/>
    <xf numFmtId="0" fontId="92" fillId="20" borderId="12"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21" fillId="0" borderId="0" applyNumberFormat="0" applyFill="0" applyBorder="0" applyAlignment="0" applyProtection="0"/>
    <xf numFmtId="0" fontId="22" fillId="0" borderId="16" applyNumberFormat="0" applyFill="0" applyAlignment="0" applyProtection="0"/>
    <xf numFmtId="0" fontId="94" fillId="0" borderId="16" applyNumberFormat="0" applyFill="0" applyAlignment="0" applyProtection="0"/>
    <xf numFmtId="0" fontId="94" fillId="0" borderId="16" applyNumberFormat="0" applyFill="0" applyAlignment="0" applyProtection="0"/>
    <xf numFmtId="0" fontId="23"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cellStyleXfs>
  <cellXfs count="1754">
    <xf numFmtId="0" fontId="0" fillId="0" borderId="0" xfId="0"/>
    <xf numFmtId="0" fontId="34" fillId="0" borderId="0" xfId="0" applyFont="1" applyFill="1" applyBorder="1" applyProtection="1"/>
    <xf numFmtId="0" fontId="34" fillId="27" borderId="0" xfId="0" applyFont="1" applyFill="1" applyProtection="1"/>
    <xf numFmtId="0" fontId="34" fillId="27" borderId="0" xfId="0" applyFont="1" applyFill="1" applyBorder="1" applyAlignment="1" applyProtection="1"/>
    <xf numFmtId="0" fontId="34" fillId="27" borderId="0" xfId="0" applyFont="1" applyFill="1" applyBorder="1" applyProtection="1"/>
    <xf numFmtId="0" fontId="33" fillId="27" borderId="0" xfId="0" applyFont="1" applyFill="1" applyBorder="1" applyAlignment="1" applyProtection="1">
      <alignment vertical="top"/>
    </xf>
    <xf numFmtId="0" fontId="26" fillId="27" borderId="0" xfId="0" applyFont="1" applyFill="1" applyBorder="1" applyAlignment="1" applyProtection="1">
      <alignment horizontal="left"/>
    </xf>
    <xf numFmtId="0" fontId="26" fillId="0" borderId="0" xfId="0" applyFont="1" applyFill="1" applyBorder="1" applyAlignment="1" applyProtection="1">
      <alignment horizontal="left"/>
    </xf>
    <xf numFmtId="0" fontId="34" fillId="0" borderId="0" xfId="0" applyFont="1" applyFill="1" applyBorder="1" applyAlignment="1" applyProtection="1"/>
    <xf numFmtId="0" fontId="34" fillId="27" borderId="18" xfId="579" applyFont="1" applyFill="1" applyBorder="1" applyAlignment="1" applyProtection="1">
      <alignment horizontal="center" vertical="top" wrapText="1"/>
    </xf>
    <xf numFmtId="0" fontId="53" fillId="27" borderId="0" xfId="579" applyFont="1" applyFill="1" applyBorder="1" applyAlignment="1" applyProtection="1">
      <alignment vertical="top"/>
    </xf>
    <xf numFmtId="0" fontId="53" fillId="0" borderId="0" xfId="579" applyFont="1" applyFill="1" applyBorder="1" applyAlignment="1" applyProtection="1">
      <alignment vertical="top"/>
    </xf>
    <xf numFmtId="0" fontId="34" fillId="27" borderId="18" xfId="0" applyFont="1" applyFill="1" applyBorder="1" applyAlignment="1" applyProtection="1">
      <alignment horizontal="center" vertical="top" wrapText="1"/>
    </xf>
    <xf numFmtId="0" fontId="34" fillId="27" borderId="0" xfId="0" applyFont="1" applyFill="1" applyBorder="1" applyAlignment="1" applyProtection="1">
      <alignment horizontal="center" vertical="top" wrapText="1"/>
    </xf>
    <xf numFmtId="0" fontId="34" fillId="0" borderId="0" xfId="0" applyFont="1" applyBorder="1" applyAlignment="1" applyProtection="1">
      <alignment horizontal="center" vertical="top" wrapText="1"/>
    </xf>
    <xf numFmtId="0" fontId="34" fillId="0" borderId="0" xfId="0" applyFont="1" applyAlignment="1" applyProtection="1">
      <alignment wrapText="1"/>
    </xf>
    <xf numFmtId="0" fontId="34" fillId="0" borderId="0" xfId="0" applyFont="1" applyAlignment="1" applyProtection="1">
      <alignment vertical="top" wrapText="1"/>
    </xf>
    <xf numFmtId="0" fontId="34" fillId="0" borderId="0" xfId="0" applyFont="1" applyAlignment="1" applyProtection="1">
      <alignment vertical="top"/>
    </xf>
    <xf numFmtId="0" fontId="34" fillId="28" borderId="0" xfId="0" applyFont="1" applyFill="1" applyProtection="1"/>
    <xf numFmtId="0" fontId="0" fillId="29" borderId="18" xfId="0" applyFill="1" applyBorder="1" applyAlignment="1" applyProtection="1">
      <alignment horizontal="left" vertical="top" wrapText="1"/>
    </xf>
    <xf numFmtId="0" fontId="0" fillId="27" borderId="0" xfId="0" applyFill="1" applyBorder="1" applyProtection="1">
      <protection locked="0"/>
    </xf>
    <xf numFmtId="0" fontId="33" fillId="27" borderId="0" xfId="0" applyFont="1" applyFill="1" applyBorder="1" applyAlignment="1" applyProtection="1">
      <alignment horizontal="center" vertical="top"/>
    </xf>
    <xf numFmtId="0" fontId="34" fillId="27" borderId="19" xfId="0" applyFont="1" applyFill="1" applyBorder="1" applyAlignment="1" applyProtection="1">
      <alignment wrapText="1"/>
    </xf>
    <xf numFmtId="0" fontId="33" fillId="27" borderId="18" xfId="0" applyFont="1" applyFill="1" applyBorder="1" applyAlignment="1" applyProtection="1">
      <alignment horizontal="left" vertical="top" wrapText="1"/>
    </xf>
    <xf numFmtId="0" fontId="34" fillId="27" borderId="18" xfId="579" applyFont="1" applyFill="1" applyBorder="1" applyAlignment="1" applyProtection="1">
      <alignment horizontal="left" vertical="top" wrapText="1"/>
    </xf>
    <xf numFmtId="0" fontId="33" fillId="27" borderId="18" xfId="0" applyFont="1" applyFill="1" applyBorder="1" applyAlignment="1" applyProtection="1">
      <alignment vertical="center" wrapText="1"/>
    </xf>
    <xf numFmtId="0" fontId="34" fillId="27" borderId="18" xfId="0" applyFont="1" applyFill="1" applyBorder="1" applyAlignment="1" applyProtection="1">
      <alignment horizontal="left" vertical="top" wrapText="1"/>
    </xf>
    <xf numFmtId="0" fontId="33" fillId="27" borderId="18" xfId="579" applyFont="1" applyFill="1" applyBorder="1" applyAlignment="1" applyProtection="1">
      <alignment horizontal="left" vertical="top" wrapText="1"/>
    </xf>
    <xf numFmtId="0" fontId="33" fillId="27" borderId="18" xfId="0" applyFont="1" applyFill="1" applyBorder="1" applyAlignment="1" applyProtection="1">
      <alignment wrapText="1"/>
    </xf>
    <xf numFmtId="0" fontId="34" fillId="31" borderId="18" xfId="579" applyFont="1" applyFill="1" applyBorder="1" applyAlignment="1" applyProtection="1">
      <alignment horizontal="left" vertical="top" wrapText="1"/>
    </xf>
    <xf numFmtId="0" fontId="34" fillId="29" borderId="18" xfId="579" applyFont="1" applyFill="1" applyBorder="1" applyAlignment="1" applyProtection="1">
      <alignment horizontal="left" vertical="top" wrapText="1"/>
    </xf>
    <xf numFmtId="0" fontId="34" fillId="31" borderId="18" xfId="0" applyFont="1" applyFill="1" applyBorder="1" applyAlignment="1" applyProtection="1">
      <alignment horizontal="left" vertical="top" wrapText="1"/>
    </xf>
    <xf numFmtId="0" fontId="33" fillId="31" borderId="20" xfId="0" applyFont="1" applyFill="1" applyBorder="1" applyAlignment="1" applyProtection="1">
      <alignment horizontal="left" wrapText="1"/>
    </xf>
    <xf numFmtId="0" fontId="33" fillId="27" borderId="21" xfId="0" applyFont="1" applyFill="1" applyBorder="1" applyAlignment="1" applyProtection="1">
      <alignment horizontal="left" vertical="top" wrapText="1"/>
    </xf>
    <xf numFmtId="0" fontId="34" fillId="29" borderId="21" xfId="579" applyFont="1" applyFill="1" applyBorder="1" applyAlignment="1" applyProtection="1">
      <alignment horizontal="left" vertical="top" wrapText="1"/>
    </xf>
    <xf numFmtId="0" fontId="34" fillId="31" borderId="21" xfId="579" applyFont="1" applyFill="1" applyBorder="1" applyAlignment="1" applyProtection="1">
      <alignment horizontal="left" vertical="top" wrapText="1"/>
    </xf>
    <xf numFmtId="0" fontId="34" fillId="27" borderId="21" xfId="579" applyFont="1" applyFill="1" applyBorder="1" applyAlignment="1" applyProtection="1">
      <alignment horizontal="left" vertical="top" wrapText="1"/>
    </xf>
    <xf numFmtId="0" fontId="34" fillId="29" borderId="18" xfId="0" applyFont="1" applyFill="1" applyBorder="1" applyAlignment="1" applyProtection="1">
      <alignment horizontal="left" vertical="top" wrapText="1"/>
    </xf>
    <xf numFmtId="0" fontId="33" fillId="29" borderId="20" xfId="0" applyFont="1" applyFill="1" applyBorder="1" applyAlignment="1" applyProtection="1">
      <alignment horizontal="left" wrapText="1"/>
    </xf>
    <xf numFmtId="49" fontId="34" fillId="29" borderId="0" xfId="0" applyNumberFormat="1" applyFont="1" applyFill="1" applyAlignment="1" applyProtection="1">
      <alignment horizontal="right" vertical="top"/>
    </xf>
    <xf numFmtId="0" fontId="34" fillId="29" borderId="0" xfId="0" applyFont="1" applyFill="1" applyAlignment="1" applyProtection="1">
      <alignment vertical="top" wrapText="1"/>
    </xf>
    <xf numFmtId="0" fontId="34" fillId="27" borderId="0" xfId="0" applyFont="1" applyFill="1" applyBorder="1" applyAlignment="1" applyProtection="1">
      <alignment horizontal="center" vertical="center" wrapText="1"/>
    </xf>
    <xf numFmtId="0" fontId="34" fillId="27" borderId="0" xfId="0" applyFont="1" applyFill="1" applyBorder="1" applyAlignment="1" applyProtection="1">
      <alignment vertical="top" wrapText="1"/>
    </xf>
    <xf numFmtId="0" fontId="34" fillId="27" borderId="0" xfId="0" applyFont="1" applyFill="1" applyAlignment="1" applyProtection="1">
      <alignment wrapText="1"/>
    </xf>
    <xf numFmtId="49" fontId="34" fillId="27" borderId="0" xfId="0" applyNumberFormat="1" applyFont="1" applyFill="1" applyAlignment="1" applyProtection="1">
      <alignment horizontal="right" vertical="top"/>
    </xf>
    <xf numFmtId="0" fontId="34" fillId="27" borderId="0" xfId="0" applyFont="1" applyFill="1" applyAlignment="1" applyProtection="1">
      <alignment vertical="top" wrapText="1"/>
    </xf>
    <xf numFmtId="0" fontId="34" fillId="27" borderId="0" xfId="0" applyFont="1" applyFill="1" applyAlignment="1" applyProtection="1">
      <alignment vertical="top"/>
    </xf>
    <xf numFmtId="0" fontId="34" fillId="31" borderId="0" xfId="0" applyFont="1" applyFill="1" applyAlignment="1" applyProtection="1">
      <alignment vertical="top"/>
    </xf>
    <xf numFmtId="0" fontId="34" fillId="31" borderId="0" xfId="0" applyFont="1" applyFill="1" applyAlignment="1" applyProtection="1">
      <alignment vertical="top" wrapText="1"/>
    </xf>
    <xf numFmtId="0" fontId="5" fillId="32" borderId="18" xfId="0" applyFont="1" applyFill="1" applyBorder="1" applyAlignment="1" applyProtection="1">
      <alignment horizontal="left" vertical="top" wrapText="1"/>
      <protection locked="0"/>
    </xf>
    <xf numFmtId="0" fontId="5" fillId="31" borderId="18" xfId="0" applyFont="1" applyFill="1" applyBorder="1" applyAlignment="1" applyProtection="1">
      <alignment horizontal="left" vertical="top"/>
      <protection locked="0"/>
    </xf>
    <xf numFmtId="0" fontId="5" fillId="0" borderId="18" xfId="0" applyFont="1" applyBorder="1" applyAlignment="1" applyProtection="1">
      <alignment horizontal="left" vertical="top"/>
      <protection locked="0"/>
    </xf>
    <xf numFmtId="0" fontId="33" fillId="29" borderId="18" xfId="0" applyFont="1" applyFill="1" applyBorder="1" applyAlignment="1" applyProtection="1">
      <alignment horizontal="left" vertical="top" wrapText="1"/>
    </xf>
    <xf numFmtId="0" fontId="53" fillId="27" borderId="18" xfId="579" applyFont="1" applyFill="1" applyBorder="1" applyAlignment="1" applyProtection="1">
      <alignment horizontal="left" vertical="top"/>
    </xf>
    <xf numFmtId="0" fontId="34" fillId="27" borderId="20" xfId="0" applyFont="1" applyFill="1" applyBorder="1" applyAlignment="1" applyProtection="1">
      <alignment horizontal="left" vertical="top" wrapText="1"/>
    </xf>
    <xf numFmtId="0" fontId="53" fillId="27" borderId="21" xfId="579" applyFont="1" applyFill="1" applyBorder="1" applyAlignment="1" applyProtection="1">
      <alignment horizontal="left" vertical="top"/>
    </xf>
    <xf numFmtId="0" fontId="53" fillId="27" borderId="20" xfId="579" applyFont="1" applyFill="1" applyBorder="1" applyAlignment="1" applyProtection="1">
      <alignment horizontal="left" vertical="top"/>
    </xf>
    <xf numFmtId="0" fontId="53" fillId="33" borderId="22" xfId="579" applyFont="1" applyFill="1" applyBorder="1" applyAlignment="1" applyProtection="1">
      <alignment horizontal="left" vertical="top"/>
    </xf>
    <xf numFmtId="0" fontId="53" fillId="33" borderId="23" xfId="579" applyFont="1" applyFill="1" applyBorder="1" applyAlignment="1" applyProtection="1">
      <alignment horizontal="left" vertical="top"/>
    </xf>
    <xf numFmtId="49" fontId="34" fillId="27" borderId="0" xfId="0" applyNumberFormat="1" applyFont="1" applyFill="1" applyBorder="1" applyAlignment="1" applyProtection="1">
      <alignment horizontal="right" vertical="top"/>
    </xf>
    <xf numFmtId="0" fontId="0" fillId="27" borderId="0" xfId="0" applyFill="1" applyProtection="1">
      <protection locked="0"/>
    </xf>
    <xf numFmtId="0" fontId="0" fillId="0" borderId="0" xfId="0" applyProtection="1">
      <protection locked="0"/>
    </xf>
    <xf numFmtId="0" fontId="0" fillId="0" borderId="0" xfId="0" applyFill="1" applyProtection="1">
      <protection locked="0"/>
    </xf>
    <xf numFmtId="0" fontId="0" fillId="0" borderId="0" xfId="0" applyBorder="1" applyProtection="1">
      <protection locked="0"/>
    </xf>
    <xf numFmtId="0" fontId="0" fillId="0" borderId="0" xfId="0" applyFill="1" applyBorder="1" applyProtection="1">
      <protection locked="0"/>
    </xf>
    <xf numFmtId="0" fontId="24" fillId="27" borderId="0" xfId="0" applyFont="1" applyFill="1" applyBorder="1" applyAlignment="1" applyProtection="1">
      <alignment wrapText="1"/>
      <protection locked="0"/>
    </xf>
    <xf numFmtId="0" fontId="24" fillId="27" borderId="0" xfId="0" applyFont="1" applyFill="1" applyBorder="1" applyAlignment="1" applyProtection="1">
      <alignment horizontal="center" vertical="center" textRotation="180" wrapText="1"/>
      <protection locked="0"/>
    </xf>
    <xf numFmtId="0" fontId="5" fillId="0" borderId="0" xfId="0" applyFont="1" applyProtection="1">
      <protection locked="0"/>
    </xf>
    <xf numFmtId="0" fontId="0" fillId="27" borderId="0" xfId="0" applyFill="1" applyBorder="1" applyAlignment="1" applyProtection="1">
      <alignment horizontal="left" vertical="top"/>
      <protection locked="0"/>
    </xf>
    <xf numFmtId="0" fontId="0" fillId="0" borderId="0" xfId="0" applyFill="1" applyBorder="1" applyAlignment="1" applyProtection="1">
      <alignment wrapText="1"/>
      <protection locked="0"/>
    </xf>
    <xf numFmtId="0" fontId="0" fillId="27" borderId="0" xfId="0" applyFill="1" applyBorder="1" applyAlignment="1" applyProtection="1">
      <protection locked="0"/>
    </xf>
    <xf numFmtId="0" fontId="29" fillId="27" borderId="0" xfId="0" applyFont="1" applyFill="1" applyBorder="1" applyProtection="1">
      <protection locked="0"/>
    </xf>
    <xf numFmtId="0" fontId="58" fillId="0" borderId="0" xfId="579" applyFont="1" applyFill="1" applyBorder="1" applyProtection="1"/>
    <xf numFmtId="0" fontId="41" fillId="0" borderId="0" xfId="579" applyFont="1" applyFill="1" applyBorder="1" applyProtection="1"/>
    <xf numFmtId="0" fontId="24" fillId="27" borderId="18" xfId="579" applyFont="1" applyFill="1" applyBorder="1" applyAlignment="1" applyProtection="1">
      <alignment horizontal="center" vertical="center" wrapText="1"/>
    </xf>
    <xf numFmtId="0" fontId="28" fillId="27" borderId="22" xfId="579" applyFont="1" applyFill="1" applyBorder="1" applyAlignment="1" applyProtection="1">
      <alignment horizontal="center" vertical="center" wrapText="1"/>
    </xf>
    <xf numFmtId="0" fontId="24" fillId="27" borderId="0" xfId="0" applyFont="1" applyFill="1" applyAlignment="1" applyProtection="1">
      <alignment vertical="top"/>
    </xf>
    <xf numFmtId="0" fontId="33" fillId="27" borderId="22" xfId="0" applyFont="1" applyFill="1" applyBorder="1" applyAlignment="1" applyProtection="1">
      <alignment horizontal="left" vertical="top" wrapText="1"/>
    </xf>
    <xf numFmtId="0" fontId="33" fillId="27" borderId="25" xfId="0" applyFont="1" applyFill="1" applyBorder="1" applyAlignment="1" applyProtection="1">
      <alignment horizontal="left" vertical="top" wrapText="1"/>
    </xf>
    <xf numFmtId="0" fontId="48" fillId="27" borderId="21" xfId="560" applyFont="1" applyFill="1" applyBorder="1" applyAlignment="1" applyProtection="1">
      <alignment vertical="top" wrapText="1"/>
    </xf>
    <xf numFmtId="0" fontId="48" fillId="33" borderId="18" xfId="560" applyFont="1" applyFill="1" applyBorder="1" applyAlignment="1" applyProtection="1">
      <alignment vertical="top"/>
    </xf>
    <xf numFmtId="0" fontId="48" fillId="33" borderId="18" xfId="560" applyFont="1" applyFill="1" applyBorder="1" applyAlignment="1" applyProtection="1">
      <alignment vertical="top" wrapText="1"/>
    </xf>
    <xf numFmtId="0" fontId="104" fillId="33" borderId="18" xfId="560" applyFill="1" applyBorder="1" applyAlignment="1" applyProtection="1">
      <alignment vertical="top" wrapText="1"/>
    </xf>
    <xf numFmtId="0" fontId="49" fillId="0" borderId="18" xfId="560" applyFont="1" applyBorder="1" applyAlignment="1" applyProtection="1">
      <alignment horizontal="left" vertical="top" wrapText="1"/>
    </xf>
    <xf numFmtId="0" fontId="49" fillId="0" borderId="18" xfId="560" applyFont="1" applyBorder="1" applyAlignment="1" applyProtection="1">
      <alignment vertical="top" wrapText="1"/>
    </xf>
    <xf numFmtId="0" fontId="104" fillId="33" borderId="18" xfId="560" applyFill="1" applyBorder="1" applyAlignment="1" applyProtection="1">
      <alignment horizontal="left" vertical="top" wrapText="1"/>
    </xf>
    <xf numFmtId="0" fontId="50" fillId="0" borderId="18" xfId="560" applyFont="1" applyBorder="1" applyAlignment="1" applyProtection="1">
      <alignment vertical="top" wrapText="1"/>
    </xf>
    <xf numFmtId="0" fontId="50" fillId="0" borderId="18" xfId="560" applyFont="1" applyBorder="1" applyAlignment="1" applyProtection="1">
      <alignment horizontal="left" vertical="top" wrapText="1"/>
    </xf>
    <xf numFmtId="0" fontId="50" fillId="0" borderId="18" xfId="560" quotePrefix="1" applyFont="1" applyBorder="1" applyAlignment="1" applyProtection="1">
      <alignment horizontal="left" vertical="top" wrapText="1"/>
    </xf>
    <xf numFmtId="0" fontId="50" fillId="0" borderId="18" xfId="560" applyFont="1" applyFill="1" applyBorder="1" applyAlignment="1" applyProtection="1">
      <alignment vertical="top" wrapText="1"/>
    </xf>
    <xf numFmtId="0" fontId="5" fillId="29" borderId="18" xfId="0" applyFont="1" applyFill="1" applyBorder="1" applyAlignment="1" applyProtection="1">
      <alignment horizontal="left" vertical="top" wrapText="1"/>
    </xf>
    <xf numFmtId="0" fontId="4" fillId="27" borderId="0" xfId="579" applyFont="1" applyFill="1" applyBorder="1" applyProtection="1"/>
    <xf numFmtId="0" fontId="24" fillId="27" borderId="21" xfId="579" applyFont="1" applyFill="1" applyBorder="1" applyAlignment="1" applyProtection="1">
      <alignment horizontal="center" vertical="center" wrapText="1"/>
    </xf>
    <xf numFmtId="0" fontId="33" fillId="27" borderId="20" xfId="0" applyFont="1" applyFill="1" applyBorder="1" applyAlignment="1" applyProtection="1">
      <alignment horizontal="left" wrapText="1"/>
    </xf>
    <xf numFmtId="164" fontId="47" fillId="29" borderId="18" xfId="0" applyNumberFormat="1" applyFont="1" applyFill="1" applyBorder="1" applyAlignment="1" applyProtection="1">
      <alignment horizontal="center"/>
    </xf>
    <xf numFmtId="165" fontId="47" fillId="29" borderId="18" xfId="0" applyNumberFormat="1" applyFont="1" applyFill="1" applyBorder="1" applyAlignment="1" applyProtection="1">
      <alignment horizontal="center"/>
    </xf>
    <xf numFmtId="9" fontId="5" fillId="29" borderId="18" xfId="0" applyNumberFormat="1" applyFont="1" applyFill="1" applyBorder="1" applyAlignment="1" applyProtection="1">
      <alignment horizontal="center"/>
    </xf>
    <xf numFmtId="1" fontId="5" fillId="29" borderId="18" xfId="0" applyNumberFormat="1" applyFont="1" applyFill="1" applyBorder="1" applyAlignment="1" applyProtection="1">
      <alignment horizontal="center"/>
    </xf>
    <xf numFmtId="2" fontId="5" fillId="29" borderId="18" xfId="0" applyNumberFormat="1" applyFont="1" applyFill="1" applyBorder="1" applyAlignment="1" applyProtection="1">
      <alignment horizontal="center"/>
    </xf>
    <xf numFmtId="2" fontId="5" fillId="29" borderId="20" xfId="0" applyNumberFormat="1" applyFont="1" applyFill="1" applyBorder="1" applyAlignment="1" applyProtection="1">
      <alignment horizontal="center"/>
    </xf>
    <xf numFmtId="164" fontId="5" fillId="29" borderId="21" xfId="0" applyNumberFormat="1" applyFont="1" applyFill="1" applyBorder="1" applyAlignment="1" applyProtection="1">
      <alignment horizontal="center"/>
    </xf>
    <xf numFmtId="1" fontId="5" fillId="29" borderId="20" xfId="0" applyNumberFormat="1" applyFont="1" applyFill="1" applyBorder="1" applyAlignment="1" applyProtection="1">
      <alignment horizontal="center"/>
    </xf>
    <xf numFmtId="0" fontId="5" fillId="32" borderId="18" xfId="0" applyFont="1" applyFill="1" applyBorder="1" applyAlignment="1" applyProtection="1">
      <alignment horizontal="left" vertical="top"/>
      <protection locked="0"/>
    </xf>
    <xf numFmtId="0" fontId="46" fillId="0" borderId="18" xfId="0" applyFont="1" applyBorder="1" applyAlignment="1" applyProtection="1">
      <alignment horizontal="left" vertical="top"/>
      <protection locked="0"/>
    </xf>
    <xf numFmtId="0" fontId="5" fillId="0" borderId="18" xfId="0" applyFont="1" applyBorder="1" applyAlignment="1" applyProtection="1">
      <alignment horizontal="left" vertical="top" wrapText="1"/>
      <protection locked="0"/>
    </xf>
    <xf numFmtId="0" fontId="5" fillId="32" borderId="18" xfId="0" applyFont="1" applyFill="1" applyBorder="1" applyProtection="1">
      <protection locked="0"/>
    </xf>
    <xf numFmtId="0" fontId="5" fillId="32" borderId="18" xfId="0" applyFont="1" applyFill="1" applyBorder="1" applyAlignment="1" applyProtection="1">
      <protection locked="0"/>
    </xf>
    <xf numFmtId="0" fontId="5" fillId="32" borderId="18" xfId="0" applyFont="1" applyFill="1" applyBorder="1" applyAlignment="1" applyProtection="1">
      <alignment wrapText="1"/>
      <protection locked="0"/>
    </xf>
    <xf numFmtId="14" fontId="0" fillId="31" borderId="20" xfId="0" applyNumberFormat="1" applyFill="1" applyBorder="1" applyAlignment="1" applyProtection="1">
      <alignment horizontal="center"/>
      <protection locked="0"/>
    </xf>
    <xf numFmtId="1" fontId="0" fillId="31" borderId="18" xfId="0" applyNumberFormat="1" applyFill="1" applyBorder="1" applyAlignment="1" applyProtection="1">
      <alignment horizontal="center"/>
      <protection locked="0"/>
    </xf>
    <xf numFmtId="0" fontId="0" fillId="31" borderId="18" xfId="0" applyFill="1" applyBorder="1" applyAlignment="1" applyProtection="1">
      <alignment horizontal="center" wrapText="1"/>
      <protection locked="0"/>
    </xf>
    <xf numFmtId="1" fontId="5" fillId="31" borderId="18" xfId="0" applyNumberFormat="1" applyFont="1" applyFill="1" applyBorder="1" applyAlignment="1" applyProtection="1">
      <alignment horizontal="center" vertical="center"/>
      <protection locked="0"/>
    </xf>
    <xf numFmtId="0" fontId="47" fillId="31" borderId="18" xfId="0" applyFont="1" applyFill="1" applyBorder="1" applyAlignment="1" applyProtection="1">
      <alignment horizontal="center"/>
      <protection locked="0"/>
    </xf>
    <xf numFmtId="1" fontId="5" fillId="31" borderId="18" xfId="0" quotePrefix="1" applyNumberFormat="1" applyFont="1" applyFill="1" applyBorder="1" applyAlignment="1" applyProtection="1">
      <alignment horizontal="center"/>
      <protection locked="0"/>
    </xf>
    <xf numFmtId="0" fontId="0" fillId="0" borderId="0" xfId="0" applyBorder="1" applyAlignment="1" applyProtection="1">
      <alignment wrapText="1"/>
      <protection locked="0"/>
    </xf>
    <xf numFmtId="0" fontId="0" fillId="27" borderId="0" xfId="0" applyFill="1" applyBorder="1" applyAlignment="1" applyProtection="1">
      <alignment vertical="center" wrapText="1"/>
      <protection locked="0"/>
    </xf>
    <xf numFmtId="0" fontId="0" fillId="27" borderId="0" xfId="0" applyFill="1" applyBorder="1" applyAlignment="1" applyProtection="1">
      <alignment horizontal="left" vertical="top" wrapText="1"/>
      <protection locked="0"/>
    </xf>
    <xf numFmtId="0" fontId="0" fillId="0" borderId="0" xfId="0" applyAlignment="1" applyProtection="1">
      <alignment horizontal="center" vertical="center" wrapText="1"/>
      <protection locked="0"/>
    </xf>
    <xf numFmtId="0" fontId="33" fillId="27" borderId="0" xfId="0" applyFont="1" applyFill="1" applyAlignment="1" applyProtection="1">
      <alignment wrapText="1"/>
    </xf>
    <xf numFmtId="0" fontId="33" fillId="0" borderId="0" xfId="0" applyFont="1" applyProtection="1">
      <protection locked="0"/>
    </xf>
    <xf numFmtId="0" fontId="0" fillId="31" borderId="18" xfId="0" applyFill="1" applyBorder="1" applyAlignment="1" applyProtection="1">
      <alignment horizontal="center" vertical="center" wrapText="1"/>
      <protection locked="0"/>
    </xf>
    <xf numFmtId="0" fontId="48" fillId="27" borderId="21" xfId="560" applyFont="1" applyFill="1" applyBorder="1" applyAlignment="1" applyProtection="1">
      <alignment horizontal="center" wrapText="1"/>
    </xf>
    <xf numFmtId="0" fontId="50" fillId="0" borderId="18" xfId="560" applyFont="1" applyBorder="1" applyAlignment="1" applyProtection="1">
      <alignment horizontal="left" vertical="top" wrapText="1" indent="1"/>
    </xf>
    <xf numFmtId="0" fontId="16" fillId="27" borderId="25" xfId="489" applyFill="1" applyBorder="1" applyAlignment="1" applyProtection="1"/>
    <xf numFmtId="0" fontId="104" fillId="27" borderId="19" xfId="560" applyFill="1" applyBorder="1" applyProtection="1"/>
    <xf numFmtId="0" fontId="104" fillId="27" borderId="26" xfId="560" applyFill="1" applyBorder="1" applyProtection="1"/>
    <xf numFmtId="0" fontId="48" fillId="0" borderId="21" xfId="560" applyFont="1" applyFill="1" applyBorder="1" applyAlignment="1" applyProtection="1">
      <alignment horizontal="center" wrapText="1"/>
    </xf>
    <xf numFmtId="0" fontId="48" fillId="0" borderId="21" xfId="560" applyFont="1" applyFill="1" applyBorder="1" applyAlignment="1" applyProtection="1">
      <alignment vertical="top" wrapText="1"/>
    </xf>
    <xf numFmtId="0" fontId="49" fillId="0" borderId="18" xfId="560" applyFont="1" applyFill="1" applyBorder="1" applyAlignment="1" applyProtection="1">
      <alignment horizontal="left" vertical="top" wrapText="1"/>
    </xf>
    <xf numFmtId="0" fontId="49" fillId="0" borderId="18" xfId="560" applyFont="1" applyFill="1" applyBorder="1" applyAlignment="1" applyProtection="1">
      <alignment vertical="top" wrapText="1"/>
    </xf>
    <xf numFmtId="0" fontId="49" fillId="0" borderId="18" xfId="560" applyFont="1" applyFill="1" applyBorder="1" applyAlignment="1" applyProtection="1">
      <alignment horizontal="left" vertical="top" wrapText="1" indent="1"/>
    </xf>
    <xf numFmtId="0" fontId="50" fillId="0" borderId="18" xfId="560" applyFont="1" applyFill="1" applyBorder="1" applyAlignment="1" applyProtection="1">
      <alignment horizontal="left" vertical="top" wrapText="1"/>
    </xf>
    <xf numFmtId="0" fontId="50" fillId="0" borderId="21" xfId="560" applyFont="1" applyFill="1" applyBorder="1" applyAlignment="1" applyProtection="1">
      <alignment horizontal="left" vertical="top" wrapText="1"/>
    </xf>
    <xf numFmtId="0" fontId="5" fillId="29" borderId="18" xfId="0" applyFont="1" applyFill="1" applyBorder="1" applyAlignment="1" applyProtection="1">
      <alignment vertical="top" wrapText="1"/>
    </xf>
    <xf numFmtId="0" fontId="50" fillId="0" borderId="18" xfId="560" quotePrefix="1" applyFont="1" applyFill="1" applyBorder="1" applyAlignment="1" applyProtection="1">
      <alignment horizontal="left" vertical="top" wrapText="1"/>
    </xf>
    <xf numFmtId="0" fontId="4" fillId="0" borderId="0" xfId="579" applyFont="1" applyFill="1" applyBorder="1" applyProtection="1"/>
    <xf numFmtId="164" fontId="33" fillId="34" borderId="22" xfId="0" applyNumberFormat="1" applyFont="1" applyFill="1" applyBorder="1" applyAlignment="1" applyProtection="1">
      <alignment horizontal="center" vertical="top" wrapText="1"/>
    </xf>
    <xf numFmtId="0" fontId="33" fillId="34" borderId="22" xfId="0" applyFont="1" applyFill="1" applyBorder="1" applyAlignment="1" applyProtection="1">
      <alignment vertical="top"/>
    </xf>
    <xf numFmtId="0" fontId="33" fillId="34" borderId="27" xfId="0" applyFont="1" applyFill="1" applyBorder="1" applyAlignment="1" applyProtection="1">
      <alignment vertical="top"/>
    </xf>
    <xf numFmtId="0" fontId="33" fillId="34" borderId="23" xfId="0" applyFont="1" applyFill="1" applyBorder="1" applyAlignment="1" applyProtection="1">
      <alignment vertical="top"/>
    </xf>
    <xf numFmtId="0" fontId="34" fillId="0" borderId="21" xfId="579" applyFont="1" applyFill="1" applyBorder="1" applyAlignment="1" applyProtection="1">
      <alignment horizontal="left" vertical="top" wrapText="1"/>
    </xf>
    <xf numFmtId="0" fontId="34" fillId="0" borderId="18" xfId="579" applyFont="1" applyFill="1" applyBorder="1" applyAlignment="1" applyProtection="1">
      <alignment horizontal="left" vertical="top" wrapText="1"/>
    </xf>
    <xf numFmtId="0" fontId="34" fillId="27" borderId="20" xfId="0" applyFont="1" applyFill="1" applyBorder="1" applyAlignment="1" applyProtection="1">
      <alignment horizontal="center" vertical="top" wrapText="1"/>
    </xf>
    <xf numFmtId="0" fontId="33" fillId="27" borderId="20" xfId="0" applyFont="1" applyFill="1" applyBorder="1" applyAlignment="1" applyProtection="1">
      <alignment vertical="center" wrapText="1"/>
    </xf>
    <xf numFmtId="0" fontId="34" fillId="29" borderId="20" xfId="0" applyFont="1" applyFill="1" applyBorder="1" applyAlignment="1" applyProtection="1">
      <alignment horizontal="left" vertical="top" wrapText="1"/>
    </xf>
    <xf numFmtId="0" fontId="34" fillId="0" borderId="20" xfId="0" applyFont="1" applyFill="1" applyBorder="1" applyAlignment="1" applyProtection="1">
      <alignment horizontal="left" vertical="top" wrapText="1"/>
    </xf>
    <xf numFmtId="0" fontId="34" fillId="35" borderId="22" xfId="0" applyFont="1" applyFill="1" applyBorder="1" applyAlignment="1" applyProtection="1">
      <alignment horizontal="center" vertical="top" wrapText="1"/>
    </xf>
    <xf numFmtId="0" fontId="33" fillId="35" borderId="27" xfId="0" applyFont="1" applyFill="1" applyBorder="1" applyAlignment="1" applyProtection="1">
      <alignment vertical="center" wrapText="1"/>
    </xf>
    <xf numFmtId="0" fontId="34" fillId="27" borderId="21" xfId="0" applyFont="1" applyFill="1" applyBorder="1" applyAlignment="1" applyProtection="1">
      <alignment horizontal="center" vertical="top" wrapText="1"/>
    </xf>
    <xf numFmtId="0" fontId="33" fillId="27" borderId="21" xfId="0" applyFont="1" applyFill="1" applyBorder="1" applyAlignment="1" applyProtection="1">
      <alignment vertical="center" wrapText="1"/>
    </xf>
    <xf numFmtId="0" fontId="34" fillId="0" borderId="18" xfId="0" applyFont="1" applyFill="1" applyBorder="1" applyAlignment="1" applyProtection="1">
      <alignment horizontal="left" vertical="top" wrapText="1"/>
    </xf>
    <xf numFmtId="0" fontId="16" fillId="31" borderId="18" xfId="489" applyFill="1" applyBorder="1" applyAlignment="1" applyProtection="1">
      <alignment horizontal="center" vertical="center" wrapText="1"/>
      <protection locked="0"/>
    </xf>
    <xf numFmtId="0" fontId="24" fillId="41" borderId="22" xfId="0" applyFont="1" applyFill="1" applyBorder="1" applyAlignment="1" applyProtection="1">
      <alignment horizontal="left" vertical="top" wrapText="1"/>
    </xf>
    <xf numFmtId="0" fontId="5" fillId="41" borderId="27" xfId="0" applyFont="1" applyFill="1" applyBorder="1" applyAlignment="1" applyProtection="1">
      <alignment horizontal="left" vertical="top" wrapText="1"/>
    </xf>
    <xf numFmtId="0" fontId="24" fillId="41" borderId="27" xfId="579" applyFont="1" applyFill="1" applyBorder="1" applyAlignment="1" applyProtection="1">
      <alignment horizontal="center" vertical="center" wrapText="1"/>
    </xf>
    <xf numFmtId="0" fontId="24" fillId="41" borderId="23" xfId="579" applyFont="1" applyFill="1" applyBorder="1" applyAlignment="1" applyProtection="1">
      <alignment horizontal="center" vertical="center" wrapText="1"/>
    </xf>
    <xf numFmtId="0" fontId="41" fillId="31" borderId="26" xfId="579" applyFont="1" applyFill="1" applyBorder="1" applyAlignment="1" applyProtection="1">
      <alignment horizontal="left" vertical="top" wrapText="1"/>
    </xf>
    <xf numFmtId="0" fontId="41" fillId="27" borderId="26" xfId="579" applyFont="1" applyFill="1" applyBorder="1" applyAlignment="1" applyProtection="1">
      <alignment horizontal="left" vertical="top" wrapText="1"/>
    </xf>
    <xf numFmtId="0" fontId="41" fillId="31" borderId="23" xfId="579" applyFont="1" applyFill="1" applyBorder="1" applyAlignment="1" applyProtection="1">
      <alignment horizontal="left" vertical="top" wrapText="1"/>
    </xf>
    <xf numFmtId="0" fontId="41" fillId="27" borderId="23" xfId="579" applyFont="1" applyFill="1" applyBorder="1" applyAlignment="1" applyProtection="1">
      <alignment horizontal="left" vertical="top" wrapText="1"/>
    </xf>
    <xf numFmtId="0" fontId="41" fillId="31" borderId="18" xfId="579" applyFont="1" applyFill="1" applyBorder="1" applyAlignment="1" applyProtection="1">
      <alignment horizontal="left" vertical="top" wrapText="1"/>
    </xf>
    <xf numFmtId="0" fontId="41" fillId="27" borderId="18" xfId="579" applyFont="1" applyFill="1" applyBorder="1" applyAlignment="1" applyProtection="1">
      <alignment horizontal="left" vertical="top" wrapText="1"/>
    </xf>
    <xf numFmtId="0" fontId="28" fillId="41" borderId="27" xfId="0" applyFont="1" applyFill="1" applyBorder="1" applyAlignment="1" applyProtection="1">
      <alignment horizontal="left" vertical="top" wrapText="1"/>
    </xf>
    <xf numFmtId="0" fontId="4" fillId="0" borderId="0" xfId="579" applyFont="1" applyFill="1" applyBorder="1" applyProtection="1">
      <protection locked="0"/>
    </xf>
    <xf numFmtId="164" fontId="33" fillId="41" borderId="22" xfId="0" applyNumberFormat="1" applyFont="1" applyFill="1" applyBorder="1" applyAlignment="1" applyProtection="1">
      <alignment horizontal="center" vertical="top" wrapText="1"/>
    </xf>
    <xf numFmtId="0" fontId="34" fillId="41" borderId="22" xfId="0" applyFont="1" applyFill="1" applyBorder="1" applyAlignment="1" applyProtection="1">
      <alignment horizontal="left" vertical="top"/>
    </xf>
    <xf numFmtId="0" fontId="34" fillId="41" borderId="23" xfId="0" applyFont="1" applyFill="1" applyBorder="1" applyAlignment="1" applyProtection="1">
      <alignment horizontal="left" vertical="top"/>
    </xf>
    <xf numFmtId="0" fontId="50" fillId="0" borderId="20" xfId="560" applyFont="1" applyFill="1" applyBorder="1" applyAlignment="1" applyProtection="1">
      <alignment vertical="top" wrapText="1"/>
    </xf>
    <xf numFmtId="0" fontId="104" fillId="42" borderId="18" xfId="560" applyFill="1" applyBorder="1" applyAlignment="1" applyProtection="1">
      <alignment vertical="top" wrapText="1"/>
    </xf>
    <xf numFmtId="0" fontId="5" fillId="27" borderId="0" xfId="0" applyFont="1" applyFill="1" applyBorder="1" applyProtection="1">
      <protection locked="0"/>
    </xf>
    <xf numFmtId="0" fontId="5" fillId="27" borderId="0" xfId="0" applyFont="1" applyFill="1" applyBorder="1" applyAlignment="1" applyProtection="1">
      <alignment horizontal="left" vertical="top" wrapText="1"/>
      <protection locked="0"/>
    </xf>
    <xf numFmtId="0" fontId="40" fillId="27" borderId="0" xfId="0" applyFont="1" applyFill="1" applyBorder="1" applyProtection="1">
      <protection locked="0"/>
    </xf>
    <xf numFmtId="0" fontId="0" fillId="0" borderId="0" xfId="0" applyBorder="1" applyAlignment="1" applyProtection="1">
      <alignment horizontal="left" vertical="top" wrapText="1"/>
      <protection locked="0"/>
    </xf>
    <xf numFmtId="0" fontId="5" fillId="31" borderId="29" xfId="0" applyFont="1" applyFill="1" applyBorder="1" applyAlignment="1" applyProtection="1">
      <alignment horizontal="left" vertical="top"/>
      <protection locked="0"/>
    </xf>
    <xf numFmtId="0" fontId="5" fillId="31" borderId="18" xfId="0" applyFont="1" applyFill="1" applyBorder="1" applyAlignment="1" applyProtection="1">
      <alignment vertical="top" wrapText="1"/>
      <protection locked="0"/>
    </xf>
    <xf numFmtId="0" fontId="5" fillId="31" borderId="18" xfId="0" applyFont="1" applyFill="1" applyBorder="1" applyAlignment="1" applyProtection="1">
      <alignment vertical="top"/>
      <protection locked="0"/>
    </xf>
    <xf numFmtId="0" fontId="0" fillId="27" borderId="0" xfId="0" applyFill="1" applyBorder="1" applyAlignment="1" applyProtection="1">
      <alignment horizontal="left" wrapText="1"/>
      <protection locked="0"/>
    </xf>
    <xf numFmtId="0" fontId="34" fillId="27" borderId="0" xfId="0" applyFont="1" applyFill="1" applyBorder="1" applyAlignment="1" applyProtection="1">
      <alignment horizontal="center"/>
      <protection locked="0"/>
    </xf>
    <xf numFmtId="0" fontId="5" fillId="0" borderId="0" xfId="0" applyFont="1" applyFill="1" applyBorder="1" applyAlignment="1" applyProtection="1">
      <alignment horizontal="left" vertical="top"/>
      <protection locked="0"/>
    </xf>
    <xf numFmtId="0" fontId="5" fillId="0" borderId="0" xfId="0" applyFont="1" applyBorder="1" applyProtection="1">
      <protection locked="0"/>
    </xf>
    <xf numFmtId="0" fontId="47" fillId="0" borderId="18" xfId="0" applyFont="1" applyBorder="1" applyAlignment="1" applyProtection="1">
      <alignment horizontal="center" wrapText="1"/>
      <protection locked="0"/>
    </xf>
    <xf numFmtId="1" fontId="47" fillId="31" borderId="18" xfId="0" applyNumberFormat="1" applyFont="1" applyFill="1" applyBorder="1" applyAlignment="1" applyProtection="1">
      <alignment horizontal="center"/>
      <protection locked="0"/>
    </xf>
    <xf numFmtId="0" fontId="5" fillId="0" borderId="20" xfId="0" applyFont="1" applyBorder="1" applyAlignment="1" applyProtection="1">
      <alignment horizontal="right"/>
      <protection locked="0"/>
    </xf>
    <xf numFmtId="0" fontId="5" fillId="0" borderId="22" xfId="0" applyFont="1" applyBorder="1" applyProtection="1">
      <protection locked="0"/>
    </xf>
    <xf numFmtId="0" fontId="5" fillId="0" borderId="23" xfId="0" applyFont="1" applyBorder="1" applyProtection="1">
      <protection locked="0"/>
    </xf>
    <xf numFmtId="0" fontId="5" fillId="0" borderId="21" xfId="0" applyFont="1" applyBorder="1" applyAlignment="1" applyProtection="1">
      <alignment horizontal="right"/>
      <protection locked="0"/>
    </xf>
    <xf numFmtId="0" fontId="5" fillId="0" borderId="21" xfId="0" applyFont="1" applyBorder="1" applyProtection="1">
      <protection locked="0"/>
    </xf>
    <xf numFmtId="0" fontId="5" fillId="0" borderId="0" xfId="0" applyFont="1" applyBorder="1" applyAlignment="1" applyProtection="1">
      <alignment horizontal="right"/>
      <protection locked="0"/>
    </xf>
    <xf numFmtId="2" fontId="5" fillId="0" borderId="0" xfId="0" applyNumberFormat="1" applyFont="1" applyBorder="1" applyProtection="1">
      <protection locked="0"/>
    </xf>
    <xf numFmtId="164" fontId="5" fillId="0" borderId="0" xfId="0" applyNumberFormat="1" applyFont="1" applyBorder="1" applyAlignment="1" applyProtection="1">
      <alignment horizontal="center"/>
      <protection locked="0"/>
    </xf>
    <xf numFmtId="1" fontId="5" fillId="0" borderId="0" xfId="0" applyNumberFormat="1" applyFont="1" applyBorder="1" applyAlignment="1" applyProtection="1">
      <alignment horizontal="center"/>
      <protection locked="0"/>
    </xf>
    <xf numFmtId="14" fontId="0" fillId="27" borderId="0" xfId="0" applyNumberFormat="1" applyFill="1" applyBorder="1" applyAlignment="1" applyProtection="1">
      <alignment horizontal="left"/>
      <protection locked="0"/>
    </xf>
    <xf numFmtId="0" fontId="5" fillId="32" borderId="18" xfId="403" applyNumberFormat="1" applyFont="1" applyFill="1" applyBorder="1" applyAlignment="1" applyProtection="1">
      <alignment horizontal="left" vertical="top" wrapText="1"/>
      <protection locked="0"/>
    </xf>
    <xf numFmtId="0" fontId="5" fillId="31" borderId="18" xfId="0" applyFont="1" applyFill="1" applyBorder="1" applyAlignment="1" applyProtection="1">
      <alignment horizontal="center" vertical="center"/>
      <protection locked="0"/>
    </xf>
    <xf numFmtId="0" fontId="0" fillId="27" borderId="0" xfId="0" applyFill="1" applyBorder="1" applyAlignment="1" applyProtection="1">
      <alignment horizontal="center" vertical="center"/>
      <protection locked="0"/>
    </xf>
    <xf numFmtId="0" fontId="28" fillId="27" borderId="0" xfId="0" applyFont="1" applyFill="1" applyBorder="1" applyAlignment="1" applyProtection="1">
      <alignment horizontal="left" vertical="top" wrapText="1"/>
      <protection locked="0"/>
    </xf>
    <xf numFmtId="0" fontId="5" fillId="0" borderId="0" xfId="0" applyFont="1" applyFill="1" applyBorder="1" applyAlignment="1" applyProtection="1">
      <alignment horizontal="left" vertical="top" wrapText="1"/>
      <protection locked="0"/>
    </xf>
    <xf numFmtId="0" fontId="5" fillId="0" borderId="19" xfId="0" applyFont="1" applyFill="1" applyBorder="1" applyAlignment="1" applyProtection="1">
      <alignment horizontal="left" vertical="top" wrapText="1"/>
      <protection locked="0"/>
    </xf>
    <xf numFmtId="0" fontId="0" fillId="27" borderId="19" xfId="0" applyFill="1" applyBorder="1" applyProtection="1">
      <protection locked="0"/>
    </xf>
    <xf numFmtId="0" fontId="0" fillId="27" borderId="0" xfId="0" applyFill="1" applyBorder="1" applyAlignment="1" applyProtection="1">
      <alignment horizontal="left" vertical="center" indent="1"/>
      <protection locked="0"/>
    </xf>
    <xf numFmtId="0" fontId="28" fillId="27" borderId="0" xfId="0" applyFont="1" applyFill="1" applyBorder="1" applyAlignment="1" applyProtection="1">
      <alignment vertical="center" wrapText="1"/>
      <protection locked="0"/>
    </xf>
    <xf numFmtId="0" fontId="0" fillId="27" borderId="0" xfId="0" applyFill="1" applyBorder="1" applyAlignment="1" applyProtection="1">
      <alignment horizontal="left" vertical="center" wrapText="1"/>
      <protection locked="0"/>
    </xf>
    <xf numFmtId="0" fontId="0" fillId="27" borderId="29" xfId="0" applyFill="1" applyBorder="1" applyAlignment="1" applyProtection="1">
      <alignment horizontal="center"/>
      <protection locked="0"/>
    </xf>
    <xf numFmtId="0" fontId="0" fillId="27" borderId="29" xfId="0" applyFill="1" applyBorder="1" applyAlignment="1" applyProtection="1">
      <alignment horizontal="left" wrapText="1"/>
      <protection locked="0"/>
    </xf>
    <xf numFmtId="0" fontId="24" fillId="27" borderId="29" xfId="0" applyFont="1" applyFill="1" applyBorder="1" applyAlignment="1" applyProtection="1">
      <alignment horizontal="left" wrapText="1"/>
      <protection locked="0"/>
    </xf>
    <xf numFmtId="3" fontId="5" fillId="32" borderId="18" xfId="0" applyNumberFormat="1" applyFont="1" applyFill="1" applyBorder="1" applyAlignment="1" applyProtection="1">
      <alignment horizontal="left" vertical="top" wrapText="1"/>
      <protection locked="0"/>
    </xf>
    <xf numFmtId="0" fontId="0" fillId="30" borderId="0" xfId="0" applyFill="1" applyBorder="1" applyAlignment="1" applyProtection="1">
      <alignment vertical="top" wrapText="1"/>
      <protection locked="0"/>
    </xf>
    <xf numFmtId="0" fontId="0" fillId="27" borderId="31" xfId="0" applyFill="1" applyBorder="1" applyAlignment="1" applyProtection="1">
      <alignment horizontal="center"/>
      <protection locked="0"/>
    </xf>
    <xf numFmtId="0" fontId="0" fillId="27" borderId="11" xfId="0" applyFill="1" applyBorder="1" applyAlignment="1" applyProtection="1">
      <alignment horizontal="center"/>
      <protection locked="0"/>
    </xf>
    <xf numFmtId="0" fontId="5" fillId="31" borderId="21" xfId="0" applyFont="1" applyFill="1" applyBorder="1" applyAlignment="1" applyProtection="1">
      <alignment horizontal="left" vertical="top"/>
      <protection locked="0"/>
    </xf>
    <xf numFmtId="0" fontId="5" fillId="31" borderId="18" xfId="0" applyFont="1" applyFill="1" applyBorder="1" applyAlignment="1" applyProtection="1">
      <alignment horizontal="left" vertical="center" wrapText="1"/>
      <protection locked="0"/>
    </xf>
    <xf numFmtId="0" fontId="5" fillId="31" borderId="21" xfId="0" applyFont="1" applyFill="1" applyBorder="1" applyAlignment="1" applyProtection="1">
      <alignment vertical="center" wrapText="1"/>
      <protection locked="0"/>
    </xf>
    <xf numFmtId="0" fontId="28" fillId="27" borderId="0" xfId="0" applyFont="1" applyFill="1" applyBorder="1" applyAlignment="1" applyProtection="1">
      <alignment horizontal="left" vertical="center" wrapText="1"/>
      <protection locked="0"/>
    </xf>
    <xf numFmtId="0" fontId="5" fillId="31" borderId="28" xfId="0" applyFont="1" applyFill="1" applyBorder="1" applyAlignment="1" applyProtection="1">
      <alignment horizontal="left" vertical="top"/>
      <protection locked="0"/>
    </xf>
    <xf numFmtId="0" fontId="28" fillId="32" borderId="18" xfId="0" applyFont="1" applyFill="1" applyBorder="1" applyAlignment="1" applyProtection="1">
      <alignment horizontal="left" vertical="top"/>
      <protection locked="0"/>
    </xf>
    <xf numFmtId="0" fontId="41" fillId="0" borderId="0" xfId="579" applyFont="1" applyFill="1" applyBorder="1" applyProtection="1">
      <protection locked="0"/>
    </xf>
    <xf numFmtId="0" fontId="34" fillId="27" borderId="0" xfId="0" applyFont="1" applyFill="1" applyAlignment="1" applyProtection="1">
      <alignment vertical="top"/>
      <protection locked="0"/>
    </xf>
    <xf numFmtId="0" fontId="34" fillId="27" borderId="0" xfId="0" applyFont="1" applyFill="1" applyAlignment="1" applyProtection="1">
      <alignment vertical="top" wrapText="1"/>
      <protection locked="0"/>
    </xf>
    <xf numFmtId="0" fontId="104" fillId="27" borderId="0" xfId="560" applyFill="1" applyProtection="1">
      <protection locked="0"/>
    </xf>
    <xf numFmtId="0" fontId="25" fillId="0" borderId="0" xfId="579" applyFont="1" applyFill="1" applyBorder="1" applyAlignment="1" applyProtection="1">
      <alignment vertical="top" wrapText="1"/>
      <protection locked="0"/>
    </xf>
    <xf numFmtId="0" fontId="104" fillId="0" borderId="0" xfId="560" applyProtection="1">
      <protection locked="0"/>
    </xf>
    <xf numFmtId="0" fontId="0" fillId="0" borderId="0" xfId="0" applyAlignment="1" applyProtection="1">
      <alignment vertical="center"/>
      <protection locked="0"/>
    </xf>
    <xf numFmtId="0" fontId="30" fillId="0" borderId="0" xfId="0" applyFont="1" applyAlignment="1" applyProtection="1">
      <alignment vertical="center"/>
      <protection locked="0"/>
    </xf>
    <xf numFmtId="0" fontId="68" fillId="0" borderId="0" xfId="0"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33" fillId="27" borderId="0" xfId="560" applyFont="1" applyFill="1" applyProtection="1">
      <protection locked="0"/>
    </xf>
    <xf numFmtId="0" fontId="104" fillId="31" borderId="0" xfId="560" applyFill="1" applyProtection="1">
      <protection locked="0"/>
    </xf>
    <xf numFmtId="0" fontId="34" fillId="0" borderId="0" xfId="0" applyFont="1" applyBorder="1" applyAlignment="1" applyProtection="1">
      <alignment horizontal="center" vertical="top" wrapText="1"/>
      <protection locked="0"/>
    </xf>
    <xf numFmtId="0" fontId="34" fillId="0" borderId="0" xfId="0" applyFont="1" applyFill="1" applyAlignment="1" applyProtection="1">
      <alignment vertical="top"/>
      <protection locked="0"/>
    </xf>
    <xf numFmtId="0" fontId="34" fillId="0" borderId="0" xfId="0" applyFont="1" applyFill="1" applyAlignment="1" applyProtection="1">
      <alignment vertical="top" wrapText="1"/>
      <protection locked="0"/>
    </xf>
    <xf numFmtId="0" fontId="34" fillId="27" borderId="0" xfId="0" applyFont="1" applyFill="1" applyProtection="1">
      <protection locked="0"/>
    </xf>
    <xf numFmtId="0" fontId="34" fillId="27" borderId="0" xfId="0" applyFont="1" applyFill="1" applyBorder="1" applyProtection="1">
      <protection locked="0"/>
    </xf>
    <xf numFmtId="0" fontId="34" fillId="0" borderId="0" xfId="0" applyFont="1" applyFill="1" applyBorder="1" applyProtection="1">
      <protection locked="0"/>
    </xf>
    <xf numFmtId="0" fontId="4" fillId="27" borderId="0" xfId="579" applyFont="1" applyFill="1" applyBorder="1" applyProtection="1">
      <protection locked="0"/>
    </xf>
    <xf numFmtId="0" fontId="33" fillId="27" borderId="0" xfId="0" applyFont="1" applyFill="1" applyBorder="1" applyAlignment="1" applyProtection="1">
      <alignment horizontal="center" vertical="top"/>
      <protection locked="0"/>
    </xf>
    <xf numFmtId="0" fontId="33" fillId="27" borderId="0" xfId="0" applyFont="1" applyFill="1" applyBorder="1" applyAlignment="1" applyProtection="1">
      <alignment vertical="top"/>
      <protection locked="0"/>
    </xf>
    <xf numFmtId="0" fontId="34" fillId="27" borderId="0" xfId="0" applyFont="1" applyFill="1" applyBorder="1" applyAlignment="1" applyProtection="1">
      <alignment horizontal="center" vertical="center" wrapText="1"/>
      <protection locked="0"/>
    </xf>
    <xf numFmtId="0" fontId="34" fillId="27" borderId="0" xfId="0" applyFont="1" applyFill="1" applyBorder="1" applyAlignment="1" applyProtection="1">
      <alignment vertical="top" wrapText="1"/>
      <protection locked="0"/>
    </xf>
    <xf numFmtId="0" fontId="34" fillId="0" borderId="0" xfId="0" applyFont="1" applyFill="1" applyBorder="1" applyAlignment="1" applyProtection="1">
      <alignment horizontal="center" vertical="center" wrapText="1"/>
      <protection locked="0"/>
    </xf>
    <xf numFmtId="0" fontId="34" fillId="0" borderId="0" xfId="0" applyFont="1" applyFill="1" applyBorder="1" applyAlignment="1" applyProtection="1">
      <alignment vertical="top" wrapText="1"/>
      <protection locked="0"/>
    </xf>
    <xf numFmtId="0" fontId="34" fillId="27" borderId="19" xfId="0" applyFont="1" applyFill="1" applyBorder="1" applyAlignment="1" applyProtection="1">
      <alignment wrapText="1"/>
      <protection locked="0"/>
    </xf>
    <xf numFmtId="0" fontId="26" fillId="27" borderId="0" xfId="0" applyFont="1" applyFill="1" applyBorder="1" applyAlignment="1" applyProtection="1">
      <alignment horizontal="left"/>
      <protection locked="0"/>
    </xf>
    <xf numFmtId="0" fontId="26" fillId="0" borderId="0" xfId="0" applyFont="1" applyFill="1" applyBorder="1" applyAlignment="1" applyProtection="1">
      <alignment horizontal="left"/>
      <protection locked="0"/>
    </xf>
    <xf numFmtId="0" fontId="33" fillId="29" borderId="20" xfId="0" applyFont="1" applyFill="1" applyBorder="1" applyAlignment="1" applyProtection="1">
      <alignment horizontal="left" wrapText="1"/>
      <protection locked="0"/>
    </xf>
    <xf numFmtId="0" fontId="34" fillId="27" borderId="0" xfId="0" applyFont="1" applyFill="1" applyBorder="1" applyAlignment="1" applyProtection="1">
      <protection locked="0"/>
    </xf>
    <xf numFmtId="0" fontId="34" fillId="0" borderId="0" xfId="0" applyFont="1" applyFill="1" applyBorder="1" applyAlignment="1" applyProtection="1">
      <protection locked="0"/>
    </xf>
    <xf numFmtId="0" fontId="53" fillId="27" borderId="18" xfId="579" applyFont="1" applyFill="1" applyBorder="1" applyAlignment="1" applyProtection="1">
      <alignment vertical="top"/>
      <protection locked="0"/>
    </xf>
    <xf numFmtId="0" fontId="53" fillId="27" borderId="0" xfId="579" applyFont="1" applyFill="1" applyBorder="1" applyAlignment="1" applyProtection="1">
      <alignment vertical="top"/>
      <protection locked="0"/>
    </xf>
    <xf numFmtId="0" fontId="53" fillId="0" borderId="0" xfId="579" applyFont="1" applyFill="1" applyBorder="1" applyAlignment="1" applyProtection="1">
      <alignment vertical="top"/>
      <protection locked="0"/>
    </xf>
    <xf numFmtId="0" fontId="34" fillId="27" borderId="20" xfId="0" applyFont="1" applyFill="1" applyBorder="1" applyProtection="1">
      <protection locked="0"/>
    </xf>
    <xf numFmtId="0" fontId="34" fillId="27" borderId="21" xfId="0" applyFont="1" applyFill="1" applyBorder="1" applyProtection="1">
      <protection locked="0"/>
    </xf>
    <xf numFmtId="0" fontId="34" fillId="27" borderId="18" xfId="0" applyFont="1" applyFill="1" applyBorder="1" applyProtection="1">
      <protection locked="0"/>
    </xf>
    <xf numFmtId="0" fontId="34" fillId="27" borderId="0" xfId="0" applyFont="1" applyFill="1" applyBorder="1" applyAlignment="1" applyProtection="1">
      <alignment horizontal="center" vertical="top" wrapText="1"/>
      <protection locked="0"/>
    </xf>
    <xf numFmtId="0" fontId="34" fillId="27" borderId="0" xfId="0" applyFont="1" applyFill="1" applyAlignment="1" applyProtection="1">
      <alignment wrapText="1"/>
      <protection locked="0"/>
    </xf>
    <xf numFmtId="49" fontId="34" fillId="27" borderId="0" xfId="0" applyNumberFormat="1" applyFont="1" applyFill="1" applyAlignment="1" applyProtection="1">
      <alignment horizontal="right" vertical="top"/>
      <protection locked="0"/>
    </xf>
    <xf numFmtId="49" fontId="34" fillId="27" borderId="0" xfId="0" applyNumberFormat="1" applyFont="1" applyFill="1" applyBorder="1" applyAlignment="1" applyProtection="1">
      <alignment horizontal="right" vertical="top"/>
      <protection locked="0"/>
    </xf>
    <xf numFmtId="0" fontId="34" fillId="0" borderId="0" xfId="0" applyFont="1" applyAlignment="1" applyProtection="1">
      <alignment wrapText="1"/>
      <protection locked="0"/>
    </xf>
    <xf numFmtId="49" fontId="34" fillId="29" borderId="0" xfId="0" applyNumberFormat="1" applyFont="1" applyFill="1" applyAlignment="1" applyProtection="1">
      <alignment horizontal="right" vertical="top"/>
      <protection locked="0"/>
    </xf>
    <xf numFmtId="0" fontId="34" fillId="29" borderId="0" xfId="0" applyFont="1" applyFill="1" applyAlignment="1" applyProtection="1">
      <alignment vertical="top" wrapText="1"/>
      <protection locked="0"/>
    </xf>
    <xf numFmtId="0" fontId="34" fillId="0" borderId="0" xfId="0" applyFont="1" applyAlignment="1" applyProtection="1">
      <alignment vertical="top"/>
      <protection locked="0"/>
    </xf>
    <xf numFmtId="0" fontId="34" fillId="0" borderId="0" xfId="0" applyFont="1" applyAlignment="1" applyProtection="1">
      <alignment vertical="top" wrapText="1"/>
      <protection locked="0"/>
    </xf>
    <xf numFmtId="0" fontId="34" fillId="28" borderId="0" xfId="0" applyFont="1" applyFill="1" applyProtection="1">
      <protection locked="0"/>
    </xf>
    <xf numFmtId="0" fontId="19" fillId="0" borderId="0" xfId="579" applyFont="1" applyFill="1" applyBorder="1" applyProtection="1">
      <protection locked="0"/>
    </xf>
    <xf numFmtId="0" fontId="41" fillId="0" borderId="0" xfId="579" applyFont="1" applyFill="1" applyBorder="1" applyAlignment="1" applyProtection="1">
      <alignment wrapText="1"/>
      <protection locked="0"/>
    </xf>
    <xf numFmtId="0" fontId="41" fillId="0" borderId="0" xfId="579" applyFont="1" applyFill="1" applyBorder="1" applyAlignment="1" applyProtection="1">
      <alignment horizontal="center" wrapText="1"/>
      <protection locked="0"/>
    </xf>
    <xf numFmtId="0" fontId="60" fillId="0" borderId="0" xfId="579" applyFont="1" applyFill="1" applyBorder="1" applyAlignment="1" applyProtection="1">
      <alignment wrapText="1"/>
      <protection locked="0"/>
    </xf>
    <xf numFmtId="0" fontId="33" fillId="27" borderId="0" xfId="579" applyFont="1" applyFill="1" applyBorder="1" applyAlignment="1" applyProtection="1">
      <alignment horizontal="left" vertical="center"/>
      <protection locked="0"/>
    </xf>
    <xf numFmtId="0" fontId="33" fillId="27" borderId="0" xfId="579" applyFont="1" applyFill="1" applyBorder="1" applyAlignment="1" applyProtection="1">
      <alignment horizontal="center" vertical="center"/>
      <protection locked="0"/>
    </xf>
    <xf numFmtId="0" fontId="32" fillId="0" borderId="0" xfId="579" applyFont="1" applyFill="1" applyBorder="1" applyProtection="1">
      <protection locked="0"/>
    </xf>
    <xf numFmtId="0" fontId="0" fillId="0" borderId="0" xfId="0" applyFill="1" applyBorder="1" applyAlignment="1" applyProtection="1">
      <protection locked="0"/>
    </xf>
    <xf numFmtId="0" fontId="5" fillId="0" borderId="0" xfId="579" applyFont="1" applyFill="1" applyBorder="1" applyProtection="1">
      <protection locked="0"/>
    </xf>
    <xf numFmtId="0" fontId="42" fillId="0" borderId="0" xfId="579" applyFont="1" applyFill="1" applyBorder="1" applyProtection="1">
      <protection locked="0"/>
    </xf>
    <xf numFmtId="0" fontId="41" fillId="0" borderId="0" xfId="579" applyFont="1" applyFill="1" applyBorder="1" applyAlignment="1" applyProtection="1">
      <alignment horizontal="center"/>
      <protection locked="0"/>
    </xf>
    <xf numFmtId="0" fontId="5" fillId="0" borderId="0" xfId="579" applyFont="1" applyFill="1" applyBorder="1" applyAlignment="1" applyProtection="1">
      <alignment wrapText="1"/>
      <protection locked="0"/>
    </xf>
    <xf numFmtId="0" fontId="33" fillId="0" borderId="0" xfId="579" applyFont="1" applyFill="1" applyBorder="1" applyAlignment="1" applyProtection="1">
      <alignment horizontal="center"/>
      <protection locked="0"/>
    </xf>
    <xf numFmtId="0" fontId="33" fillId="0" borderId="0" xfId="579" applyFont="1" applyFill="1" applyBorder="1" applyProtection="1">
      <protection locked="0"/>
    </xf>
    <xf numFmtId="165" fontId="41" fillId="0" borderId="0" xfId="579" applyNumberFormat="1" applyFont="1" applyFill="1" applyBorder="1" applyProtection="1">
      <protection locked="0"/>
    </xf>
    <xf numFmtId="0" fontId="24" fillId="0" borderId="0" xfId="579" applyFont="1" applyFill="1" applyBorder="1" applyAlignment="1" applyProtection="1">
      <alignment horizontal="center" wrapText="1"/>
      <protection locked="0"/>
    </xf>
    <xf numFmtId="165" fontId="41" fillId="0" borderId="0" xfId="579" applyNumberFormat="1" applyFont="1" applyFill="1" applyBorder="1" applyAlignment="1" applyProtection="1">
      <alignment horizontal="center"/>
      <protection locked="0"/>
    </xf>
    <xf numFmtId="0" fontId="0" fillId="31" borderId="0" xfId="0" applyFill="1" applyProtection="1">
      <protection locked="0"/>
    </xf>
    <xf numFmtId="0" fontId="0" fillId="0" borderId="0" xfId="0" applyFill="1" applyAlignment="1" applyProtection="1">
      <protection locked="0"/>
    </xf>
    <xf numFmtId="0" fontId="5" fillId="27" borderId="0" xfId="538" quotePrefix="1" applyFont="1" applyFill="1" applyBorder="1" applyAlignment="1" applyProtection="1">
      <protection locked="0"/>
    </xf>
    <xf numFmtId="164" fontId="22" fillId="0" borderId="0" xfId="560" applyNumberFormat="1" applyFont="1" applyBorder="1" applyAlignment="1" applyProtection="1">
      <alignment vertical="top"/>
      <protection locked="0"/>
    </xf>
    <xf numFmtId="0" fontId="5" fillId="0" borderId="0" xfId="538" applyFont="1" applyBorder="1" applyAlignment="1" applyProtection="1">
      <alignment horizontal="left" vertical="top" wrapText="1"/>
      <protection locked="0"/>
    </xf>
    <xf numFmtId="0" fontId="22" fillId="0" borderId="0" xfId="560" applyFont="1" applyProtection="1">
      <protection locked="0"/>
    </xf>
    <xf numFmtId="2" fontId="22" fillId="0" borderId="0" xfId="560" applyNumberFormat="1" applyFont="1" applyBorder="1" applyAlignment="1" applyProtection="1">
      <alignment vertical="top"/>
      <protection locked="0"/>
    </xf>
    <xf numFmtId="0" fontId="22" fillId="0" borderId="0" xfId="560" applyFont="1" applyAlignment="1" applyProtection="1">
      <alignment vertical="top"/>
      <protection locked="0"/>
    </xf>
    <xf numFmtId="0" fontId="40" fillId="41" borderId="0" xfId="579" applyFont="1" applyFill="1" applyBorder="1" applyAlignment="1" applyProtection="1">
      <alignment horizontal="center" vertical="center" wrapText="1"/>
    </xf>
    <xf numFmtId="0" fontId="24" fillId="41" borderId="0" xfId="579" applyFont="1" applyFill="1" applyBorder="1" applyAlignment="1" applyProtection="1">
      <alignment horizontal="center" vertical="center" wrapText="1"/>
    </xf>
    <xf numFmtId="0" fontId="104" fillId="33" borderId="18" xfId="560" quotePrefix="1" applyFill="1" applyBorder="1" applyAlignment="1" applyProtection="1">
      <alignment horizontal="left" vertical="top" wrapText="1"/>
    </xf>
    <xf numFmtId="0" fontId="0" fillId="27" borderId="18" xfId="0" applyFill="1" applyBorder="1" applyAlignment="1" applyProtection="1">
      <alignment horizontal="left" vertical="top"/>
      <protection locked="0"/>
    </xf>
    <xf numFmtId="0" fontId="50" fillId="44" borderId="18" xfId="560" applyFont="1" applyFill="1" applyBorder="1" applyAlignment="1" applyProtection="1">
      <alignment vertical="top" wrapText="1"/>
    </xf>
    <xf numFmtId="0" fontId="0" fillId="0" borderId="29" xfId="0" applyBorder="1" applyAlignment="1" applyProtection="1">
      <alignment vertical="top" wrapText="1"/>
      <protection locked="0"/>
    </xf>
    <xf numFmtId="0" fontId="0" fillId="0" borderId="0" xfId="0" applyBorder="1" applyAlignment="1" applyProtection="1">
      <alignment vertical="top" wrapText="1"/>
      <protection locked="0"/>
    </xf>
    <xf numFmtId="0" fontId="5" fillId="29" borderId="22" xfId="0" applyFont="1" applyFill="1" applyBorder="1" applyAlignment="1" applyProtection="1">
      <alignment vertical="top" wrapText="1"/>
    </xf>
    <xf numFmtId="0" fontId="5" fillId="31" borderId="33" xfId="0" applyFont="1" applyFill="1" applyBorder="1" applyAlignment="1" applyProtection="1">
      <alignment vertical="top" wrapText="1"/>
      <protection locked="0"/>
    </xf>
    <xf numFmtId="0" fontId="5" fillId="31" borderId="21" xfId="0" applyFont="1" applyFill="1" applyBorder="1" applyAlignment="1" applyProtection="1">
      <alignment vertical="top" wrapText="1"/>
      <protection locked="0"/>
    </xf>
    <xf numFmtId="0" fontId="5" fillId="44" borderId="0" xfId="0" applyFont="1" applyFill="1" applyBorder="1" applyAlignment="1" applyProtection="1">
      <alignment vertical="top" wrapText="1"/>
      <protection locked="0"/>
    </xf>
    <xf numFmtId="0" fontId="0" fillId="44" borderId="0" xfId="0" applyFill="1" applyBorder="1" applyAlignment="1" applyProtection="1">
      <alignment horizontal="left" vertical="top" wrapText="1"/>
      <protection locked="0"/>
    </xf>
    <xf numFmtId="0" fontId="5" fillId="44" borderId="29" xfId="0" applyFont="1" applyFill="1" applyBorder="1" applyAlignment="1" applyProtection="1">
      <alignment horizontal="left" vertical="top" wrapText="1"/>
      <protection locked="0"/>
    </xf>
    <xf numFmtId="0" fontId="0" fillId="0" borderId="0" xfId="0" applyBorder="1" applyAlignment="1" applyProtection="1">
      <alignment vertical="top"/>
      <protection locked="0"/>
    </xf>
    <xf numFmtId="0" fontId="0" fillId="0" borderId="18" xfId="0" applyBorder="1" applyAlignment="1" applyProtection="1">
      <alignment horizontal="left" vertical="top"/>
      <protection locked="0"/>
    </xf>
    <xf numFmtId="0" fontId="50" fillId="0" borderId="21" xfId="560" applyFont="1" applyFill="1" applyBorder="1" applyAlignment="1" applyProtection="1">
      <alignment vertical="top" wrapText="1"/>
    </xf>
    <xf numFmtId="0" fontId="0" fillId="0" borderId="19" xfId="0" applyBorder="1" applyAlignment="1" applyProtection="1">
      <alignment wrapText="1"/>
      <protection locked="0"/>
    </xf>
    <xf numFmtId="0" fontId="0" fillId="31" borderId="18" xfId="0" applyFill="1" applyBorder="1" applyAlignment="1" applyProtection="1">
      <alignment horizontal="left" vertical="top"/>
      <protection locked="0"/>
    </xf>
    <xf numFmtId="0" fontId="49" fillId="44" borderId="18" xfId="560" applyFont="1" applyFill="1" applyBorder="1" applyAlignment="1" applyProtection="1">
      <alignment vertical="top" wrapText="1"/>
    </xf>
    <xf numFmtId="0" fontId="50" fillId="44" borderId="18" xfId="560" applyFont="1" applyFill="1" applyBorder="1" applyAlignment="1" applyProtection="1">
      <alignment horizontal="left" vertical="top" wrapText="1" indent="1"/>
    </xf>
    <xf numFmtId="0" fontId="49" fillId="44" borderId="18" xfId="560" applyFont="1" applyFill="1" applyBorder="1" applyAlignment="1" applyProtection="1">
      <alignment horizontal="left" vertical="top" wrapText="1"/>
    </xf>
    <xf numFmtId="0" fontId="104" fillId="44" borderId="0" xfId="560" applyFill="1" applyProtection="1">
      <protection locked="0"/>
    </xf>
    <xf numFmtId="0" fontId="104" fillId="44" borderId="0" xfId="560" applyFill="1" applyAlignment="1" applyProtection="1">
      <alignment wrapText="1"/>
      <protection locked="0"/>
    </xf>
    <xf numFmtId="0" fontId="0" fillId="45" borderId="18" xfId="0" applyFill="1" applyBorder="1" applyAlignment="1" applyProtection="1">
      <alignment horizontal="center" vertical="center"/>
      <protection locked="0"/>
    </xf>
    <xf numFmtId="0" fontId="0" fillId="45" borderId="18" xfId="0" applyFill="1" applyBorder="1" applyAlignment="1" applyProtection="1">
      <alignment wrapText="1"/>
      <protection locked="0"/>
    </xf>
    <xf numFmtId="0" fontId="24" fillId="0" borderId="0" xfId="0" applyFont="1" applyBorder="1" applyAlignment="1" applyProtection="1">
      <alignment horizontal="center" vertical="center"/>
      <protection locked="0"/>
    </xf>
    <xf numFmtId="0" fontId="24" fillId="44" borderId="0" xfId="0" applyFont="1" applyFill="1" applyBorder="1" applyAlignment="1" applyProtection="1">
      <alignment horizontal="center" vertical="center"/>
      <protection locked="0"/>
    </xf>
    <xf numFmtId="9" fontId="24" fillId="44" borderId="0" xfId="618" applyFont="1" applyFill="1" applyBorder="1" applyAlignment="1" applyProtection="1">
      <alignment horizontal="center" vertical="center"/>
      <protection locked="0"/>
    </xf>
    <xf numFmtId="0" fontId="33" fillId="35" borderId="27" xfId="0" applyFont="1" applyFill="1" applyBorder="1" applyAlignment="1" applyProtection="1">
      <alignment vertical="center"/>
    </xf>
    <xf numFmtId="0" fontId="34" fillId="27" borderId="22" xfId="0" applyFont="1" applyFill="1" applyBorder="1" applyAlignment="1" applyProtection="1">
      <alignment horizontal="center" vertical="top" wrapText="1"/>
    </xf>
    <xf numFmtId="0" fontId="34" fillId="35" borderId="18" xfId="0" applyFont="1" applyFill="1" applyBorder="1" applyAlignment="1" applyProtection="1">
      <alignment horizontal="center" vertical="top" wrapText="1"/>
    </xf>
    <xf numFmtId="164" fontId="33" fillId="34" borderId="18" xfId="0" applyNumberFormat="1" applyFont="1" applyFill="1" applyBorder="1" applyAlignment="1" applyProtection="1">
      <alignment horizontal="center" vertical="top" wrapText="1"/>
    </xf>
    <xf numFmtId="0" fontId="33" fillId="34" borderId="18" xfId="0" applyFont="1" applyFill="1" applyBorder="1" applyAlignment="1" applyProtection="1">
      <alignment vertical="top"/>
    </xf>
    <xf numFmtId="0" fontId="33" fillId="35" borderId="18" xfId="0" applyFont="1" applyFill="1" applyBorder="1" applyAlignment="1" applyProtection="1">
      <alignment vertical="center" wrapText="1"/>
    </xf>
    <xf numFmtId="0" fontId="33" fillId="35" borderId="18" xfId="0" applyFont="1" applyFill="1" applyBorder="1" applyAlignment="1" applyProtection="1">
      <alignment horizontal="left" vertical="center" wrapText="1"/>
    </xf>
    <xf numFmtId="0" fontId="33" fillId="35" borderId="18" xfId="0" applyFont="1" applyFill="1" applyBorder="1" applyAlignment="1" applyProtection="1">
      <alignment horizontal="center" vertical="center" wrapText="1"/>
    </xf>
    <xf numFmtId="0" fontId="34" fillId="27" borderId="23" xfId="0" applyFont="1" applyFill="1" applyBorder="1" applyProtection="1">
      <protection locked="0"/>
    </xf>
    <xf numFmtId="0" fontId="50" fillId="45" borderId="18" xfId="560" applyFont="1" applyFill="1" applyBorder="1" applyAlignment="1" applyProtection="1">
      <alignment horizontal="left" vertical="top" wrapText="1"/>
      <protection locked="0"/>
    </xf>
    <xf numFmtId="0" fontId="49" fillId="45" borderId="18" xfId="560" applyFont="1" applyFill="1" applyBorder="1" applyAlignment="1" applyProtection="1">
      <alignment horizontal="left" vertical="top" wrapText="1"/>
      <protection locked="0"/>
    </xf>
    <xf numFmtId="0" fontId="50" fillId="45" borderId="21" xfId="560" applyFont="1" applyFill="1" applyBorder="1" applyAlignment="1" applyProtection="1">
      <alignment horizontal="left" vertical="top" wrapText="1"/>
      <protection locked="0"/>
    </xf>
    <xf numFmtId="0" fontId="0" fillId="0" borderId="0" xfId="0" applyProtection="1"/>
    <xf numFmtId="0" fontId="5" fillId="0" borderId="22" xfId="0" applyFont="1" applyBorder="1" applyProtection="1"/>
    <xf numFmtId="0" fontId="5" fillId="0" borderId="19" xfId="0" applyFont="1" applyBorder="1" applyProtection="1">
      <protection locked="0"/>
    </xf>
    <xf numFmtId="0" fontId="104" fillId="27" borderId="0" xfId="560" applyFill="1" applyBorder="1" applyProtection="1">
      <protection locked="0"/>
    </xf>
    <xf numFmtId="0" fontId="24" fillId="0" borderId="18" xfId="0" applyFont="1" applyFill="1" applyBorder="1" applyAlignment="1" applyProtection="1">
      <alignment horizontal="center" vertical="center" wrapText="1"/>
    </xf>
    <xf numFmtId="0" fontId="5" fillId="0" borderId="18" xfId="0" applyFont="1" applyFill="1" applyBorder="1" applyProtection="1"/>
    <xf numFmtId="0" fontId="28" fillId="41" borderId="25" xfId="579" applyFont="1" applyFill="1" applyBorder="1" applyAlignment="1" applyProtection="1">
      <alignment horizontal="center" vertical="center" wrapText="1"/>
    </xf>
    <xf numFmtId="0" fontId="0" fillId="31" borderId="18" xfId="0" applyFill="1" applyBorder="1" applyAlignment="1" applyProtection="1">
      <alignment vertical="top" wrapText="1"/>
      <protection locked="0"/>
    </xf>
    <xf numFmtId="0" fontId="34" fillId="44" borderId="18" xfId="579" applyFont="1" applyFill="1" applyBorder="1" applyAlignment="1" applyProtection="1">
      <alignment horizontal="left" vertical="top" wrapText="1"/>
    </xf>
    <xf numFmtId="0" fontId="5" fillId="31" borderId="24" xfId="0" applyFont="1" applyFill="1" applyBorder="1" applyAlignment="1" applyProtection="1">
      <protection locked="0"/>
    </xf>
    <xf numFmtId="0" fontId="5" fillId="31" borderId="24" xfId="0" applyFont="1" applyFill="1" applyBorder="1" applyAlignment="1" applyProtection="1">
      <alignment wrapText="1"/>
      <protection locked="0"/>
    </xf>
    <xf numFmtId="0" fontId="25" fillId="31" borderId="24" xfId="0" applyFont="1" applyFill="1" applyBorder="1" applyAlignment="1" applyProtection="1">
      <protection locked="0"/>
    </xf>
    <xf numFmtId="0" fontId="25" fillId="31" borderId="24" xfId="0" applyFont="1" applyFill="1" applyBorder="1" applyAlignment="1" applyProtection="1">
      <alignment horizontal="left"/>
      <protection locked="0"/>
    </xf>
    <xf numFmtId="0" fontId="0" fillId="0" borderId="37" xfId="0" applyBorder="1" applyAlignment="1" applyProtection="1">
      <alignment vertical="top" wrapText="1"/>
      <protection locked="0"/>
    </xf>
    <xf numFmtId="0" fontId="5" fillId="31" borderId="38" xfId="0" applyFont="1" applyFill="1" applyBorder="1" applyAlignment="1" applyProtection="1">
      <alignment horizontal="left" vertical="top" wrapText="1"/>
      <protection locked="0"/>
    </xf>
    <xf numFmtId="0" fontId="0" fillId="27" borderId="38" xfId="0" applyFill="1" applyBorder="1" applyAlignment="1" applyProtection="1">
      <alignment horizontal="left" vertical="top"/>
      <protection locked="0"/>
    </xf>
    <xf numFmtId="0" fontId="0" fillId="0" borderId="37" xfId="0" applyBorder="1" applyAlignment="1" applyProtection="1">
      <alignment vertical="top"/>
      <protection locked="0"/>
    </xf>
    <xf numFmtId="0" fontId="5" fillId="31" borderId="41" xfId="0" applyFont="1" applyFill="1" applyBorder="1" applyAlignment="1" applyProtection="1">
      <alignment horizontal="left" vertical="top" wrapText="1"/>
      <protection locked="0"/>
    </xf>
    <xf numFmtId="0" fontId="5" fillId="31" borderId="31" xfId="0" applyFont="1" applyFill="1" applyBorder="1" applyAlignment="1" applyProtection="1">
      <alignment horizontal="left" vertical="top" wrapText="1"/>
      <protection locked="0"/>
    </xf>
    <xf numFmtId="0" fontId="0" fillId="27" borderId="21" xfId="0" applyFill="1" applyBorder="1" applyAlignment="1" applyProtection="1">
      <alignment horizontal="left" vertical="top"/>
      <protection locked="0"/>
    </xf>
    <xf numFmtId="0" fontId="5" fillId="44" borderId="27" xfId="0" applyFont="1" applyFill="1" applyBorder="1" applyAlignment="1" applyProtection="1">
      <alignment horizontal="left" vertical="top" wrapText="1"/>
      <protection locked="0"/>
    </xf>
    <xf numFmtId="0" fontId="5" fillId="44" borderId="42" xfId="0" applyFont="1" applyFill="1" applyBorder="1" applyAlignment="1" applyProtection="1">
      <alignment vertical="top" wrapText="1"/>
      <protection locked="0"/>
    </xf>
    <xf numFmtId="0" fontId="5" fillId="44" borderId="42" xfId="0" applyFont="1" applyFill="1" applyBorder="1" applyAlignment="1" applyProtection="1">
      <alignment horizontal="left" vertical="top" wrapText="1"/>
      <protection locked="0"/>
    </xf>
    <xf numFmtId="0" fontId="5" fillId="44" borderId="27" xfId="0" applyFont="1" applyFill="1" applyBorder="1" applyAlignment="1" applyProtection="1">
      <alignment vertical="top" wrapText="1"/>
      <protection locked="0"/>
    </xf>
    <xf numFmtId="0" fontId="5" fillId="45" borderId="18" xfId="0" applyFont="1" applyFill="1" applyBorder="1" applyAlignment="1" applyProtection="1">
      <alignment wrapText="1"/>
      <protection locked="0"/>
    </xf>
    <xf numFmtId="0" fontId="5" fillId="32" borderId="18" xfId="0" applyFont="1" applyFill="1" applyBorder="1" applyAlignment="1" applyProtection="1">
      <alignment horizontal="left" wrapText="1"/>
      <protection locked="0"/>
    </xf>
    <xf numFmtId="0" fontId="5" fillId="31" borderId="43" xfId="0" applyFont="1" applyFill="1" applyBorder="1" applyAlignment="1" applyProtection="1">
      <alignment vertical="top" wrapText="1"/>
      <protection locked="0"/>
    </xf>
    <xf numFmtId="0" fontId="5" fillId="31" borderId="29" xfId="0" applyFont="1" applyFill="1" applyBorder="1" applyAlignment="1" applyProtection="1">
      <alignment horizontal="left" vertical="top" wrapText="1"/>
      <protection locked="0"/>
    </xf>
    <xf numFmtId="0" fontId="5" fillId="27" borderId="22" xfId="0" applyFont="1" applyFill="1" applyBorder="1" applyAlignment="1" applyProtection="1">
      <alignment horizontal="left" vertical="top" wrapText="1"/>
      <protection locked="0"/>
    </xf>
    <xf numFmtId="0" fontId="24" fillId="0" borderId="0" xfId="0" applyFont="1" applyBorder="1" applyAlignment="1" applyProtection="1">
      <alignment wrapText="1"/>
    </xf>
    <xf numFmtId="0" fontId="24" fillId="0" borderId="0" xfId="0" applyFont="1" applyFill="1" applyBorder="1" applyAlignment="1" applyProtection="1">
      <alignment wrapText="1"/>
    </xf>
    <xf numFmtId="164" fontId="5" fillId="29" borderId="22" xfId="0" applyNumberFormat="1" applyFont="1" applyFill="1" applyBorder="1" applyAlignment="1" applyProtection="1">
      <alignment horizontal="left" vertical="top" wrapText="1"/>
    </xf>
    <xf numFmtId="0" fontId="5" fillId="31" borderId="44" xfId="0" applyFont="1" applyFill="1" applyBorder="1" applyAlignment="1" applyProtection="1">
      <alignment horizontal="center" vertical="center"/>
      <protection locked="0"/>
    </xf>
    <xf numFmtId="1" fontId="5" fillId="31" borderId="40" xfId="0" applyNumberFormat="1" applyFont="1" applyFill="1" applyBorder="1" applyAlignment="1" applyProtection="1">
      <alignment horizontal="center" vertical="center"/>
      <protection locked="0"/>
    </xf>
    <xf numFmtId="0" fontId="50" fillId="0" borderId="20" xfId="560" applyFont="1" applyBorder="1" applyAlignment="1" applyProtection="1">
      <alignment vertical="top" wrapText="1"/>
    </xf>
    <xf numFmtId="1" fontId="5" fillId="31" borderId="27" xfId="0" applyNumberFormat="1" applyFont="1" applyFill="1" applyBorder="1" applyAlignment="1" applyProtection="1">
      <alignment horizontal="center"/>
      <protection locked="0"/>
    </xf>
    <xf numFmtId="2" fontId="5" fillId="32" borderId="18" xfId="0" applyNumberFormat="1" applyFont="1" applyFill="1" applyBorder="1" applyAlignment="1" applyProtection="1">
      <alignment horizontal="left" vertical="top"/>
      <protection locked="0"/>
    </xf>
    <xf numFmtId="0" fontId="5" fillId="47" borderId="0" xfId="0" applyFont="1" applyFill="1" applyBorder="1" applyAlignment="1" applyProtection="1">
      <alignment vertical="top" wrapText="1"/>
    </xf>
    <xf numFmtId="0" fontId="5" fillId="32" borderId="18" xfId="0" applyNumberFormat="1" applyFont="1" applyFill="1" applyBorder="1" applyAlignment="1" applyProtection="1">
      <alignment horizontal="left" vertical="top"/>
      <protection locked="0"/>
    </xf>
    <xf numFmtId="0" fontId="28" fillId="32" borderId="18" xfId="0" applyNumberFormat="1" applyFont="1" applyFill="1" applyBorder="1" applyAlignment="1" applyProtection="1">
      <alignment horizontal="left" vertical="top"/>
      <protection locked="0"/>
    </xf>
    <xf numFmtId="1" fontId="5" fillId="32" borderId="18" xfId="0" applyNumberFormat="1" applyFont="1" applyFill="1" applyBorder="1" applyAlignment="1" applyProtection="1">
      <alignment horizontal="left" vertical="top" wrapText="1"/>
      <protection locked="0"/>
    </xf>
    <xf numFmtId="1" fontId="0" fillId="29" borderId="22" xfId="0" applyNumberFormat="1" applyFill="1" applyBorder="1" applyAlignment="1" applyProtection="1">
      <alignment horizontal="center"/>
    </xf>
    <xf numFmtId="0" fontId="0" fillId="45" borderId="18" xfId="0" applyFill="1" applyBorder="1" applyProtection="1">
      <protection locked="0"/>
    </xf>
    <xf numFmtId="1" fontId="5" fillId="29" borderId="18" xfId="0" applyNumberFormat="1" applyFont="1" applyFill="1" applyBorder="1" applyAlignment="1" applyProtection="1">
      <alignment horizontal="center" wrapText="1"/>
    </xf>
    <xf numFmtId="2" fontId="0" fillId="29" borderId="18" xfId="0" applyNumberFormat="1" applyFill="1" applyBorder="1" applyAlignment="1" applyProtection="1">
      <alignment horizontal="center"/>
    </xf>
    <xf numFmtId="0" fontId="0" fillId="46" borderId="18" xfId="0" applyFill="1" applyBorder="1" applyAlignment="1" applyProtection="1">
      <alignment horizontal="center" vertical="center"/>
    </xf>
    <xf numFmtId="9" fontId="24" fillId="46" borderId="18" xfId="618" applyFont="1" applyFill="1" applyBorder="1" applyAlignment="1" applyProtection="1">
      <alignment horizontal="center" vertical="center"/>
    </xf>
    <xf numFmtId="0" fontId="24" fillId="46" borderId="18" xfId="0" applyFont="1" applyFill="1" applyBorder="1" applyAlignment="1" applyProtection="1">
      <alignment horizontal="center" vertical="center"/>
    </xf>
    <xf numFmtId="0" fontId="5" fillId="46" borderId="18" xfId="0" applyFont="1" applyFill="1" applyBorder="1" applyAlignment="1" applyProtection="1">
      <alignment horizontal="center" vertical="center"/>
    </xf>
    <xf numFmtId="1" fontId="0" fillId="46" borderId="18" xfId="0" applyNumberFormat="1" applyFill="1" applyBorder="1" applyAlignment="1" applyProtection="1">
      <alignment horizontal="center" vertical="center"/>
    </xf>
    <xf numFmtId="1" fontId="5" fillId="46" borderId="18" xfId="0" applyNumberFormat="1" applyFont="1" applyFill="1" applyBorder="1" applyAlignment="1" applyProtection="1">
      <alignment horizontal="center" vertical="center"/>
    </xf>
    <xf numFmtId="0" fontId="54" fillId="29" borderId="20" xfId="579" applyFont="1" applyFill="1" applyBorder="1" applyAlignment="1" applyProtection="1">
      <alignment horizontal="center" vertical="center" wrapText="1"/>
    </xf>
    <xf numFmtId="0" fontId="24" fillId="41" borderId="27" xfId="0" applyFont="1" applyFill="1" applyBorder="1" applyAlignment="1" applyProtection="1">
      <alignment horizontal="left" vertical="top" wrapText="1"/>
    </xf>
    <xf numFmtId="0" fontId="5" fillId="29" borderId="24" xfId="489" applyNumberFormat="1" applyFont="1" applyFill="1" applyBorder="1" applyAlignment="1" applyProtection="1">
      <alignment horizontal="left" vertical="top" wrapText="1"/>
      <protection locked="0"/>
    </xf>
    <xf numFmtId="0" fontId="5" fillId="29" borderId="24" xfId="0" applyFont="1" applyFill="1" applyBorder="1" applyAlignment="1" applyProtection="1">
      <alignment horizontal="left" vertical="top" wrapText="1"/>
      <protection locked="0"/>
    </xf>
    <xf numFmtId="0" fontId="5" fillId="29" borderId="33" xfId="0" applyFont="1" applyFill="1" applyBorder="1" applyAlignment="1" applyProtection="1">
      <alignment horizontal="left" vertical="top" wrapText="1"/>
      <protection locked="0"/>
    </xf>
    <xf numFmtId="0" fontId="5" fillId="29" borderId="24" xfId="579" applyFont="1" applyFill="1" applyBorder="1" applyAlignment="1" applyProtection="1">
      <alignment horizontal="left" vertical="top" wrapText="1"/>
      <protection locked="0"/>
    </xf>
    <xf numFmtId="0" fontId="5" fillId="29" borderId="36" xfId="0" applyFont="1" applyFill="1" applyBorder="1" applyAlignment="1" applyProtection="1">
      <alignment horizontal="left" vertical="top" wrapText="1"/>
      <protection locked="0"/>
    </xf>
    <xf numFmtId="0" fontId="37" fillId="29" borderId="18" xfId="579" applyFont="1" applyFill="1" applyBorder="1" applyAlignment="1" applyProtection="1">
      <alignment horizontal="left" vertical="center" wrapText="1"/>
      <protection locked="0"/>
    </xf>
    <xf numFmtId="0" fontId="54" fillId="31" borderId="20" xfId="579" applyFont="1" applyFill="1" applyBorder="1" applyAlignment="1" applyProtection="1">
      <alignment horizontal="center" vertical="center" wrapText="1"/>
    </xf>
    <xf numFmtId="0" fontId="54" fillId="31" borderId="20" xfId="0" applyFont="1" applyFill="1" applyBorder="1" applyAlignment="1" applyProtection="1">
      <alignment horizontal="center" vertical="center" wrapText="1"/>
    </xf>
    <xf numFmtId="0" fontId="54" fillId="27" borderId="20" xfId="0" applyFont="1" applyFill="1" applyBorder="1" applyAlignment="1" applyProtection="1">
      <alignment horizontal="center" vertical="center" wrapText="1"/>
    </xf>
    <xf numFmtId="0" fontId="104" fillId="27" borderId="0" xfId="560" applyFill="1" applyProtection="1"/>
    <xf numFmtId="0" fontId="25" fillId="0" borderId="0" xfId="579" applyFont="1" applyFill="1" applyBorder="1" applyAlignment="1" applyProtection="1">
      <alignment vertical="top" wrapText="1"/>
    </xf>
    <xf numFmtId="0" fontId="5" fillId="0" borderId="0" xfId="0" applyFont="1" applyProtection="1"/>
    <xf numFmtId="0" fontId="107" fillId="27" borderId="0" xfId="560" applyFont="1" applyFill="1" applyProtection="1"/>
    <xf numFmtId="0" fontId="50" fillId="27" borderId="0" xfId="560" applyFont="1" applyFill="1" applyProtection="1"/>
    <xf numFmtId="0" fontId="5" fillId="44" borderId="19" xfId="0" applyFont="1" applyFill="1" applyBorder="1" applyAlignment="1" applyProtection="1">
      <alignment vertical="top" wrapText="1"/>
      <protection locked="0"/>
    </xf>
    <xf numFmtId="0" fontId="5" fillId="0" borderId="18" xfId="0" applyFont="1" applyBorder="1" applyAlignment="1" applyProtection="1">
      <alignment horizontal="center"/>
    </xf>
    <xf numFmtId="0" fontId="5" fillId="0" borderId="18" xfId="0" applyFont="1" applyBorder="1" applyAlignment="1" applyProtection="1">
      <alignment horizontal="center" wrapText="1"/>
    </xf>
    <xf numFmtId="9" fontId="5" fillId="0" borderId="18" xfId="618" applyFont="1" applyBorder="1" applyAlignment="1" applyProtection="1">
      <alignment horizontal="center"/>
    </xf>
    <xf numFmtId="164" fontId="22" fillId="0" borderId="0" xfId="560" applyNumberFormat="1" applyFont="1" applyAlignment="1" applyProtection="1">
      <alignment vertical="top"/>
    </xf>
    <xf numFmtId="0" fontId="104" fillId="0" borderId="0" xfId="560" applyProtection="1"/>
    <xf numFmtId="0" fontId="61" fillId="0" borderId="0" xfId="560" applyFont="1" applyProtection="1"/>
    <xf numFmtId="0" fontId="108" fillId="0" borderId="0" xfId="560" applyFont="1" applyProtection="1"/>
    <xf numFmtId="0" fontId="16" fillId="0" borderId="0" xfId="489" applyAlignment="1" applyProtection="1"/>
    <xf numFmtId="0" fontId="24" fillId="0" borderId="0" xfId="538" applyFont="1" applyProtection="1"/>
    <xf numFmtId="0" fontId="5" fillId="0" borderId="0" xfId="538" applyFont="1" applyProtection="1"/>
    <xf numFmtId="0" fontId="5" fillId="29" borderId="18" xfId="538" applyFont="1" applyFill="1" applyBorder="1" applyAlignment="1" applyProtection="1"/>
    <xf numFmtId="0" fontId="5" fillId="27" borderId="0" xfId="538" quotePrefix="1" applyFont="1" applyFill="1" applyBorder="1" applyAlignment="1" applyProtection="1"/>
    <xf numFmtId="0" fontId="5" fillId="44" borderId="0" xfId="538" applyFont="1" applyFill="1" applyBorder="1" applyAlignment="1" applyProtection="1"/>
    <xf numFmtId="0" fontId="5" fillId="27" borderId="0" xfId="538" applyFont="1" applyFill="1" applyAlignment="1" applyProtection="1"/>
    <xf numFmtId="0" fontId="5" fillId="45" borderId="18" xfId="538" applyFont="1" applyFill="1" applyBorder="1" applyAlignment="1" applyProtection="1"/>
    <xf numFmtId="0" fontId="5" fillId="0" borderId="18" xfId="538" applyFont="1" applyBorder="1" applyAlignment="1" applyProtection="1"/>
    <xf numFmtId="0" fontId="5" fillId="0" borderId="45" xfId="538" applyFont="1" applyBorder="1" applyAlignment="1" applyProtection="1"/>
    <xf numFmtId="0" fontId="24" fillId="34" borderId="18" xfId="579" applyFont="1" applyFill="1" applyBorder="1" applyAlignment="1" applyProtection="1">
      <alignment wrapText="1"/>
    </xf>
    <xf numFmtId="0" fontId="5" fillId="37" borderId="24" xfId="538" applyFont="1" applyFill="1" applyBorder="1" applyAlignment="1" applyProtection="1"/>
    <xf numFmtId="0" fontId="5" fillId="25" borderId="18" xfId="0" applyFont="1" applyFill="1" applyBorder="1" applyAlignment="1" applyProtection="1">
      <alignment vertical="center"/>
    </xf>
    <xf numFmtId="0" fontId="5" fillId="36" borderId="18" xfId="0" applyFont="1" applyFill="1" applyBorder="1" applyProtection="1"/>
    <xf numFmtId="0" fontId="5" fillId="38" borderId="18" xfId="0" applyFont="1" applyFill="1" applyBorder="1" applyAlignment="1" applyProtection="1">
      <alignment vertical="center"/>
    </xf>
    <xf numFmtId="0" fontId="5" fillId="39" borderId="18" xfId="0" applyFont="1" applyFill="1" applyBorder="1" applyProtection="1"/>
    <xf numFmtId="0" fontId="0" fillId="48" borderId="18" xfId="0" applyFill="1" applyBorder="1" applyProtection="1"/>
    <xf numFmtId="164" fontId="22" fillId="0" borderId="0" xfId="560" applyNumberFormat="1" applyFont="1" applyBorder="1" applyAlignment="1" applyProtection="1">
      <alignment vertical="top"/>
    </xf>
    <xf numFmtId="0" fontId="5" fillId="0" borderId="0" xfId="538" applyFont="1" applyBorder="1" applyAlignment="1" applyProtection="1">
      <alignment horizontal="left" vertical="top" wrapText="1"/>
    </xf>
    <xf numFmtId="0" fontId="104" fillId="0" borderId="0" xfId="560" applyBorder="1" applyProtection="1"/>
    <xf numFmtId="0" fontId="24" fillId="0" borderId="0" xfId="538" applyFont="1" applyAlignment="1" applyProtection="1">
      <alignment horizontal="left"/>
    </xf>
    <xf numFmtId="0" fontId="22" fillId="0" borderId="0" xfId="560" applyFont="1" applyBorder="1" applyProtection="1"/>
    <xf numFmtId="0" fontId="5" fillId="0" borderId="0" xfId="538" applyFont="1" applyBorder="1" applyAlignment="1" applyProtection="1">
      <alignment horizontal="left" vertical="top" indent="1"/>
    </xf>
    <xf numFmtId="164" fontId="22" fillId="0" borderId="0" xfId="560" applyNumberFormat="1" applyFont="1" applyBorder="1" applyAlignment="1" applyProtection="1">
      <alignment vertical="center"/>
    </xf>
    <xf numFmtId="0" fontId="5" fillId="0" borderId="0" xfId="538" applyFont="1" applyBorder="1" applyAlignment="1" applyProtection="1">
      <alignment horizontal="left" vertical="center"/>
    </xf>
    <xf numFmtId="0" fontId="24" fillId="27" borderId="22" xfId="0" applyFont="1" applyFill="1" applyBorder="1" applyAlignment="1" applyProtection="1">
      <alignment vertical="top"/>
    </xf>
    <xf numFmtId="0" fontId="24" fillId="0" borderId="22" xfId="0" applyFont="1" applyBorder="1" applyAlignment="1" applyProtection="1">
      <alignment wrapText="1"/>
    </xf>
    <xf numFmtId="0" fontId="24" fillId="28" borderId="18" xfId="0" applyFont="1" applyFill="1" applyBorder="1" applyAlignment="1" applyProtection="1">
      <alignment horizontal="center" vertical="center" wrapText="1"/>
    </xf>
    <xf numFmtId="0" fontId="24" fillId="0" borderId="0" xfId="0" applyFont="1" applyProtection="1"/>
    <xf numFmtId="0" fontId="24" fillId="41" borderId="18" xfId="0" applyFont="1" applyFill="1" applyBorder="1" applyAlignment="1" applyProtection="1">
      <alignment horizontal="center"/>
    </xf>
    <xf numFmtId="0" fontId="44" fillId="41" borderId="18" xfId="0" applyFont="1" applyFill="1" applyBorder="1" applyAlignment="1" applyProtection="1">
      <alignment horizontal="center"/>
    </xf>
    <xf numFmtId="0" fontId="24" fillId="41" borderId="18" xfId="0" applyFont="1" applyFill="1" applyBorder="1" applyAlignment="1" applyProtection="1">
      <alignment horizontal="center" wrapText="1"/>
    </xf>
    <xf numFmtId="0" fontId="0" fillId="31" borderId="18" xfId="0" applyFill="1" applyBorder="1" applyAlignment="1" applyProtection="1">
      <alignment horizontal="left" vertical="center" wrapText="1"/>
    </xf>
    <xf numFmtId="0" fontId="16" fillId="31" borderId="18" xfId="489" applyFill="1" applyBorder="1" applyAlignment="1" applyProtection="1">
      <alignment vertical="center"/>
    </xf>
    <xf numFmtId="0" fontId="0" fillId="39" borderId="18" xfId="0" applyFill="1" applyBorder="1" applyAlignment="1" applyProtection="1">
      <alignment vertical="center"/>
    </xf>
    <xf numFmtId="0" fontId="5" fillId="0" borderId="18" xfId="0" applyFont="1" applyBorder="1" applyAlignment="1" applyProtection="1">
      <alignment horizontal="left" vertical="center" wrapText="1"/>
    </xf>
    <xf numFmtId="0" fontId="16" fillId="0" borderId="18" xfId="489" applyBorder="1" applyAlignment="1" applyProtection="1">
      <alignment vertical="center"/>
    </xf>
    <xf numFmtId="0" fontId="5" fillId="39" borderId="18" xfId="0" applyFont="1" applyFill="1" applyBorder="1" applyAlignment="1" applyProtection="1">
      <alignment vertical="center"/>
    </xf>
    <xf numFmtId="0" fontId="5" fillId="31" borderId="18" xfId="0" applyFont="1" applyFill="1" applyBorder="1" applyAlignment="1" applyProtection="1">
      <alignment horizontal="left" vertical="center" wrapText="1"/>
    </xf>
    <xf numFmtId="0" fontId="5" fillId="27" borderId="18" xfId="0" applyFont="1" applyFill="1" applyBorder="1" applyAlignment="1" applyProtection="1">
      <alignment horizontal="left" vertical="center" wrapText="1"/>
    </xf>
    <xf numFmtId="0" fontId="16" fillId="27" borderId="18" xfId="489" applyFill="1" applyBorder="1" applyAlignment="1" applyProtection="1">
      <alignment vertical="center"/>
    </xf>
    <xf numFmtId="0" fontId="37" fillId="31" borderId="18" xfId="579" applyFont="1" applyFill="1" applyBorder="1" applyAlignment="1" applyProtection="1">
      <alignment horizontal="left" vertical="center" wrapText="1"/>
      <protection locked="0"/>
    </xf>
    <xf numFmtId="0" fontId="28" fillId="34" borderId="25" xfId="580" applyFont="1" applyFill="1" applyBorder="1" applyAlignment="1" applyProtection="1">
      <alignment horizontal="center" vertical="center" wrapText="1"/>
      <protection locked="0"/>
    </xf>
    <xf numFmtId="0" fontId="33" fillId="27" borderId="0" xfId="579" applyFont="1" applyFill="1" applyBorder="1" applyAlignment="1" applyProtection="1">
      <alignment horizontal="left" vertical="center"/>
    </xf>
    <xf numFmtId="0" fontId="33" fillId="27" borderId="0" xfId="579" applyFont="1" applyFill="1" applyBorder="1" applyAlignment="1" applyProtection="1">
      <alignment horizontal="center" vertical="center"/>
    </xf>
    <xf numFmtId="0" fontId="40" fillId="41" borderId="29" xfId="579" applyFont="1" applyFill="1" applyBorder="1" applyAlignment="1" applyProtection="1">
      <alignment horizontal="center" vertical="center" wrapText="1"/>
    </xf>
    <xf numFmtId="0" fontId="24" fillId="41" borderId="29" xfId="579" applyFont="1" applyFill="1" applyBorder="1" applyAlignment="1" applyProtection="1">
      <alignment horizontal="center" vertical="center" wrapText="1"/>
    </xf>
    <xf numFmtId="0" fontId="48" fillId="41" borderId="28" xfId="560" applyFont="1" applyFill="1" applyBorder="1" applyAlignment="1" applyProtection="1">
      <alignment wrapText="1"/>
    </xf>
    <xf numFmtId="0" fontId="48" fillId="41" borderId="31" xfId="560" applyFont="1" applyFill="1" applyBorder="1" applyAlignment="1" applyProtection="1">
      <alignment wrapText="1"/>
    </xf>
    <xf numFmtId="0" fontId="48" fillId="41" borderId="34" xfId="560" applyFont="1" applyFill="1" applyBorder="1" applyAlignment="1" applyProtection="1">
      <alignment wrapText="1"/>
    </xf>
    <xf numFmtId="0" fontId="48" fillId="41" borderId="11" xfId="560" applyFont="1" applyFill="1" applyBorder="1" applyAlignment="1" applyProtection="1">
      <alignment wrapText="1"/>
    </xf>
    <xf numFmtId="0" fontId="48" fillId="41" borderId="25" xfId="560" applyFont="1" applyFill="1" applyBorder="1" applyAlignment="1" applyProtection="1">
      <alignment wrapText="1"/>
    </xf>
    <xf numFmtId="0" fontId="48" fillId="41" borderId="26" xfId="560" applyFont="1" applyFill="1" applyBorder="1" applyAlignment="1" applyProtection="1">
      <alignment wrapText="1"/>
    </xf>
    <xf numFmtId="0" fontId="61" fillId="0" borderId="0" xfId="579" applyFont="1" applyFill="1" applyBorder="1" applyProtection="1"/>
    <xf numFmtId="0" fontId="25" fillId="0" borderId="0" xfId="579" applyFont="1" applyFill="1" applyBorder="1" applyAlignment="1" applyProtection="1">
      <alignment horizontal="left" vertical="top" wrapText="1"/>
    </xf>
    <xf numFmtId="0" fontId="25" fillId="0" borderId="0" xfId="579" applyFont="1" applyFill="1" applyBorder="1" applyAlignment="1" applyProtection="1">
      <alignment vertical="top"/>
    </xf>
    <xf numFmtId="0" fontId="25" fillId="0" borderId="0" xfId="579" applyFont="1" applyFill="1" applyBorder="1" applyAlignment="1" applyProtection="1">
      <alignment horizontal="left" vertical="top"/>
    </xf>
    <xf numFmtId="0" fontId="48" fillId="41" borderId="29" xfId="560" applyFont="1" applyFill="1" applyBorder="1" applyAlignment="1" applyProtection="1">
      <alignment wrapText="1"/>
    </xf>
    <xf numFmtId="0" fontId="36" fillId="41" borderId="34" xfId="560" applyFont="1" applyFill="1" applyBorder="1" applyAlignment="1" applyProtection="1">
      <alignment horizontal="left" vertical="center"/>
    </xf>
    <xf numFmtId="0" fontId="48" fillId="41" borderId="0" xfId="560" applyFont="1" applyFill="1" applyBorder="1" applyAlignment="1" applyProtection="1">
      <alignment wrapText="1"/>
    </xf>
    <xf numFmtId="0" fontId="36" fillId="41" borderId="25" xfId="560" applyFont="1" applyFill="1" applyBorder="1" applyAlignment="1" applyProtection="1">
      <alignment horizontal="left"/>
    </xf>
    <xf numFmtId="0" fontId="48" fillId="41" borderId="19" xfId="560" applyFont="1" applyFill="1" applyBorder="1" applyAlignment="1" applyProtection="1">
      <alignment wrapText="1"/>
    </xf>
    <xf numFmtId="0" fontId="48" fillId="41" borderId="19" xfId="560" applyFont="1" applyFill="1" applyBorder="1" applyAlignment="1" applyProtection="1"/>
    <xf numFmtId="0" fontId="104" fillId="27" borderId="20" xfId="560" applyFill="1" applyBorder="1" applyProtection="1"/>
    <xf numFmtId="0" fontId="24" fillId="0" borderId="0" xfId="0" applyFont="1" applyAlignment="1" applyProtection="1">
      <alignment vertical="center"/>
    </xf>
    <xf numFmtId="0" fontId="0" fillId="0" borderId="0" xfId="0" applyAlignment="1" applyProtection="1">
      <alignment vertical="center"/>
    </xf>
    <xf numFmtId="0" fontId="68" fillId="40" borderId="18" xfId="0" applyFont="1" applyFill="1" applyBorder="1" applyAlignment="1" applyProtection="1">
      <alignment horizontal="center" vertical="center" wrapText="1"/>
    </xf>
    <xf numFmtId="0" fontId="68" fillId="29" borderId="18" xfId="0" applyFont="1" applyFill="1" applyBorder="1" applyAlignment="1" applyProtection="1">
      <alignment horizontal="center" vertical="center" wrapText="1"/>
    </xf>
    <xf numFmtId="0" fontId="43" fillId="40" borderId="18" xfId="0" applyFont="1" applyFill="1" applyBorder="1" applyAlignment="1" applyProtection="1">
      <alignment horizontal="center" vertical="center" wrapText="1"/>
    </xf>
    <xf numFmtId="0" fontId="68" fillId="0" borderId="18" xfId="0" applyFont="1" applyFill="1" applyBorder="1" applyAlignment="1" applyProtection="1">
      <alignment horizontal="center" vertical="center" wrapText="1"/>
    </xf>
    <xf numFmtId="0" fontId="71" fillId="40" borderId="18" xfId="0" applyFont="1" applyFill="1" applyBorder="1" applyAlignment="1" applyProtection="1">
      <alignment horizontal="center" vertical="center" wrapText="1"/>
    </xf>
    <xf numFmtId="0" fontId="68" fillId="40" borderId="22" xfId="0" applyFont="1" applyFill="1" applyBorder="1" applyAlignment="1" applyProtection="1">
      <alignment horizontal="center" vertical="center" wrapText="1"/>
    </xf>
    <xf numFmtId="0" fontId="68" fillId="40" borderId="27" xfId="0" applyFont="1" applyFill="1" applyBorder="1" applyAlignment="1" applyProtection="1">
      <alignment horizontal="center" vertical="center" wrapText="1"/>
    </xf>
    <xf numFmtId="0" fontId="68" fillId="40" borderId="23" xfId="0" applyFont="1" applyFill="1" applyBorder="1" applyAlignment="1" applyProtection="1">
      <alignment horizontal="center" vertical="center" wrapText="1"/>
    </xf>
    <xf numFmtId="0" fontId="68" fillId="0" borderId="20" xfId="0" applyFont="1" applyFill="1" applyBorder="1" applyAlignment="1" applyProtection="1">
      <alignment horizontal="center" vertical="center" wrapText="1"/>
    </xf>
    <xf numFmtId="0" fontId="68" fillId="0" borderId="21" xfId="0" applyFont="1" applyFill="1" applyBorder="1" applyAlignment="1" applyProtection="1">
      <alignment horizontal="center" vertical="center" wrapText="1"/>
    </xf>
    <xf numFmtId="0" fontId="68" fillId="40" borderId="28" xfId="0" applyFont="1" applyFill="1" applyBorder="1" applyAlignment="1" applyProtection="1">
      <alignment horizontal="center" vertical="center" wrapText="1"/>
    </xf>
    <xf numFmtId="0" fontId="68" fillId="40" borderId="29" xfId="0" applyFont="1" applyFill="1" applyBorder="1" applyAlignment="1" applyProtection="1">
      <alignment horizontal="center" vertical="center" wrapText="1"/>
    </xf>
    <xf numFmtId="0" fontId="68" fillId="40" borderId="31" xfId="0" applyFont="1" applyFill="1" applyBorder="1" applyAlignment="1" applyProtection="1">
      <alignment horizontal="center" vertical="center" wrapText="1"/>
    </xf>
    <xf numFmtId="0" fontId="43" fillId="27" borderId="18" xfId="0" applyFont="1" applyFill="1" applyBorder="1" applyAlignment="1" applyProtection="1">
      <alignment horizontal="center" wrapText="1"/>
    </xf>
    <xf numFmtId="0" fontId="68" fillId="40" borderId="25" xfId="0" applyFont="1" applyFill="1" applyBorder="1" applyAlignment="1" applyProtection="1">
      <alignment horizontal="center" vertical="center" wrapText="1"/>
    </xf>
    <xf numFmtId="0" fontId="68" fillId="40" borderId="19" xfId="0" applyFont="1" applyFill="1" applyBorder="1" applyAlignment="1" applyProtection="1">
      <alignment horizontal="center" vertical="center" wrapText="1"/>
    </xf>
    <xf numFmtId="0" fontId="68" fillId="40" borderId="26" xfId="0" applyFont="1" applyFill="1" applyBorder="1" applyAlignment="1" applyProtection="1">
      <alignment horizontal="center" vertical="center" wrapText="1"/>
    </xf>
    <xf numFmtId="0" fontId="68" fillId="49" borderId="22" xfId="0" applyFont="1" applyFill="1" applyBorder="1" applyAlignment="1" applyProtection="1">
      <alignment vertical="center"/>
    </xf>
    <xf numFmtId="0" fontId="68" fillId="49" borderId="27" xfId="0" applyFont="1" applyFill="1" applyBorder="1" applyAlignment="1" applyProtection="1">
      <alignment vertical="center" wrapText="1"/>
    </xf>
    <xf numFmtId="0" fontId="68" fillId="49" borderId="23" xfId="0" applyFont="1" applyFill="1" applyBorder="1" applyAlignment="1" applyProtection="1">
      <alignment vertical="center" wrapText="1"/>
    </xf>
    <xf numFmtId="0" fontId="25" fillId="0" borderId="20" xfId="0" applyFont="1" applyFill="1" applyBorder="1" applyAlignment="1" applyProtection="1">
      <alignment horizontal="center" vertical="center" wrapText="1"/>
    </xf>
    <xf numFmtId="0" fontId="0" fillId="0" borderId="18" xfId="0" applyBorder="1" applyAlignment="1" applyProtection="1">
      <alignment horizontal="center" vertical="center" wrapText="1"/>
    </xf>
    <xf numFmtId="0" fontId="5" fillId="0" borderId="18" xfId="0" applyFont="1" applyBorder="1" applyAlignment="1" applyProtection="1">
      <alignment horizontal="center" vertical="center" wrapText="1"/>
    </xf>
    <xf numFmtId="0" fontId="68" fillId="41" borderId="18" xfId="0" applyFont="1" applyFill="1" applyBorder="1" applyAlignment="1" applyProtection="1">
      <alignment horizontal="center" vertical="center" wrapText="1"/>
    </xf>
    <xf numFmtId="0" fontId="43" fillId="29" borderId="18" xfId="0" applyFont="1" applyFill="1" applyBorder="1" applyAlignment="1" applyProtection="1">
      <alignment horizontal="center" vertical="center" wrapText="1"/>
    </xf>
    <xf numFmtId="0" fontId="68" fillId="27" borderId="18" xfId="0" applyFont="1" applyFill="1" applyBorder="1" applyAlignment="1" applyProtection="1">
      <alignment horizontal="center" vertical="center" wrapText="1"/>
    </xf>
    <xf numFmtId="0" fontId="30" fillId="29" borderId="23" xfId="0" applyFont="1" applyFill="1" applyBorder="1" applyAlignment="1" applyProtection="1">
      <alignment horizontal="center" vertical="center" wrapText="1"/>
    </xf>
    <xf numFmtId="0" fontId="68" fillId="0" borderId="18" xfId="0" applyFont="1" applyBorder="1" applyAlignment="1" applyProtection="1">
      <alignment horizontal="center" vertical="center" wrapText="1"/>
    </xf>
    <xf numFmtId="0" fontId="0" fillId="29" borderId="23" xfId="0" applyFill="1" applyBorder="1" applyAlignment="1" applyProtection="1">
      <alignment horizontal="center" vertical="center" wrapText="1"/>
    </xf>
    <xf numFmtId="0" fontId="68" fillId="0" borderId="18" xfId="0" applyFont="1" applyBorder="1" applyAlignment="1" applyProtection="1">
      <alignment horizontal="center" wrapText="1"/>
    </xf>
    <xf numFmtId="0" fontId="43" fillId="0" borderId="18" xfId="0" applyFont="1" applyBorder="1" applyAlignment="1" applyProtection="1">
      <alignment horizontal="center" vertical="center" wrapText="1"/>
    </xf>
    <xf numFmtId="0" fontId="43" fillId="0" borderId="18" xfId="0" applyFont="1" applyBorder="1" applyAlignment="1" applyProtection="1">
      <alignment horizontal="center" wrapText="1"/>
    </xf>
    <xf numFmtId="0" fontId="34" fillId="0" borderId="0" xfId="0" applyFont="1" applyFill="1" applyAlignment="1" applyProtection="1">
      <alignment vertical="top"/>
    </xf>
    <xf numFmtId="0" fontId="34" fillId="0" borderId="0" xfId="0" applyFont="1" applyFill="1" applyAlignment="1" applyProtection="1">
      <alignment vertical="top" wrapText="1"/>
    </xf>
    <xf numFmtId="0" fontId="59" fillId="0" borderId="0" xfId="579" applyFont="1" applyFill="1" applyBorder="1" applyAlignment="1" applyProtection="1">
      <alignment vertical="top"/>
    </xf>
    <xf numFmtId="0" fontId="59" fillId="0" borderId="0" xfId="579" applyFont="1" applyFill="1" applyBorder="1" applyAlignment="1" applyProtection="1">
      <alignment vertical="top" wrapText="1"/>
    </xf>
    <xf numFmtId="0" fontId="34" fillId="27" borderId="0" xfId="0" applyFont="1" applyFill="1" applyAlignment="1" applyProtection="1">
      <alignment vertical="center" wrapText="1"/>
    </xf>
    <xf numFmtId="49" fontId="34" fillId="27" borderId="0" xfId="0" applyNumberFormat="1" applyFont="1" applyFill="1" applyAlignment="1" applyProtection="1">
      <alignment horizontal="right" vertical="center"/>
    </xf>
    <xf numFmtId="0" fontId="24" fillId="27" borderId="0" xfId="0" applyFont="1" applyFill="1" applyAlignment="1" applyProtection="1">
      <alignment vertical="center"/>
    </xf>
    <xf numFmtId="0" fontId="4" fillId="27" borderId="0" xfId="579" applyFont="1" applyFill="1" applyBorder="1" applyAlignment="1" applyProtection="1">
      <alignment vertical="center"/>
    </xf>
    <xf numFmtId="0" fontId="4" fillId="27" borderId="0" xfId="579" applyFont="1" applyFill="1" applyBorder="1" applyAlignment="1" applyProtection="1">
      <alignment horizontal="left" vertical="center"/>
    </xf>
    <xf numFmtId="0" fontId="33" fillId="0" borderId="20" xfId="0" applyFont="1" applyFill="1" applyBorder="1" applyAlignment="1" applyProtection="1">
      <alignment horizontal="left" wrapText="1"/>
    </xf>
    <xf numFmtId="0" fontId="33" fillId="27" borderId="18" xfId="0" applyFont="1" applyFill="1" applyBorder="1" applyAlignment="1" applyProtection="1"/>
    <xf numFmtId="0" fontId="33" fillId="35" borderId="23" xfId="0" applyFont="1" applyFill="1" applyBorder="1" applyAlignment="1" applyProtection="1">
      <alignment vertical="center" wrapText="1"/>
    </xf>
    <xf numFmtId="0" fontId="34" fillId="27" borderId="0" xfId="0" applyFont="1" applyFill="1" applyBorder="1" applyAlignment="1" applyProtection="1">
      <alignment horizontal="left"/>
    </xf>
    <xf numFmtId="0" fontId="33" fillId="27" borderId="0" xfId="0" applyFont="1" applyFill="1" applyBorder="1" applyAlignment="1" applyProtection="1">
      <alignment horizontal="center"/>
    </xf>
    <xf numFmtId="0" fontId="36" fillId="41" borderId="27" xfId="0" applyFont="1" applyFill="1" applyBorder="1" applyAlignment="1" applyProtection="1">
      <alignment horizontal="left" vertical="top"/>
    </xf>
    <xf numFmtId="0" fontId="36" fillId="41" borderId="27" xfId="0" quotePrefix="1" applyFont="1" applyFill="1" applyBorder="1" applyAlignment="1" applyProtection="1">
      <alignment horizontal="left" vertical="top"/>
    </xf>
    <xf numFmtId="0" fontId="44" fillId="27" borderId="0" xfId="0" applyFont="1" applyFill="1" applyBorder="1" applyProtection="1"/>
    <xf numFmtId="0" fontId="44" fillId="27" borderId="0" xfId="0" applyFont="1" applyFill="1" applyBorder="1" applyAlignment="1" applyProtection="1">
      <alignment vertical="top"/>
    </xf>
    <xf numFmtId="0" fontId="5" fillId="27" borderId="0" xfId="0" applyFont="1" applyFill="1" applyBorder="1" applyProtection="1"/>
    <xf numFmtId="0" fontId="5" fillId="27" borderId="0" xfId="0" quotePrefix="1" applyFont="1" applyFill="1" applyBorder="1" applyAlignment="1" applyProtection="1">
      <alignment horizontal="left" indent="1"/>
    </xf>
    <xf numFmtId="0" fontId="0" fillId="0" borderId="0" xfId="0" applyFill="1" applyBorder="1" applyProtection="1"/>
    <xf numFmtId="0" fontId="28" fillId="0" borderId="0" xfId="0" applyFont="1" applyBorder="1" applyAlignment="1" applyProtection="1">
      <alignment horizontal="left" vertical="top"/>
    </xf>
    <xf numFmtId="0" fontId="0" fillId="0" borderId="0" xfId="0" applyBorder="1" applyProtection="1"/>
    <xf numFmtId="0" fontId="24" fillId="27" borderId="0" xfId="0" applyFont="1" applyFill="1" applyBorder="1" applyAlignment="1" applyProtection="1"/>
    <xf numFmtId="0" fontId="24" fillId="27" borderId="0" xfId="0" applyFont="1" applyFill="1" applyBorder="1" applyAlignment="1" applyProtection="1">
      <alignment horizontal="center" vertical="center" textRotation="180" wrapText="1"/>
    </xf>
    <xf numFmtId="0" fontId="0" fillId="27" borderId="0" xfId="0" applyFill="1" applyBorder="1" applyAlignment="1" applyProtection="1">
      <alignment wrapText="1"/>
    </xf>
    <xf numFmtId="0" fontId="28" fillId="27" borderId="0" xfId="0" applyFont="1" applyFill="1" applyBorder="1" applyAlignment="1" applyProtection="1">
      <alignment horizontal="center"/>
    </xf>
    <xf numFmtId="0" fontId="24" fillId="41" borderId="27" xfId="0" applyFont="1" applyFill="1" applyBorder="1" applyAlignment="1" applyProtection="1">
      <alignment vertical="center" wrapText="1"/>
    </xf>
    <xf numFmtId="0" fontId="24" fillId="41" borderId="27" xfId="0" quotePrefix="1" applyFont="1" applyFill="1" applyBorder="1" applyAlignment="1" applyProtection="1">
      <alignment vertical="center" wrapText="1"/>
    </xf>
    <xf numFmtId="0" fontId="24" fillId="41" borderId="23" xfId="0" applyFont="1" applyFill="1" applyBorder="1" applyAlignment="1" applyProtection="1">
      <alignment vertical="center" wrapText="1"/>
    </xf>
    <xf numFmtId="0" fontId="24" fillId="30" borderId="0" xfId="0" applyFont="1" applyFill="1" applyBorder="1" applyAlignment="1" applyProtection="1">
      <alignment horizontal="left" wrapText="1"/>
    </xf>
    <xf numFmtId="0" fontId="22" fillId="0" borderId="18" xfId="0" applyFont="1" applyBorder="1" applyAlignment="1" applyProtection="1">
      <alignment horizontal="center"/>
    </xf>
    <xf numFmtId="0" fontId="22" fillId="0" borderId="18" xfId="0" applyFont="1" applyBorder="1" applyAlignment="1" applyProtection="1">
      <alignment horizontal="center" wrapText="1"/>
    </xf>
    <xf numFmtId="0" fontId="0" fillId="0" borderId="18" xfId="0" applyBorder="1" applyProtection="1"/>
    <xf numFmtId="164" fontId="0" fillId="0" borderId="18" xfId="0" applyNumberFormat="1" applyBorder="1" applyAlignment="1" applyProtection="1">
      <alignment horizontal="center"/>
    </xf>
    <xf numFmtId="0" fontId="0" fillId="0" borderId="18" xfId="0" applyBorder="1" applyAlignment="1" applyProtection="1">
      <alignment horizontal="center"/>
    </xf>
    <xf numFmtId="0" fontId="0" fillId="0" borderId="18" xfId="0" applyBorder="1" applyAlignment="1" applyProtection="1">
      <alignment wrapText="1"/>
    </xf>
    <xf numFmtId="0" fontId="24" fillId="41" borderId="27" xfId="0" applyNumberFormat="1" applyFont="1" applyFill="1" applyBorder="1" applyAlignment="1" applyProtection="1">
      <alignment vertical="center" wrapText="1"/>
    </xf>
    <xf numFmtId="0" fontId="36" fillId="41" borderId="23" xfId="0" applyFont="1" applyFill="1" applyBorder="1" applyAlignment="1" applyProtection="1">
      <alignment vertical="top" wrapText="1"/>
    </xf>
    <xf numFmtId="0" fontId="0" fillId="27" borderId="0" xfId="0" applyFill="1" applyBorder="1" applyAlignment="1" applyProtection="1">
      <alignment vertical="top"/>
    </xf>
    <xf numFmtId="0" fontId="0" fillId="27" borderId="0" xfId="0" applyFill="1" applyBorder="1" applyAlignment="1" applyProtection="1">
      <alignment horizontal="left" indent="1"/>
    </xf>
    <xf numFmtId="0" fontId="0" fillId="27" borderId="31" xfId="0" applyFill="1" applyBorder="1" applyAlignment="1" applyProtection="1">
      <alignment horizontal="left" vertical="top" wrapText="1"/>
    </xf>
    <xf numFmtId="0" fontId="0" fillId="27" borderId="11" xfId="0" applyFill="1" applyBorder="1" applyAlignment="1" applyProtection="1">
      <alignment horizontal="left" vertical="top" wrapText="1"/>
    </xf>
    <xf numFmtId="0" fontId="0" fillId="27" borderId="26" xfId="0" applyFill="1" applyBorder="1" applyAlignment="1" applyProtection="1">
      <alignment horizontal="left" vertical="top" wrapText="1"/>
    </xf>
    <xf numFmtId="0" fontId="0" fillId="27" borderId="18" xfId="0" applyFill="1" applyBorder="1" applyAlignment="1" applyProtection="1">
      <alignment horizontal="left" vertical="top" wrapText="1"/>
    </xf>
    <xf numFmtId="0" fontId="0" fillId="27" borderId="0" xfId="0" applyFill="1" applyBorder="1" applyAlignment="1" applyProtection="1">
      <alignment horizontal="left" vertical="top" wrapText="1"/>
    </xf>
    <xf numFmtId="0" fontId="5" fillId="0" borderId="29" xfId="0" applyFont="1" applyBorder="1" applyAlignment="1" applyProtection="1">
      <alignment vertical="top"/>
    </xf>
    <xf numFmtId="0" fontId="0" fillId="41" borderId="27" xfId="0" applyFill="1" applyBorder="1" applyAlignment="1" applyProtection="1">
      <alignment vertical="top" wrapText="1"/>
    </xf>
    <xf numFmtId="0" fontId="0" fillId="27" borderId="0" xfId="0" applyFill="1" applyBorder="1" applyAlignment="1" applyProtection="1">
      <alignment horizontal="left" vertical="top"/>
    </xf>
    <xf numFmtId="0" fontId="44" fillId="27" borderId="0" xfId="0" applyFont="1" applyFill="1" applyBorder="1" applyAlignment="1" applyProtection="1">
      <alignment horizontal="left" vertical="top"/>
    </xf>
    <xf numFmtId="0" fontId="0" fillId="47" borderId="0" xfId="0" applyFill="1" applyBorder="1" applyAlignment="1" applyProtection="1">
      <alignment horizontal="left" vertical="top" wrapText="1"/>
    </xf>
    <xf numFmtId="0" fontId="5" fillId="47" borderId="0" xfId="0" applyFont="1" applyFill="1" applyBorder="1" applyAlignment="1" applyProtection="1">
      <alignment horizontal="left" vertical="top" wrapText="1"/>
    </xf>
    <xf numFmtId="0" fontId="43" fillId="41" borderId="27" xfId="0" applyFont="1" applyFill="1" applyBorder="1" applyAlignment="1" applyProtection="1">
      <alignment horizontal="left" vertical="center"/>
    </xf>
    <xf numFmtId="0" fontId="36" fillId="41" borderId="27" xfId="0" quotePrefix="1" applyFont="1" applyFill="1" applyBorder="1" applyAlignment="1" applyProtection="1">
      <alignment horizontal="left" vertical="top" wrapText="1"/>
    </xf>
    <xf numFmtId="0" fontId="43" fillId="41" borderId="27" xfId="0" applyFont="1" applyFill="1" applyBorder="1" applyAlignment="1" applyProtection="1">
      <alignment horizontal="left" vertical="center" wrapText="1"/>
    </xf>
    <xf numFmtId="0" fontId="24" fillId="27" borderId="0" xfId="0" applyFont="1" applyFill="1" applyBorder="1" applyAlignment="1" applyProtection="1">
      <alignment horizontal="center" vertical="center" wrapText="1"/>
    </xf>
    <xf numFmtId="0" fontId="43" fillId="27" borderId="0" xfId="0" applyFont="1" applyFill="1" applyBorder="1" applyAlignment="1" applyProtection="1">
      <alignment horizontal="center" vertical="center" wrapText="1"/>
    </xf>
    <xf numFmtId="0" fontId="24" fillId="30" borderId="19" xfId="0" applyFont="1" applyFill="1" applyBorder="1" applyAlignment="1" applyProtection="1">
      <alignment wrapText="1"/>
    </xf>
    <xf numFmtId="0" fontId="24" fillId="27" borderId="0" xfId="0" applyFont="1" applyFill="1" applyBorder="1" applyProtection="1"/>
    <xf numFmtId="0" fontId="24" fillId="41" borderId="27" xfId="0" quotePrefix="1" applyFont="1" applyFill="1" applyBorder="1" applyAlignment="1" applyProtection="1">
      <alignment vertical="center"/>
    </xf>
    <xf numFmtId="0" fontId="0" fillId="41" borderId="27" xfId="0" applyFill="1" applyBorder="1" applyAlignment="1" applyProtection="1">
      <alignment vertical="top"/>
    </xf>
    <xf numFmtId="0" fontId="38" fillId="27" borderId="0" xfId="0" applyFont="1" applyFill="1" applyBorder="1" applyProtection="1"/>
    <xf numFmtId="0" fontId="38" fillId="27" borderId="0" xfId="0" applyFont="1" applyFill="1" applyBorder="1" applyAlignment="1" applyProtection="1">
      <alignment horizontal="left"/>
    </xf>
    <xf numFmtId="0" fontId="24" fillId="27" borderId="19" xfId="0" applyFont="1" applyFill="1" applyBorder="1" applyAlignment="1" applyProtection="1"/>
    <xf numFmtId="0" fontId="36" fillId="41" borderId="27" xfId="0" applyFont="1" applyFill="1" applyBorder="1" applyAlignment="1" applyProtection="1">
      <alignment vertical="center" wrapText="1"/>
    </xf>
    <xf numFmtId="0" fontId="36" fillId="41" borderId="27" xfId="0" applyFont="1" applyFill="1" applyBorder="1" applyAlignment="1" applyProtection="1">
      <alignment vertical="top"/>
    </xf>
    <xf numFmtId="0" fontId="24" fillId="27" borderId="45" xfId="0" applyFont="1" applyFill="1" applyBorder="1" applyAlignment="1" applyProtection="1">
      <alignment wrapText="1"/>
    </xf>
    <xf numFmtId="0" fontId="24" fillId="27" borderId="46" xfId="0" applyFont="1" applyFill="1" applyBorder="1" applyAlignment="1" applyProtection="1">
      <alignment wrapText="1"/>
    </xf>
    <xf numFmtId="0" fontId="24" fillId="0" borderId="22" xfId="0" applyFont="1" applyFill="1" applyBorder="1" applyAlignment="1" applyProtection="1">
      <alignment horizontal="center" vertical="center" wrapText="1"/>
    </xf>
    <xf numFmtId="0" fontId="33" fillId="27" borderId="0" xfId="0" applyFont="1" applyFill="1" applyBorder="1" applyAlignment="1" applyProtection="1">
      <alignment horizontal="left"/>
    </xf>
    <xf numFmtId="0" fontId="24" fillId="41" borderId="27" xfId="0" applyFont="1" applyFill="1" applyBorder="1" applyAlignment="1" applyProtection="1">
      <alignment wrapText="1"/>
    </xf>
    <xf numFmtId="0" fontId="44" fillId="27" borderId="29" xfId="0" applyFont="1" applyFill="1" applyBorder="1" applyAlignment="1" applyProtection="1"/>
    <xf numFmtId="0" fontId="0" fillId="27" borderId="0" xfId="0" applyFill="1" applyBorder="1" applyAlignment="1" applyProtection="1"/>
    <xf numFmtId="0" fontId="36" fillId="41" borderId="27" xfId="0" applyFont="1" applyFill="1" applyBorder="1" applyAlignment="1" applyProtection="1">
      <alignment vertical="top" wrapText="1"/>
    </xf>
    <xf numFmtId="0" fontId="35" fillId="41" borderId="18" xfId="0" applyFont="1" applyFill="1" applyBorder="1" applyAlignment="1" applyProtection="1">
      <alignment horizontal="left" vertical="top" wrapText="1"/>
    </xf>
    <xf numFmtId="0" fontId="24" fillId="27" borderId="19" xfId="0" applyFont="1" applyFill="1" applyBorder="1" applyAlignment="1" applyProtection="1">
      <alignment wrapText="1"/>
    </xf>
    <xf numFmtId="0" fontId="24" fillId="0" borderId="0" xfId="533" applyFont="1" applyBorder="1" applyAlignment="1" applyProtection="1">
      <alignment wrapText="1"/>
    </xf>
    <xf numFmtId="0" fontId="0" fillId="27" borderId="29" xfId="0" applyFill="1" applyBorder="1" applyProtection="1"/>
    <xf numFmtId="0" fontId="5" fillId="27" borderId="0" xfId="0" applyFont="1" applyFill="1" applyBorder="1" applyAlignment="1" applyProtection="1">
      <alignment horizontal="right" vertical="center"/>
    </xf>
    <xf numFmtId="0" fontId="5" fillId="27" borderId="11" xfId="0" applyFont="1" applyFill="1" applyBorder="1" applyAlignment="1" applyProtection="1">
      <alignment horizontal="right" vertical="center"/>
    </xf>
    <xf numFmtId="0" fontId="0" fillId="27" borderId="19" xfId="0" applyFill="1" applyBorder="1" applyProtection="1"/>
    <xf numFmtId="0" fontId="5" fillId="27" borderId="19" xfId="0" applyFont="1" applyFill="1" applyBorder="1" applyAlignment="1" applyProtection="1">
      <alignment horizontal="right" vertical="center"/>
    </xf>
    <xf numFmtId="0" fontId="36" fillId="41" borderId="27" xfId="0" applyFont="1" applyFill="1" applyBorder="1" applyAlignment="1" applyProtection="1">
      <alignment horizontal="left" vertical="center"/>
    </xf>
    <xf numFmtId="0" fontId="5" fillId="0" borderId="0" xfId="0" applyFont="1" applyFill="1" applyBorder="1" applyAlignment="1" applyProtection="1">
      <alignment horizontal="left" vertical="top" wrapText="1"/>
    </xf>
    <xf numFmtId="0" fontId="24" fillId="0" borderId="21" xfId="0" applyFont="1" applyBorder="1" applyAlignment="1" applyProtection="1">
      <alignment horizontal="center" vertical="center" wrapText="1"/>
    </xf>
    <xf numFmtId="0" fontId="24" fillId="0" borderId="38" xfId="0" applyFont="1" applyBorder="1" applyAlignment="1" applyProtection="1">
      <alignment horizontal="center" vertical="center"/>
    </xf>
    <xf numFmtId="0" fontId="24" fillId="0" borderId="39" xfId="0" applyFont="1" applyBorder="1" applyAlignment="1" applyProtection="1">
      <alignment horizontal="center" vertical="center"/>
    </xf>
    <xf numFmtId="0" fontId="0" fillId="0" borderId="18" xfId="0" applyBorder="1" applyAlignment="1" applyProtection="1">
      <alignment horizontal="center" vertical="center"/>
    </xf>
    <xf numFmtId="0" fontId="5" fillId="0" borderId="18" xfId="0" applyFont="1" applyBorder="1" applyAlignment="1" applyProtection="1">
      <alignment horizontal="center" vertical="center"/>
    </xf>
    <xf numFmtId="0" fontId="5" fillId="0" borderId="40" xfId="0" applyFont="1" applyBorder="1" applyAlignment="1" applyProtection="1">
      <alignment horizontal="center" vertical="center"/>
    </xf>
    <xf numFmtId="0" fontId="24" fillId="0" borderId="38" xfId="0" applyFont="1" applyFill="1" applyBorder="1" applyAlignment="1" applyProtection="1">
      <alignment horizontal="center" vertical="center"/>
    </xf>
    <xf numFmtId="0" fontId="24" fillId="0" borderId="38" xfId="0" applyFont="1" applyFill="1" applyBorder="1" applyAlignment="1" applyProtection="1">
      <alignment horizontal="center" vertical="center" wrapText="1"/>
    </xf>
    <xf numFmtId="0" fontId="24" fillId="0" borderId="39" xfId="0" applyFont="1" applyFill="1" applyBorder="1" applyAlignment="1" applyProtection="1">
      <alignment horizontal="center" vertical="center"/>
    </xf>
    <xf numFmtId="0" fontId="5" fillId="0" borderId="18" xfId="0" quotePrefix="1" applyFont="1" applyBorder="1" applyAlignment="1" applyProtection="1">
      <alignment horizontal="center" vertical="center"/>
    </xf>
    <xf numFmtId="0" fontId="24" fillId="44" borderId="0" xfId="0" applyFont="1" applyFill="1" applyBorder="1" applyAlignment="1" applyProtection="1">
      <alignment horizontal="center" vertical="center"/>
    </xf>
    <xf numFmtId="9" fontId="24" fillId="44" borderId="0" xfId="618" applyFont="1" applyFill="1" applyBorder="1" applyAlignment="1" applyProtection="1">
      <alignment horizontal="center" vertical="center"/>
    </xf>
    <xf numFmtId="0" fontId="5" fillId="44" borderId="18" xfId="0" applyNumberFormat="1" applyFont="1" applyFill="1" applyBorder="1" applyAlignment="1" applyProtection="1">
      <alignment horizontal="center" vertical="center"/>
    </xf>
    <xf numFmtId="0" fontId="5" fillId="44" borderId="18" xfId="0" quotePrefix="1" applyNumberFormat="1" applyFont="1" applyFill="1" applyBorder="1" applyAlignment="1" applyProtection="1">
      <alignment horizontal="center" vertical="center"/>
    </xf>
    <xf numFmtId="0" fontId="5" fillId="44" borderId="18" xfId="618" quotePrefix="1" applyNumberFormat="1" applyFont="1" applyFill="1" applyBorder="1" applyAlignment="1" applyProtection="1">
      <alignment horizontal="center" vertical="center"/>
    </xf>
    <xf numFmtId="0" fontId="5" fillId="44" borderId="40" xfId="0" applyNumberFormat="1" applyFont="1" applyFill="1" applyBorder="1" applyAlignment="1" applyProtection="1">
      <alignment horizontal="center" vertical="center"/>
    </xf>
    <xf numFmtId="0" fontId="5" fillId="44" borderId="18" xfId="618" applyNumberFormat="1" applyFont="1" applyFill="1" applyBorder="1" applyAlignment="1" applyProtection="1">
      <alignment horizontal="center" vertical="center"/>
    </xf>
    <xf numFmtId="0" fontId="5" fillId="44" borderId="18" xfId="0" applyFont="1" applyFill="1" applyBorder="1" applyAlignment="1" applyProtection="1">
      <alignment horizontal="center" vertical="center"/>
    </xf>
    <xf numFmtId="1" fontId="5" fillId="44" borderId="18" xfId="618" applyNumberFormat="1" applyFont="1" applyFill="1" applyBorder="1" applyAlignment="1" applyProtection="1">
      <alignment horizontal="center" vertical="center"/>
    </xf>
    <xf numFmtId="0" fontId="5" fillId="44" borderId="40" xfId="0" applyFont="1" applyFill="1" applyBorder="1" applyAlignment="1" applyProtection="1">
      <alignment horizontal="center" vertical="center"/>
    </xf>
    <xf numFmtId="0" fontId="5" fillId="44" borderId="49" xfId="0" applyFont="1" applyFill="1" applyBorder="1" applyAlignment="1" applyProtection="1">
      <alignment horizontal="center" vertical="center"/>
    </xf>
    <xf numFmtId="1" fontId="5" fillId="44" borderId="49" xfId="618" applyNumberFormat="1" applyFont="1" applyFill="1" applyBorder="1" applyAlignment="1" applyProtection="1">
      <alignment horizontal="center" vertical="center"/>
    </xf>
    <xf numFmtId="0" fontId="5" fillId="44" borderId="50" xfId="0" applyFont="1" applyFill="1" applyBorder="1" applyAlignment="1" applyProtection="1">
      <alignment horizontal="center" vertical="center"/>
    </xf>
    <xf numFmtId="0" fontId="5" fillId="0" borderId="0" xfId="0" applyFont="1" applyBorder="1" applyAlignment="1" applyProtection="1">
      <alignment horizontal="center" vertical="center" wrapText="1"/>
    </xf>
    <xf numFmtId="0" fontId="24" fillId="0" borderId="18" xfId="0" applyFont="1" applyBorder="1" applyAlignment="1" applyProtection="1">
      <alignment horizontal="center" vertical="center"/>
    </xf>
    <xf numFmtId="0" fontId="0" fillId="27" borderId="0" xfId="0" applyFill="1" applyBorder="1" applyAlignment="1" applyProtection="1">
      <alignment horizontal="center" vertical="center" wrapText="1"/>
    </xf>
    <xf numFmtId="0" fontId="28" fillId="0" borderId="31" xfId="0" applyFont="1" applyBorder="1" applyAlignment="1" applyProtection="1">
      <alignment horizontal="center" vertical="center" wrapText="1"/>
    </xf>
    <xf numFmtId="0" fontId="28" fillId="0" borderId="0" xfId="0" applyFont="1" applyBorder="1" applyAlignment="1" applyProtection="1">
      <alignment horizontal="center" vertical="center" wrapText="1"/>
    </xf>
    <xf numFmtId="0" fontId="5" fillId="0" borderId="0" xfId="0" applyFont="1" applyBorder="1" applyAlignment="1" applyProtection="1">
      <alignment horizontal="center" wrapText="1"/>
    </xf>
    <xf numFmtId="0" fontId="5" fillId="0" borderId="44" xfId="0" applyFont="1" applyBorder="1" applyAlignment="1" applyProtection="1">
      <alignment horizontal="center" vertical="center" wrapText="1"/>
    </xf>
    <xf numFmtId="0" fontId="5" fillId="0" borderId="22" xfId="0" applyFont="1" applyBorder="1" applyAlignment="1" applyProtection="1">
      <alignment horizontal="center" vertical="center" wrapText="1"/>
    </xf>
    <xf numFmtId="0" fontId="5" fillId="0" borderId="40" xfId="0" applyFont="1" applyBorder="1" applyAlignment="1" applyProtection="1">
      <alignment horizontal="center" vertical="center" wrapText="1"/>
    </xf>
    <xf numFmtId="0" fontId="0" fillId="27" borderId="42" xfId="0" applyFill="1" applyBorder="1" applyAlignment="1" applyProtection="1">
      <alignment wrapText="1"/>
    </xf>
    <xf numFmtId="0" fontId="24" fillId="27" borderId="42" xfId="0" applyFont="1" applyFill="1" applyBorder="1" applyAlignment="1" applyProtection="1">
      <alignment horizontal="left" wrapText="1"/>
    </xf>
    <xf numFmtId="0" fontId="24" fillId="27" borderId="42" xfId="0" applyFont="1" applyFill="1" applyBorder="1" applyAlignment="1" applyProtection="1">
      <alignment horizontal="center" vertical="center" textRotation="180" wrapText="1"/>
    </xf>
    <xf numFmtId="0" fontId="24" fillId="30" borderId="0" xfId="0" applyFont="1" applyFill="1" applyBorder="1" applyAlignment="1" applyProtection="1">
      <alignment wrapText="1"/>
    </xf>
    <xf numFmtId="0" fontId="36" fillId="41" borderId="27" xfId="0" quotePrefix="1" applyFont="1" applyFill="1" applyBorder="1" applyAlignment="1" applyProtection="1">
      <alignment horizontal="left" vertical="center"/>
    </xf>
    <xf numFmtId="0" fontId="36" fillId="41" borderId="19" xfId="0" applyFont="1" applyFill="1" applyBorder="1" applyAlignment="1" applyProtection="1">
      <alignment vertical="top" wrapText="1"/>
    </xf>
    <xf numFmtId="0" fontId="35" fillId="41" borderId="22" xfId="0" applyFont="1" applyFill="1" applyBorder="1" applyAlignment="1" applyProtection="1">
      <alignment vertical="top"/>
    </xf>
    <xf numFmtId="0" fontId="0" fillId="27" borderId="37" xfId="0" applyFill="1" applyBorder="1" applyAlignment="1" applyProtection="1">
      <alignment horizontal="left" vertical="top" wrapText="1"/>
    </xf>
    <xf numFmtId="0" fontId="24" fillId="27" borderId="11" xfId="0" applyFont="1" applyFill="1" applyBorder="1" applyAlignment="1" applyProtection="1">
      <alignment horizontal="left" vertical="top" wrapText="1"/>
    </xf>
    <xf numFmtId="0" fontId="0" fillId="44" borderId="0" xfId="0" applyFill="1" applyBorder="1" applyAlignment="1" applyProtection="1">
      <alignment horizontal="left" vertical="top" wrapText="1"/>
    </xf>
    <xf numFmtId="0" fontId="0" fillId="27" borderId="43" xfId="0" applyFill="1" applyBorder="1" applyAlignment="1" applyProtection="1">
      <alignment horizontal="left" vertical="top" wrapText="1"/>
    </xf>
    <xf numFmtId="0" fontId="0" fillId="44" borderId="19" xfId="0" applyFill="1" applyBorder="1" applyAlignment="1" applyProtection="1">
      <alignment horizontal="left" vertical="top" wrapText="1"/>
    </xf>
    <xf numFmtId="0" fontId="0" fillId="44" borderId="42" xfId="0" applyFill="1" applyBorder="1" applyAlignment="1" applyProtection="1">
      <alignment horizontal="left" vertical="top" wrapText="1"/>
    </xf>
    <xf numFmtId="0" fontId="34" fillId="27" borderId="0" xfId="0" applyFont="1" applyFill="1" applyBorder="1" applyAlignment="1" applyProtection="1">
      <alignment horizontal="center"/>
    </xf>
    <xf numFmtId="0" fontId="35" fillId="41" borderId="27" xfId="0" applyFont="1" applyFill="1" applyBorder="1" applyAlignment="1" applyProtection="1">
      <alignment horizontal="left" vertical="center"/>
    </xf>
    <xf numFmtId="0" fontId="35" fillId="41" borderId="27" xfId="0" quotePrefix="1" applyFont="1" applyFill="1" applyBorder="1" applyAlignment="1" applyProtection="1">
      <alignment horizontal="left" vertical="center"/>
    </xf>
    <xf numFmtId="0" fontId="35" fillId="41" borderId="27" xfId="0" applyFont="1" applyFill="1" applyBorder="1" applyAlignment="1" applyProtection="1">
      <alignment vertical="top" wrapText="1"/>
    </xf>
    <xf numFmtId="0" fontId="5" fillId="27" borderId="18" xfId="0" applyFont="1" applyFill="1" applyBorder="1" applyAlignment="1" applyProtection="1">
      <alignment horizontal="center" vertical="center" wrapText="1"/>
    </xf>
    <xf numFmtId="0" fontId="24" fillId="27" borderId="19" xfId="0" applyFont="1" applyFill="1" applyBorder="1" applyAlignment="1" applyProtection="1">
      <alignment vertical="center" textRotation="180" wrapText="1"/>
    </xf>
    <xf numFmtId="0" fontId="24" fillId="0" borderId="0" xfId="0" applyFont="1" applyFill="1" applyBorder="1" applyAlignment="1" applyProtection="1">
      <alignment horizontal="left" wrapText="1"/>
    </xf>
    <xf numFmtId="0" fontId="24" fillId="27" borderId="51" xfId="0" applyFont="1" applyFill="1" applyBorder="1" applyAlignment="1" applyProtection="1">
      <alignment vertical="center" textRotation="180" wrapText="1"/>
    </xf>
    <xf numFmtId="0" fontId="31" fillId="33" borderId="18" xfId="489" applyFont="1" applyFill="1" applyBorder="1" applyAlignment="1" applyProtection="1">
      <alignment vertical="top"/>
    </xf>
    <xf numFmtId="0" fontId="5" fillId="0" borderId="18" xfId="489" applyFont="1" applyFill="1" applyBorder="1" applyAlignment="1" applyProtection="1">
      <alignment horizontal="left" vertical="top" wrapText="1" indent="1"/>
    </xf>
    <xf numFmtId="0" fontId="5" fillId="0" borderId="18" xfId="489" applyFont="1" applyFill="1" applyBorder="1" applyAlignment="1" applyProtection="1">
      <alignment vertical="top" wrapText="1"/>
    </xf>
    <xf numFmtId="0" fontId="5" fillId="50" borderId="18" xfId="0" applyFont="1" applyFill="1" applyBorder="1" applyAlignment="1" applyProtection="1">
      <alignment horizontal="left" vertical="top" wrapText="1"/>
      <protection locked="0"/>
    </xf>
    <xf numFmtId="0" fontId="16" fillId="0" borderId="18" xfId="489" applyFill="1" applyBorder="1" applyAlignment="1" applyProtection="1">
      <alignment horizontal="left" vertical="top" wrapText="1"/>
    </xf>
    <xf numFmtId="0" fontId="34" fillId="44" borderId="0" xfId="0" applyFont="1" applyFill="1" applyBorder="1" applyAlignment="1" applyProtection="1">
      <alignment horizontal="left"/>
    </xf>
    <xf numFmtId="0" fontId="33" fillId="44" borderId="0" xfId="0" applyFont="1" applyFill="1" applyBorder="1" applyAlignment="1" applyProtection="1">
      <alignment horizontal="center"/>
    </xf>
    <xf numFmtId="0" fontId="5" fillId="44" borderId="0" xfId="0" applyFont="1" applyFill="1" applyBorder="1" applyAlignment="1" applyProtection="1">
      <alignment wrapText="1"/>
    </xf>
    <xf numFmtId="0" fontId="0" fillId="44" borderId="0" xfId="0" applyFill="1" applyBorder="1" applyProtection="1"/>
    <xf numFmtId="0" fontId="44" fillId="44" borderId="0" xfId="0" applyFont="1" applyFill="1" applyBorder="1" applyProtection="1"/>
    <xf numFmtId="0" fontId="16" fillId="0" borderId="18" xfId="489" applyBorder="1" applyAlignment="1" applyProtection="1">
      <alignment horizontal="left" vertical="top" wrapText="1"/>
    </xf>
    <xf numFmtId="0" fontId="5" fillId="29" borderId="18" xfId="489" applyFont="1" applyFill="1" applyBorder="1" applyAlignment="1" applyProtection="1">
      <alignment vertical="top" wrapText="1"/>
    </xf>
    <xf numFmtId="0" fontId="34" fillId="0" borderId="0" xfId="0" applyFont="1" applyFill="1" applyBorder="1" applyAlignment="1" applyProtection="1">
      <alignment horizontal="left"/>
    </xf>
    <xf numFmtId="0" fontId="5" fillId="0" borderId="0" xfId="0" applyFont="1"/>
    <xf numFmtId="0" fontId="28" fillId="0" borderId="0" xfId="0" applyFont="1"/>
    <xf numFmtId="0" fontId="24" fillId="0" borderId="27" xfId="0" applyFont="1" applyFill="1" applyBorder="1" applyAlignment="1" applyProtection="1">
      <alignment vertical="top" wrapText="1"/>
    </xf>
    <xf numFmtId="0" fontId="16" fillId="0" borderId="18" xfId="489" applyFill="1" applyBorder="1" applyAlignment="1" applyProtection="1">
      <alignment horizontal="left" vertical="top" wrapText="1"/>
    </xf>
    <xf numFmtId="0" fontId="5" fillId="0" borderId="23" xfId="489" applyFont="1" applyFill="1" applyBorder="1" applyAlignment="1" applyProtection="1">
      <alignment horizontal="left" vertical="top" wrapText="1"/>
    </xf>
    <xf numFmtId="0" fontId="5" fillId="0" borderId="18" xfId="489" applyFont="1" applyBorder="1" applyAlignment="1" applyProtection="1">
      <alignment vertical="top" wrapText="1"/>
    </xf>
    <xf numFmtId="0" fontId="5" fillId="0" borderId="21" xfId="489" applyFont="1" applyFill="1" applyBorder="1" applyAlignment="1" applyProtection="1">
      <alignment horizontal="left" vertical="top" wrapText="1"/>
    </xf>
    <xf numFmtId="0" fontId="5" fillId="44" borderId="18" xfId="489" applyFont="1" applyFill="1" applyBorder="1" applyAlignment="1" applyProtection="1">
      <alignment vertical="top" wrapText="1"/>
    </xf>
    <xf numFmtId="0" fontId="5" fillId="0" borderId="18" xfId="489" applyFont="1" applyBorder="1" applyAlignment="1" applyProtection="1">
      <alignment horizontal="left" vertical="top" wrapText="1" indent="1"/>
    </xf>
    <xf numFmtId="0" fontId="5" fillId="44" borderId="18" xfId="489" applyFont="1" applyFill="1" applyBorder="1" applyAlignment="1" applyProtection="1">
      <alignment horizontal="left" vertical="top" wrapText="1" indent="1"/>
    </xf>
    <xf numFmtId="0" fontId="5" fillId="46" borderId="21" xfId="489" applyFont="1" applyFill="1" applyBorder="1" applyAlignment="1" applyProtection="1">
      <alignment vertical="top" wrapText="1"/>
    </xf>
    <xf numFmtId="0" fontId="5" fillId="46" borderId="18" xfId="489" applyFont="1" applyFill="1" applyBorder="1" applyAlignment="1" applyProtection="1">
      <alignment vertical="top" wrapText="1"/>
    </xf>
    <xf numFmtId="0" fontId="36" fillId="41" borderId="27" xfId="0" applyFont="1" applyFill="1" applyBorder="1" applyAlignment="1" applyProtection="1">
      <alignment horizontal="left" vertical="top" wrapText="1"/>
    </xf>
    <xf numFmtId="0" fontId="24" fillId="27" borderId="0" xfId="0" applyFont="1" applyFill="1" applyBorder="1" applyAlignment="1" applyProtection="1">
      <alignment horizontal="left" wrapText="1"/>
    </xf>
    <xf numFmtId="0" fontId="5" fillId="27" borderId="24" xfId="0" applyFont="1" applyFill="1" applyBorder="1" applyAlignment="1" applyProtection="1">
      <alignment horizontal="left" vertical="top" wrapText="1"/>
      <protection locked="0"/>
    </xf>
    <xf numFmtId="0" fontId="0" fillId="27" borderId="0" xfId="0" applyFill="1" applyBorder="1" applyAlignment="1" applyProtection="1">
      <alignment horizontal="center"/>
      <protection locked="0"/>
    </xf>
    <xf numFmtId="14" fontId="0" fillId="31" borderId="18" xfId="0" applyNumberFormat="1" applyFill="1" applyBorder="1" applyAlignment="1" applyProtection="1">
      <alignment horizontal="center"/>
      <protection locked="0"/>
    </xf>
    <xf numFmtId="0" fontId="35" fillId="41" borderId="18" xfId="0" applyFont="1" applyFill="1" applyBorder="1" applyAlignment="1" applyProtection="1">
      <alignment horizontal="left" vertical="top"/>
    </xf>
    <xf numFmtId="0" fontId="5" fillId="31" borderId="21" xfId="0" applyFont="1" applyFill="1" applyBorder="1" applyAlignment="1" applyProtection="1">
      <alignment horizontal="left" vertical="top" wrapText="1"/>
      <protection locked="0"/>
    </xf>
    <xf numFmtId="0" fontId="24" fillId="27" borderId="0" xfId="0" applyFont="1" applyFill="1" applyBorder="1" applyAlignment="1" applyProtection="1">
      <alignment horizontal="left" vertical="top" wrapText="1"/>
    </xf>
    <xf numFmtId="0" fontId="24" fillId="27" borderId="0" xfId="0" applyFont="1" applyFill="1" applyBorder="1" applyAlignment="1" applyProtection="1">
      <alignment wrapText="1"/>
    </xf>
    <xf numFmtId="0" fontId="0" fillId="27" borderId="0" xfId="0" applyFill="1" applyBorder="1" applyProtection="1"/>
    <xf numFmtId="0" fontId="0" fillId="27" borderId="0" xfId="0" applyFill="1" applyBorder="1" applyAlignment="1" applyProtection="1">
      <alignment horizontal="center"/>
    </xf>
    <xf numFmtId="0" fontId="5" fillId="31" borderId="18" xfId="0" applyFont="1" applyFill="1" applyBorder="1" applyAlignment="1" applyProtection="1">
      <alignment horizontal="left" vertical="top" wrapText="1"/>
      <protection locked="0"/>
    </xf>
    <xf numFmtId="0" fontId="5" fillId="31" borderId="23" xfId="0" applyFont="1" applyFill="1" applyBorder="1" applyAlignment="1" applyProtection="1">
      <alignment horizontal="left" vertical="top" wrapText="1"/>
      <protection locked="0"/>
    </xf>
    <xf numFmtId="0" fontId="0" fillId="29" borderId="22" xfId="0" applyFill="1" applyBorder="1" applyAlignment="1" applyProtection="1">
      <alignment horizontal="left" vertical="top" wrapText="1"/>
    </xf>
    <xf numFmtId="0" fontId="5" fillId="29" borderId="18" xfId="489" applyFont="1" applyFill="1" applyBorder="1" applyAlignment="1" applyProtection="1">
      <alignment horizontal="left" vertical="top" wrapText="1"/>
    </xf>
    <xf numFmtId="0" fontId="5" fillId="44" borderId="0" xfId="0" applyFont="1" applyFill="1" applyBorder="1" applyAlignment="1" applyProtection="1">
      <alignment horizontal="left" vertical="top" wrapText="1"/>
      <protection locked="0"/>
    </xf>
    <xf numFmtId="0" fontId="24" fillId="27" borderId="42" xfId="0" applyFont="1" applyFill="1" applyBorder="1" applyAlignment="1" applyProtection="1">
      <alignment wrapText="1"/>
    </xf>
    <xf numFmtId="0" fontId="24" fillId="27" borderId="0" xfId="0" applyFont="1" applyFill="1" applyBorder="1" applyAlignment="1" applyProtection="1">
      <alignment horizontal="left"/>
    </xf>
    <xf numFmtId="0" fontId="35" fillId="41" borderId="27" xfId="0" applyFont="1" applyFill="1" applyBorder="1" applyAlignment="1" applyProtection="1">
      <alignment horizontal="left" vertical="top"/>
    </xf>
    <xf numFmtId="0" fontId="113" fillId="44" borderId="0" xfId="0" applyFont="1" applyFill="1" applyAlignment="1" applyProtection="1">
      <alignment horizontal="center" vertical="center" wrapText="1"/>
      <protection locked="0"/>
    </xf>
    <xf numFmtId="0" fontId="113" fillId="44" borderId="0" xfId="0" applyFont="1" applyFill="1" applyProtection="1">
      <protection locked="0"/>
    </xf>
    <xf numFmtId="0" fontId="114" fillId="44" borderId="0" xfId="0" applyFont="1" applyFill="1" applyProtection="1">
      <protection locked="0"/>
    </xf>
    <xf numFmtId="0" fontId="22" fillId="44" borderId="18" xfId="0" applyFont="1" applyFill="1" applyBorder="1" applyAlignment="1" applyProtection="1">
      <alignment horizontal="center"/>
    </xf>
    <xf numFmtId="0" fontId="22" fillId="44" borderId="18" xfId="0" applyFont="1" applyFill="1" applyBorder="1" applyAlignment="1" applyProtection="1">
      <alignment horizontal="center" wrapText="1"/>
    </xf>
    <xf numFmtId="0" fontId="0" fillId="44" borderId="18" xfId="0" applyFill="1" applyBorder="1" applyProtection="1"/>
    <xf numFmtId="164" fontId="0" fillId="44" borderId="18" xfId="0" applyNumberFormat="1" applyFill="1" applyBorder="1" applyAlignment="1" applyProtection="1">
      <alignment horizontal="center"/>
    </xf>
    <xf numFmtId="0" fontId="0" fillId="44" borderId="18" xfId="0" applyFill="1" applyBorder="1" applyAlignment="1" applyProtection="1">
      <alignment horizontal="center"/>
    </xf>
    <xf numFmtId="0" fontId="0" fillId="44" borderId="18" xfId="0" applyFill="1" applyBorder="1" applyAlignment="1" applyProtection="1">
      <alignment wrapText="1"/>
    </xf>
    <xf numFmtId="0" fontId="35" fillId="27" borderId="0" xfId="0" applyFont="1" applyFill="1" applyBorder="1" applyProtection="1"/>
    <xf numFmtId="0" fontId="16" fillId="53" borderId="0" xfId="489" applyFill="1" applyAlignment="1" applyProtection="1">
      <protection locked="0"/>
    </xf>
    <xf numFmtId="0" fontId="0" fillId="53" borderId="0" xfId="0" applyFill="1" applyProtection="1">
      <protection locked="0"/>
    </xf>
    <xf numFmtId="0" fontId="0" fillId="53" borderId="0" xfId="0" applyFill="1" applyBorder="1" applyProtection="1">
      <protection locked="0"/>
    </xf>
    <xf numFmtId="0" fontId="5" fillId="53" borderId="0" xfId="0" applyFont="1" applyFill="1" applyProtection="1">
      <protection locked="0"/>
    </xf>
    <xf numFmtId="0" fontId="0" fillId="53" borderId="0" xfId="0" applyFill="1" applyAlignment="1" applyProtection="1">
      <alignment horizontal="left" indent="1"/>
      <protection locked="0"/>
    </xf>
    <xf numFmtId="0" fontId="0" fillId="53" borderId="0" xfId="0" applyFill="1" applyAlignment="1" applyProtection="1">
      <alignment horizontal="left" vertical="top" wrapText="1"/>
      <protection locked="0"/>
    </xf>
    <xf numFmtId="0" fontId="0" fillId="53" borderId="0" xfId="0" applyFill="1" applyAlignment="1" applyProtection="1">
      <alignment horizontal="left" vertical="top"/>
      <protection locked="0"/>
    </xf>
    <xf numFmtId="0" fontId="5" fillId="53" borderId="0" xfId="0" applyFont="1" applyFill="1" applyAlignment="1" applyProtection="1">
      <alignment wrapText="1"/>
      <protection locked="0"/>
    </xf>
    <xf numFmtId="0" fontId="0" fillId="44" borderId="67" xfId="0" applyFill="1" applyBorder="1" applyProtection="1"/>
    <xf numFmtId="0" fontId="34" fillId="27" borderId="68" xfId="0" applyFont="1" applyFill="1" applyBorder="1" applyAlignment="1" applyProtection="1">
      <alignment horizontal="left"/>
    </xf>
    <xf numFmtId="0" fontId="0" fillId="27" borderId="68" xfId="0" applyFill="1" applyBorder="1" applyProtection="1"/>
    <xf numFmtId="0" fontId="33" fillId="27" borderId="68" xfId="0" applyFont="1" applyFill="1" applyBorder="1" applyAlignment="1" applyProtection="1">
      <alignment horizontal="center"/>
    </xf>
    <xf numFmtId="0" fontId="0" fillId="27" borderId="68" xfId="0" applyFill="1" applyBorder="1" applyProtection="1">
      <protection locked="0"/>
    </xf>
    <xf numFmtId="0" fontId="0" fillId="27" borderId="69" xfId="0" applyFill="1" applyBorder="1" applyProtection="1">
      <protection locked="0"/>
    </xf>
    <xf numFmtId="0" fontId="0" fillId="44" borderId="70" xfId="0" applyFill="1" applyBorder="1" applyProtection="1"/>
    <xf numFmtId="0" fontId="0" fillId="27" borderId="71" xfId="0" applyFill="1" applyBorder="1" applyProtection="1">
      <protection locked="0"/>
    </xf>
    <xf numFmtId="0" fontId="0" fillId="27" borderId="70" xfId="0" applyFill="1" applyBorder="1" applyProtection="1"/>
    <xf numFmtId="0" fontId="36" fillId="41" borderId="72" xfId="0" applyFont="1" applyFill="1" applyBorder="1" applyAlignment="1" applyProtection="1">
      <alignment horizontal="left" vertical="top"/>
    </xf>
    <xf numFmtId="0" fontId="35" fillId="41" borderId="73" xfId="0" applyFont="1" applyFill="1" applyBorder="1" applyAlignment="1" applyProtection="1">
      <alignment horizontal="left" vertical="top"/>
    </xf>
    <xf numFmtId="0" fontId="5" fillId="27" borderId="70" xfId="0" applyFont="1" applyFill="1" applyBorder="1" applyProtection="1"/>
    <xf numFmtId="0" fontId="0" fillId="31" borderId="73" xfId="0" applyFill="1" applyBorder="1" applyProtection="1">
      <protection locked="0"/>
    </xf>
    <xf numFmtId="0" fontId="44" fillId="27" borderId="70" xfId="0" applyFont="1" applyFill="1" applyBorder="1" applyAlignment="1" applyProtection="1">
      <alignment vertical="top"/>
    </xf>
    <xf numFmtId="0" fontId="0" fillId="27" borderId="71" xfId="0" applyFill="1" applyBorder="1" applyAlignment="1" applyProtection="1">
      <alignment horizontal="center"/>
      <protection locked="0"/>
    </xf>
    <xf numFmtId="0" fontId="0" fillId="27" borderId="70" xfId="0" applyFill="1" applyBorder="1" applyAlignment="1" applyProtection="1">
      <alignment vertical="top"/>
    </xf>
    <xf numFmtId="0" fontId="5" fillId="27" borderId="70" xfId="0" applyFont="1" applyFill="1" applyBorder="1" applyAlignment="1" applyProtection="1">
      <alignment vertical="top"/>
    </xf>
    <xf numFmtId="0" fontId="0" fillId="27" borderId="71" xfId="0" applyFill="1" applyBorder="1" applyProtection="1"/>
    <xf numFmtId="0" fontId="0" fillId="27" borderId="71" xfId="0" applyFill="1" applyBorder="1" applyAlignment="1" applyProtection="1">
      <alignment horizontal="left" indent="1"/>
    </xf>
    <xf numFmtId="0" fontId="0" fillId="27" borderId="71" xfId="0" applyFill="1" applyBorder="1" applyAlignment="1" applyProtection="1">
      <alignment horizontal="left" vertical="center" wrapText="1"/>
      <protection locked="0"/>
    </xf>
    <xf numFmtId="0" fontId="24" fillId="27" borderId="70" xfId="0" applyFont="1" applyFill="1" applyBorder="1" applyAlignment="1" applyProtection="1">
      <alignment horizontal="left"/>
    </xf>
    <xf numFmtId="0" fontId="0" fillId="0" borderId="71" xfId="0" applyBorder="1" applyAlignment="1" applyProtection="1">
      <alignment horizontal="left" vertical="top"/>
      <protection locked="0"/>
    </xf>
    <xf numFmtId="0" fontId="0" fillId="0" borderId="71" xfId="0" applyBorder="1" applyProtection="1">
      <protection locked="0"/>
    </xf>
    <xf numFmtId="0" fontId="24" fillId="27" borderId="75" xfId="0" applyFont="1" applyFill="1" applyBorder="1" applyAlignment="1" applyProtection="1">
      <alignment horizontal="left" vertical="top"/>
    </xf>
    <xf numFmtId="0" fontId="5" fillId="27" borderId="73" xfId="0" applyFont="1" applyFill="1" applyBorder="1" applyAlignment="1" applyProtection="1">
      <alignment horizontal="left" vertical="top" wrapText="1"/>
      <protection locked="0"/>
    </xf>
    <xf numFmtId="0" fontId="24" fillId="0" borderId="70" xfId="0" applyFont="1" applyBorder="1" applyAlignment="1" applyProtection="1">
      <alignment vertical="top" wrapText="1"/>
    </xf>
    <xf numFmtId="0" fontId="24" fillId="27" borderId="70" xfId="0" applyFont="1" applyFill="1" applyBorder="1" applyAlignment="1" applyProtection="1">
      <alignment horizontal="left" vertical="top"/>
    </xf>
    <xf numFmtId="0" fontId="5" fillId="27" borderId="76" xfId="0" applyFont="1" applyFill="1" applyBorder="1" applyAlignment="1" applyProtection="1">
      <alignment horizontal="left" vertical="top" wrapText="1"/>
      <protection locked="0"/>
    </xf>
    <xf numFmtId="0" fontId="0" fillId="0" borderId="70" xfId="0" applyBorder="1" applyAlignment="1" applyProtection="1">
      <alignment wrapText="1"/>
    </xf>
    <xf numFmtId="0" fontId="24" fillId="27" borderId="77" xfId="0" applyFont="1" applyFill="1" applyBorder="1" applyAlignment="1" applyProtection="1">
      <alignment horizontal="left" vertical="top"/>
    </xf>
    <xf numFmtId="0" fontId="24" fillId="27" borderId="70" xfId="0" applyFont="1" applyFill="1" applyBorder="1" applyAlignment="1" applyProtection="1">
      <alignment horizontal="left" vertical="top"/>
      <protection locked="0"/>
    </xf>
    <xf numFmtId="0" fontId="5" fillId="44" borderId="71" xfId="0" applyFont="1" applyFill="1" applyBorder="1" applyAlignment="1" applyProtection="1">
      <alignment horizontal="left" vertical="top" wrapText="1"/>
      <protection locked="0"/>
    </xf>
    <xf numFmtId="0" fontId="5" fillId="44" borderId="71" xfId="0" applyFont="1" applyFill="1" applyBorder="1" applyAlignment="1" applyProtection="1">
      <alignment horizontal="left" vertical="top" wrapText="1"/>
    </xf>
    <xf numFmtId="0" fontId="0" fillId="27" borderId="70" xfId="0" applyFill="1" applyBorder="1" applyAlignment="1" applyProtection="1">
      <alignment horizontal="left" vertical="top" wrapText="1"/>
      <protection locked="0"/>
    </xf>
    <xf numFmtId="0" fontId="0" fillId="27" borderId="71" xfId="0" applyFill="1" applyBorder="1" applyAlignment="1" applyProtection="1">
      <alignment horizontal="left" vertical="top" wrapText="1"/>
      <protection locked="0"/>
    </xf>
    <xf numFmtId="0" fontId="24" fillId="27" borderId="70" xfId="0" applyFont="1" applyFill="1" applyBorder="1" applyAlignment="1" applyProtection="1">
      <alignment horizontal="left" wrapText="1"/>
    </xf>
    <xf numFmtId="0" fontId="0" fillId="53" borderId="0" xfId="0" applyFill="1" applyAlignment="1" applyProtection="1">
      <alignment vertical="center"/>
      <protection locked="0"/>
    </xf>
    <xf numFmtId="0" fontId="0" fillId="53" borderId="0" xfId="0" applyFill="1" applyAlignment="1" applyProtection="1">
      <alignment wrapText="1"/>
      <protection locked="0"/>
    </xf>
    <xf numFmtId="0" fontId="51" fillId="53" borderId="0" xfId="0" applyFont="1" applyFill="1" applyProtection="1">
      <protection locked="0"/>
    </xf>
    <xf numFmtId="0" fontId="33" fillId="53" borderId="0" xfId="0" applyFont="1" applyFill="1" applyProtection="1">
      <protection locked="0"/>
    </xf>
    <xf numFmtId="0" fontId="0" fillId="44" borderId="57" xfId="0" applyFill="1" applyBorder="1" applyProtection="1"/>
    <xf numFmtId="0" fontId="34" fillId="44" borderId="58" xfId="0" applyFont="1" applyFill="1" applyBorder="1" applyAlignment="1" applyProtection="1">
      <alignment horizontal="left"/>
    </xf>
    <xf numFmtId="0" fontId="0" fillId="44" borderId="58" xfId="0" applyFill="1" applyBorder="1" applyProtection="1"/>
    <xf numFmtId="0" fontId="33" fillId="44" borderId="58" xfId="0" applyFont="1" applyFill="1" applyBorder="1" applyAlignment="1" applyProtection="1">
      <alignment horizontal="center"/>
    </xf>
    <xf numFmtId="0" fontId="0" fillId="27" borderId="58" xfId="0" applyFill="1" applyBorder="1" applyProtection="1"/>
    <xf numFmtId="0" fontId="0" fillId="0" borderId="58" xfId="0" applyBorder="1" applyProtection="1"/>
    <xf numFmtId="0" fontId="0" fillId="0" borderId="58" xfId="0" applyBorder="1" applyProtection="1">
      <protection locked="0"/>
    </xf>
    <xf numFmtId="0" fontId="0" fillId="0" borderId="84" xfId="0" applyBorder="1" applyProtection="1">
      <protection locked="0"/>
    </xf>
    <xf numFmtId="0" fontId="0" fillId="44" borderId="56" xfId="0" applyFill="1" applyBorder="1" applyProtection="1"/>
    <xf numFmtId="0" fontId="110" fillId="0" borderId="0" xfId="0" applyFont="1" applyBorder="1" applyAlignment="1">
      <alignment horizontal="center"/>
    </xf>
    <xf numFmtId="0" fontId="0" fillId="0" borderId="53" xfId="0" applyBorder="1" applyProtection="1">
      <protection locked="0"/>
    </xf>
    <xf numFmtId="0" fontId="35" fillId="44" borderId="0" xfId="0" applyFont="1" applyFill="1" applyBorder="1" applyProtection="1"/>
    <xf numFmtId="0" fontId="0" fillId="27" borderId="53" xfId="0" applyFill="1" applyBorder="1" applyProtection="1">
      <protection locked="0"/>
    </xf>
    <xf numFmtId="0" fontId="36" fillId="41" borderId="85" xfId="0" applyFont="1" applyFill="1" applyBorder="1" applyAlignment="1" applyProtection="1">
      <alignment horizontal="left" vertical="top"/>
    </xf>
    <xf numFmtId="0" fontId="35" fillId="41" borderId="86" xfId="0" applyFont="1" applyFill="1" applyBorder="1" applyAlignment="1" applyProtection="1">
      <alignment horizontal="left" vertical="top"/>
    </xf>
    <xf numFmtId="0" fontId="0" fillId="27" borderId="56" xfId="0" applyFill="1" applyBorder="1" applyProtection="1"/>
    <xf numFmtId="0" fontId="44" fillId="27" borderId="56" xfId="0" applyFont="1" applyFill="1" applyBorder="1" applyProtection="1"/>
    <xf numFmtId="0" fontId="0" fillId="31" borderId="86" xfId="0" applyFill="1" applyBorder="1" applyProtection="1">
      <protection locked="0"/>
    </xf>
    <xf numFmtId="0" fontId="5" fillId="44" borderId="56" xfId="0" applyFont="1" applyFill="1" applyBorder="1" applyAlignment="1" applyProtection="1">
      <alignment wrapText="1"/>
    </xf>
    <xf numFmtId="0" fontId="44" fillId="44" borderId="56" xfId="0" applyFont="1" applyFill="1" applyBorder="1" applyProtection="1"/>
    <xf numFmtId="0" fontId="44" fillId="27" borderId="56" xfId="0" applyFont="1" applyFill="1" applyBorder="1" applyAlignment="1" applyProtection="1">
      <alignment vertical="top"/>
    </xf>
    <xf numFmtId="0" fontId="5" fillId="27" borderId="56" xfId="0" applyFont="1" applyFill="1" applyBorder="1" applyProtection="1"/>
    <xf numFmtId="0" fontId="24" fillId="27" borderId="56" xfId="0" applyFont="1" applyFill="1" applyBorder="1" applyAlignment="1" applyProtection="1">
      <alignment horizontal="left"/>
    </xf>
    <xf numFmtId="0" fontId="5" fillId="27" borderId="56" xfId="0" quotePrefix="1" applyFont="1" applyFill="1" applyBorder="1" applyAlignment="1" applyProtection="1">
      <alignment horizontal="left" indent="1"/>
    </xf>
    <xf numFmtId="0" fontId="5" fillId="27" borderId="56" xfId="0" applyFont="1" applyFill="1" applyBorder="1" applyAlignment="1" applyProtection="1">
      <alignment wrapText="1"/>
    </xf>
    <xf numFmtId="0" fontId="24" fillId="27" borderId="56" xfId="0" applyFont="1" applyFill="1" applyBorder="1" applyAlignment="1" applyProtection="1">
      <alignment wrapText="1"/>
    </xf>
    <xf numFmtId="0" fontId="0" fillId="53" borderId="0" xfId="0" applyFill="1" applyBorder="1" applyAlignment="1" applyProtection="1">
      <alignment horizontal="left" indent="1"/>
      <protection locked="0"/>
    </xf>
    <xf numFmtId="0" fontId="28" fillId="53" borderId="0" xfId="0" applyFont="1" applyFill="1" applyBorder="1" applyAlignment="1" applyProtection="1">
      <alignment horizontal="left" vertical="top"/>
      <protection locked="0"/>
    </xf>
    <xf numFmtId="0" fontId="0" fillId="53" borderId="0" xfId="0" applyFill="1" applyBorder="1" applyAlignment="1" applyProtection="1">
      <alignment horizontal="left" vertical="top"/>
      <protection locked="0"/>
    </xf>
    <xf numFmtId="0" fontId="29" fillId="53" borderId="0" xfId="0" applyFont="1" applyFill="1" applyBorder="1" applyProtection="1">
      <protection locked="0"/>
    </xf>
    <xf numFmtId="0" fontId="28" fillId="53" borderId="0" xfId="0" applyFont="1" applyFill="1" applyBorder="1" applyProtection="1">
      <protection locked="0"/>
    </xf>
    <xf numFmtId="0" fontId="57" fillId="53" borderId="0" xfId="0" applyFont="1" applyFill="1" applyBorder="1" applyProtection="1">
      <protection locked="0"/>
    </xf>
    <xf numFmtId="0" fontId="0" fillId="53" borderId="0" xfId="0" applyFill="1" applyBorder="1" applyAlignment="1" applyProtection="1">
      <alignment wrapText="1"/>
      <protection locked="0"/>
    </xf>
    <xf numFmtId="0" fontId="0" fillId="27" borderId="57" xfId="0" applyFill="1" applyBorder="1" applyProtection="1"/>
    <xf numFmtId="0" fontId="34" fillId="27" borderId="58" xfId="0" applyFont="1" applyFill="1" applyBorder="1" applyAlignment="1" applyProtection="1">
      <alignment horizontal="left"/>
    </xf>
    <xf numFmtId="0" fontId="33" fillId="27" borderId="58" xfId="0" applyFont="1" applyFill="1" applyBorder="1" applyAlignment="1" applyProtection="1">
      <alignment horizontal="center"/>
    </xf>
    <xf numFmtId="0" fontId="0" fillId="27" borderId="58" xfId="0" applyFill="1" applyBorder="1" applyProtection="1">
      <protection locked="0"/>
    </xf>
    <xf numFmtId="0" fontId="0" fillId="27" borderId="84" xfId="0" applyFill="1" applyBorder="1" applyProtection="1">
      <protection locked="0"/>
    </xf>
    <xf numFmtId="0" fontId="0" fillId="27" borderId="56" xfId="0" applyFill="1" applyBorder="1" applyAlignment="1" applyProtection="1">
      <alignment horizontal="left" vertical="top"/>
    </xf>
    <xf numFmtId="0" fontId="5" fillId="27" borderId="56" xfId="0" applyFont="1" applyFill="1" applyBorder="1" applyAlignment="1" applyProtection="1">
      <alignment horizontal="left" vertical="top"/>
    </xf>
    <xf numFmtId="0" fontId="0" fillId="31" borderId="86" xfId="0" applyFill="1" applyBorder="1" applyAlignment="1" applyProtection="1">
      <alignment horizontal="left"/>
      <protection locked="0"/>
    </xf>
    <xf numFmtId="0" fontId="44" fillId="27" borderId="56" xfId="0" applyFont="1" applyFill="1" applyBorder="1" applyAlignment="1" applyProtection="1">
      <alignment horizontal="left" vertical="top"/>
    </xf>
    <xf numFmtId="0" fontId="0" fillId="27" borderId="53" xfId="0" applyFill="1" applyBorder="1" applyAlignment="1" applyProtection="1">
      <alignment horizontal="center"/>
      <protection locked="0"/>
    </xf>
    <xf numFmtId="0" fontId="5" fillId="27" borderId="53" xfId="0" applyFont="1" applyFill="1" applyBorder="1" applyAlignment="1" applyProtection="1">
      <alignment horizontal="left" wrapText="1"/>
      <protection locked="0"/>
    </xf>
    <xf numFmtId="0" fontId="0" fillId="27" borderId="53" xfId="0" applyFill="1" applyBorder="1" applyAlignment="1" applyProtection="1">
      <alignment horizontal="left" vertical="top" wrapText="1"/>
      <protection locked="0"/>
    </xf>
    <xf numFmtId="0" fontId="24" fillId="0" borderId="90" xfId="0" applyFont="1" applyBorder="1" applyAlignment="1" applyProtection="1">
      <alignment vertical="top"/>
    </xf>
    <xf numFmtId="0" fontId="5" fillId="27" borderId="91" xfId="0" applyFont="1" applyFill="1" applyBorder="1" applyAlignment="1" applyProtection="1">
      <alignment horizontal="left" vertical="top" wrapText="1"/>
      <protection locked="0"/>
    </xf>
    <xf numFmtId="0" fontId="24" fillId="0" borderId="56" xfId="0" applyFont="1" applyBorder="1" applyAlignment="1" applyProtection="1">
      <alignment vertical="top" wrapText="1"/>
    </xf>
    <xf numFmtId="0" fontId="5" fillId="27" borderId="86" xfId="0" applyFont="1" applyFill="1" applyBorder="1" applyAlignment="1" applyProtection="1">
      <alignment horizontal="left" vertical="top" wrapText="1"/>
      <protection locked="0"/>
    </xf>
    <xf numFmtId="0" fontId="24" fillId="27" borderId="56" xfId="0" applyFont="1" applyFill="1" applyBorder="1" applyAlignment="1" applyProtection="1">
      <alignment horizontal="left" vertical="top"/>
    </xf>
    <xf numFmtId="0" fontId="0" fillId="0" borderId="56" xfId="0" applyBorder="1" applyAlignment="1" applyProtection="1">
      <alignment vertical="top" wrapText="1"/>
    </xf>
    <xf numFmtId="0" fontId="0" fillId="0" borderId="56" xfId="0" applyBorder="1" applyAlignment="1" applyProtection="1">
      <alignment wrapText="1"/>
    </xf>
    <xf numFmtId="0" fontId="5" fillId="27" borderId="92" xfId="0" applyFont="1" applyFill="1" applyBorder="1" applyAlignment="1" applyProtection="1">
      <alignment horizontal="left" vertical="top" wrapText="1"/>
      <protection locked="0"/>
    </xf>
    <xf numFmtId="0" fontId="5" fillId="44" borderId="56" xfId="0" applyFont="1" applyFill="1" applyBorder="1" applyAlignment="1" applyProtection="1">
      <alignment vertical="top" wrapText="1"/>
    </xf>
    <xf numFmtId="0" fontId="5" fillId="44" borderId="55" xfId="0" applyFont="1" applyFill="1" applyBorder="1" applyAlignment="1" applyProtection="1">
      <alignment horizontal="left" vertical="top" wrapText="1"/>
      <protection locked="0"/>
    </xf>
    <xf numFmtId="0" fontId="24" fillId="0" borderId="93" xfId="0" applyFont="1" applyBorder="1" applyAlignment="1" applyProtection="1">
      <alignment vertical="top"/>
    </xf>
    <xf numFmtId="0" fontId="24" fillId="27" borderId="94" xfId="0" applyFont="1" applyFill="1" applyBorder="1" applyAlignment="1" applyProtection="1">
      <alignment horizontal="left" vertical="top"/>
    </xf>
    <xf numFmtId="0" fontId="5" fillId="44" borderId="52" xfId="0" applyFont="1" applyFill="1" applyBorder="1" applyAlignment="1" applyProtection="1">
      <alignment horizontal="left" vertical="top" wrapText="1"/>
      <protection locked="0"/>
    </xf>
    <xf numFmtId="0" fontId="5" fillId="27" borderId="89" xfId="0" applyFont="1" applyFill="1" applyBorder="1" applyAlignment="1" applyProtection="1">
      <alignment horizontal="left" vertical="top" wrapText="1"/>
      <protection locked="0"/>
    </xf>
    <xf numFmtId="0" fontId="5" fillId="44" borderId="95" xfId="0" applyFont="1" applyFill="1" applyBorder="1" applyAlignment="1" applyProtection="1">
      <alignment vertical="top" wrapText="1"/>
    </xf>
    <xf numFmtId="0" fontId="5" fillId="44" borderId="96" xfId="0" applyFont="1" applyFill="1" applyBorder="1" applyAlignment="1" applyProtection="1">
      <alignment horizontal="left" vertical="top" wrapText="1"/>
      <protection locked="0"/>
    </xf>
    <xf numFmtId="0" fontId="24" fillId="27" borderId="56" xfId="0" applyFont="1" applyFill="1" applyBorder="1" applyAlignment="1" applyProtection="1">
      <alignment horizontal="left" wrapText="1"/>
    </xf>
    <xf numFmtId="0" fontId="5" fillId="44" borderId="53" xfId="0" applyFont="1" applyFill="1" applyBorder="1" applyAlignment="1" applyProtection="1">
      <alignment horizontal="left" vertical="top" wrapText="1"/>
    </xf>
    <xf numFmtId="0" fontId="5" fillId="0" borderId="87" xfId="0" applyFont="1" applyBorder="1" applyAlignment="1" applyProtection="1">
      <alignment horizontal="left" vertical="top" wrapText="1"/>
    </xf>
    <xf numFmtId="0" fontId="36" fillId="41" borderId="27" xfId="0" applyFont="1" applyFill="1" applyBorder="1" applyAlignment="1" applyProtection="1">
      <alignment horizontal="left" vertical="top" wrapText="1"/>
    </xf>
    <xf numFmtId="0" fontId="24" fillId="27" borderId="0" xfId="0" applyFont="1" applyFill="1" applyBorder="1" applyAlignment="1" applyProtection="1">
      <alignment horizontal="left" wrapText="1"/>
    </xf>
    <xf numFmtId="0" fontId="36" fillId="41" borderId="27" xfId="0" applyFont="1" applyFill="1" applyBorder="1" applyAlignment="1" applyProtection="1">
      <alignment horizontal="center" vertical="center"/>
    </xf>
    <xf numFmtId="0" fontId="0" fillId="27" borderId="0" xfId="0" applyFill="1" applyBorder="1" applyAlignment="1" applyProtection="1">
      <alignment horizontal="left" wrapText="1"/>
    </xf>
    <xf numFmtId="0" fontId="0" fillId="27" borderId="0" xfId="0" applyFill="1" applyBorder="1" applyAlignment="1" applyProtection="1">
      <alignment horizontal="left"/>
    </xf>
    <xf numFmtId="0" fontId="0" fillId="27" borderId="0" xfId="0" applyFill="1" applyBorder="1" applyAlignment="1" applyProtection="1">
      <alignment horizontal="center"/>
      <protection locked="0"/>
    </xf>
    <xf numFmtId="14" fontId="0" fillId="31" borderId="18" xfId="0" applyNumberFormat="1" applyFill="1" applyBorder="1" applyAlignment="1" applyProtection="1">
      <alignment horizontal="center"/>
      <protection locked="0"/>
    </xf>
    <xf numFmtId="0" fontId="35" fillId="41" borderId="18" xfId="0" applyFont="1" applyFill="1" applyBorder="1" applyAlignment="1" applyProtection="1">
      <alignment horizontal="left" vertical="top"/>
    </xf>
    <xf numFmtId="0" fontId="5" fillId="44" borderId="71" xfId="0" applyFont="1" applyFill="1" applyBorder="1" applyAlignment="1" applyProtection="1">
      <alignment horizontal="left" vertical="top" wrapText="1"/>
    </xf>
    <xf numFmtId="0" fontId="5" fillId="29" borderId="22" xfId="0" applyFont="1" applyFill="1" applyBorder="1" applyAlignment="1" applyProtection="1">
      <alignment horizontal="left" vertical="top" wrapText="1"/>
    </xf>
    <xf numFmtId="0" fontId="0" fillId="44" borderId="0" xfId="0" applyFill="1" applyBorder="1" applyAlignment="1" applyProtection="1">
      <alignment horizontal="left" vertical="top" wrapText="1"/>
      <protection locked="0"/>
    </xf>
    <xf numFmtId="0" fontId="24" fillId="27" borderId="0" xfId="0" applyFont="1" applyFill="1" applyBorder="1" applyAlignment="1" applyProtection="1">
      <alignment wrapText="1"/>
    </xf>
    <xf numFmtId="0" fontId="0" fillId="27" borderId="0" xfId="0" applyFill="1" applyBorder="1" applyAlignment="1" applyProtection="1">
      <alignment horizontal="left"/>
      <protection locked="0"/>
    </xf>
    <xf numFmtId="0" fontId="5" fillId="0" borderId="18" xfId="0" applyFont="1" applyFill="1" applyBorder="1" applyAlignment="1" applyProtection="1">
      <alignment horizontal="left" vertical="top" wrapText="1"/>
      <protection locked="0"/>
    </xf>
    <xf numFmtId="0" fontId="24" fillId="0" borderId="0" xfId="0" applyFont="1" applyBorder="1" applyAlignment="1" applyProtection="1">
      <alignment horizontal="left" wrapText="1"/>
    </xf>
    <xf numFmtId="0" fontId="0" fillId="27" borderId="0" xfId="0" applyFill="1" applyBorder="1" applyProtection="1"/>
    <xf numFmtId="0" fontId="0" fillId="27" borderId="0" xfId="0" applyFill="1" applyBorder="1" applyAlignment="1" applyProtection="1">
      <alignment horizontal="center"/>
    </xf>
    <xf numFmtId="0" fontId="5" fillId="0" borderId="22" xfId="0" applyFont="1" applyBorder="1" applyAlignment="1" applyProtection="1">
      <alignment horizontal="left" vertical="top" wrapText="1"/>
      <protection locked="0"/>
    </xf>
    <xf numFmtId="0" fontId="5" fillId="31" borderId="18" xfId="0" applyFont="1" applyFill="1" applyBorder="1" applyAlignment="1" applyProtection="1">
      <alignment horizontal="left" vertical="top" wrapText="1"/>
      <protection locked="0"/>
    </xf>
    <xf numFmtId="0" fontId="0" fillId="31" borderId="18" xfId="0" applyFill="1" applyBorder="1" applyAlignment="1" applyProtection="1">
      <alignment horizontal="left" vertical="top" wrapText="1"/>
      <protection locked="0"/>
    </xf>
    <xf numFmtId="0" fontId="24" fillId="27" borderId="19" xfId="0" applyFont="1" applyFill="1" applyBorder="1" applyAlignment="1" applyProtection="1">
      <alignment horizontal="center" wrapText="1"/>
    </xf>
    <xf numFmtId="0" fontId="5" fillId="31" borderId="22" xfId="0" applyFont="1" applyFill="1" applyBorder="1" applyAlignment="1" applyProtection="1">
      <alignment horizontal="left" vertical="top" wrapText="1"/>
      <protection locked="0"/>
    </xf>
    <xf numFmtId="0" fontId="24" fillId="27" borderId="0" xfId="0" applyFont="1" applyFill="1" applyBorder="1" applyAlignment="1" applyProtection="1">
      <alignment horizontal="left" wrapText="1"/>
      <protection locked="0"/>
    </xf>
    <xf numFmtId="0" fontId="0" fillId="0" borderId="0" xfId="0" applyBorder="1" applyAlignment="1" applyProtection="1">
      <alignment horizontal="left" wrapText="1"/>
      <protection locked="0"/>
    </xf>
    <xf numFmtId="0" fontId="0" fillId="29" borderId="22" xfId="0" applyFill="1" applyBorder="1" applyAlignment="1" applyProtection="1">
      <alignment horizontal="left" vertical="top" wrapText="1"/>
    </xf>
    <xf numFmtId="0" fontId="5" fillId="29" borderId="18" xfId="489" applyFont="1" applyFill="1" applyBorder="1" applyAlignment="1" applyProtection="1">
      <alignment horizontal="left" vertical="top" wrapText="1"/>
    </xf>
    <xf numFmtId="0" fontId="5" fillId="44" borderId="0" xfId="0" applyFont="1" applyFill="1" applyBorder="1" applyAlignment="1" applyProtection="1">
      <alignment horizontal="left" vertical="top" wrapText="1"/>
      <protection locked="0"/>
    </xf>
    <xf numFmtId="0" fontId="0" fillId="27" borderId="0" xfId="0" applyFill="1" applyBorder="1" applyAlignment="1" applyProtection="1">
      <protection locked="0"/>
    </xf>
    <xf numFmtId="0" fontId="5" fillId="27" borderId="18" xfId="0" applyFont="1" applyFill="1" applyBorder="1" applyAlignment="1" applyProtection="1">
      <alignment horizontal="left" vertical="top" wrapText="1"/>
      <protection locked="0"/>
    </xf>
    <xf numFmtId="0" fontId="24" fillId="27" borderId="0" xfId="0" applyFont="1" applyFill="1" applyBorder="1" applyAlignment="1" applyProtection="1">
      <alignment horizontal="left"/>
    </xf>
    <xf numFmtId="0" fontId="35" fillId="41" borderId="27" xfId="0" applyFont="1" applyFill="1" applyBorder="1" applyAlignment="1" applyProtection="1">
      <alignment horizontal="left" vertical="top"/>
    </xf>
    <xf numFmtId="0" fontId="24" fillId="0" borderId="18" xfId="0" applyFont="1" applyBorder="1" applyAlignment="1" applyProtection="1">
      <alignment horizontal="center" vertical="center" wrapText="1"/>
    </xf>
    <xf numFmtId="0" fontId="5" fillId="46" borderId="18" xfId="0" applyFont="1" applyFill="1" applyBorder="1" applyAlignment="1" applyProtection="1">
      <alignment horizontal="left" vertical="top" wrapText="1"/>
    </xf>
    <xf numFmtId="0" fontId="24" fillId="27" borderId="0" xfId="0" applyFont="1" applyFill="1" applyBorder="1" applyAlignment="1" applyProtection="1">
      <alignment horizontal="left" wrapText="1"/>
    </xf>
    <xf numFmtId="0" fontId="36" fillId="41" borderId="27" xfId="0" applyFont="1" applyFill="1" applyBorder="1" applyAlignment="1" applyProtection="1">
      <alignment horizontal="left" vertical="top" wrapText="1"/>
    </xf>
    <xf numFmtId="0" fontId="5" fillId="27" borderId="0" xfId="0" applyFont="1" applyFill="1" applyBorder="1" applyAlignment="1" applyProtection="1">
      <alignment horizontal="left" vertical="center" wrapText="1"/>
    </xf>
    <xf numFmtId="0" fontId="0" fillId="27" borderId="0" xfId="0" applyFill="1" applyBorder="1" applyAlignment="1" applyProtection="1">
      <alignment horizontal="center"/>
      <protection locked="0"/>
    </xf>
    <xf numFmtId="0" fontId="0" fillId="31" borderId="18" xfId="0" applyFill="1" applyBorder="1" applyAlignment="1" applyProtection="1">
      <alignment horizontal="center"/>
      <protection locked="0"/>
    </xf>
    <xf numFmtId="0" fontId="35" fillId="41" borderId="22" xfId="0" applyFont="1" applyFill="1" applyBorder="1" applyAlignment="1" applyProtection="1">
      <alignment horizontal="left" vertical="top"/>
    </xf>
    <xf numFmtId="0" fontId="0" fillId="27" borderId="0" xfId="0" applyFill="1" applyBorder="1" applyAlignment="1" applyProtection="1">
      <alignment horizontal="left"/>
    </xf>
    <xf numFmtId="0" fontId="0" fillId="27" borderId="0" xfId="0" applyFill="1" applyBorder="1" applyAlignment="1" applyProtection="1">
      <alignment horizontal="left" wrapText="1"/>
    </xf>
    <xf numFmtId="0" fontId="5" fillId="27" borderId="0" xfId="0" applyFont="1" applyFill="1" applyBorder="1" applyAlignment="1" applyProtection="1">
      <alignment horizontal="left" wrapText="1"/>
    </xf>
    <xf numFmtId="0" fontId="5" fillId="29" borderId="22" xfId="0" applyFont="1" applyFill="1" applyBorder="1" applyAlignment="1" applyProtection="1">
      <alignment horizontal="left" vertical="top" wrapText="1"/>
    </xf>
    <xf numFmtId="0" fontId="5" fillId="0" borderId="72" xfId="0" applyFont="1" applyBorder="1" applyAlignment="1" applyProtection="1">
      <alignment horizontal="left" vertical="top" wrapText="1"/>
    </xf>
    <xf numFmtId="0" fontId="5" fillId="46" borderId="18" xfId="489" applyFont="1" applyFill="1" applyBorder="1" applyAlignment="1" applyProtection="1">
      <alignment horizontal="left" vertical="top" wrapText="1"/>
    </xf>
    <xf numFmtId="0" fontId="24" fillId="27" borderId="0" xfId="0" applyFont="1" applyFill="1" applyBorder="1" applyAlignment="1" applyProtection="1">
      <alignment wrapText="1"/>
    </xf>
    <xf numFmtId="0" fontId="5" fillId="29" borderId="28" xfId="0" applyFont="1" applyFill="1" applyBorder="1" applyAlignment="1" applyProtection="1">
      <alignment horizontal="left" vertical="top" wrapText="1"/>
    </xf>
    <xf numFmtId="0" fontId="5" fillId="27" borderId="0" xfId="0" applyFont="1" applyFill="1" applyBorder="1" applyAlignment="1" applyProtection="1"/>
    <xf numFmtId="0" fontId="0" fillId="27" borderId="0" xfId="0" applyFill="1" applyBorder="1" applyAlignment="1" applyProtection="1">
      <alignment horizontal="left"/>
      <protection locked="0"/>
    </xf>
    <xf numFmtId="0" fontId="0" fillId="27" borderId="0" xfId="0" applyFill="1" applyBorder="1" applyProtection="1"/>
    <xf numFmtId="0" fontId="5" fillId="0" borderId="24" xfId="0" applyFont="1" applyBorder="1" applyAlignment="1" applyProtection="1">
      <alignment horizontal="left" vertical="top" wrapText="1"/>
      <protection locked="0"/>
    </xf>
    <xf numFmtId="1" fontId="5" fillId="31" borderId="18" xfId="0" applyNumberFormat="1" applyFont="1" applyFill="1" applyBorder="1" applyAlignment="1" applyProtection="1">
      <alignment horizontal="center" wrapText="1"/>
      <protection locked="0"/>
    </xf>
    <xf numFmtId="1" fontId="0" fillId="31" borderId="18" xfId="0" quotePrefix="1" applyNumberFormat="1" applyFill="1" applyBorder="1" applyAlignment="1" applyProtection="1">
      <alignment horizontal="center"/>
      <protection locked="0"/>
    </xf>
    <xf numFmtId="0" fontId="24" fillId="0" borderId="22" xfId="0" applyFont="1" applyBorder="1" applyAlignment="1" applyProtection="1">
      <alignment horizontal="center" vertical="center" wrapText="1"/>
    </xf>
    <xf numFmtId="1" fontId="0" fillId="31" borderId="22" xfId="0" quotePrefix="1" applyNumberFormat="1" applyFill="1" applyBorder="1" applyAlignment="1" applyProtection="1">
      <alignment horizontal="center"/>
      <protection locked="0"/>
    </xf>
    <xf numFmtId="1" fontId="5" fillId="31" borderId="22" xfId="0" applyNumberFormat="1" applyFont="1" applyFill="1" applyBorder="1" applyAlignment="1" applyProtection="1">
      <alignment horizontal="center" wrapText="1"/>
      <protection locked="0"/>
    </xf>
    <xf numFmtId="0" fontId="0" fillId="31" borderId="18" xfId="0" applyFill="1" applyBorder="1" applyAlignment="1" applyProtection="1">
      <alignment horizontal="left" vertical="top" wrapText="1"/>
      <protection locked="0"/>
    </xf>
    <xf numFmtId="0" fontId="5" fillId="29" borderId="18" xfId="489" applyFont="1" applyFill="1" applyBorder="1" applyAlignment="1" applyProtection="1">
      <alignment horizontal="left" vertical="top" wrapText="1"/>
    </xf>
    <xf numFmtId="0" fontId="5" fillId="31" borderId="18" xfId="0" applyFont="1" applyFill="1" applyBorder="1" applyAlignment="1" applyProtection="1">
      <alignment horizontal="left" vertical="top" wrapText="1"/>
      <protection locked="0"/>
    </xf>
    <xf numFmtId="0" fontId="24" fillId="27" borderId="0" xfId="0" applyFont="1" applyFill="1" applyBorder="1" applyAlignment="1" applyProtection="1">
      <alignment horizontal="left" wrapText="1"/>
      <protection locked="0"/>
    </xf>
    <xf numFmtId="0" fontId="0" fillId="29" borderId="22" xfId="0" applyFill="1" applyBorder="1" applyAlignment="1" applyProtection="1">
      <alignment horizontal="left" vertical="top" wrapText="1"/>
    </xf>
    <xf numFmtId="0" fontId="5" fillId="31" borderId="18" xfId="0" applyFont="1" applyFill="1" applyBorder="1" applyAlignment="1" applyProtection="1">
      <alignment horizontal="center"/>
      <protection locked="0"/>
    </xf>
    <xf numFmtId="1" fontId="5" fillId="31" borderId="22" xfId="0" applyNumberFormat="1" applyFont="1" applyFill="1" applyBorder="1" applyAlignment="1" applyProtection="1">
      <alignment horizontal="center" vertical="center"/>
      <protection locked="0"/>
    </xf>
    <xf numFmtId="0" fontId="0" fillId="27" borderId="0" xfId="0" applyFill="1" applyBorder="1" applyAlignment="1" applyProtection="1">
      <protection locked="0"/>
    </xf>
    <xf numFmtId="0" fontId="24" fillId="27" borderId="0" xfId="0" applyFont="1" applyFill="1" applyBorder="1" applyAlignment="1" applyProtection="1">
      <alignment horizontal="left"/>
    </xf>
    <xf numFmtId="0" fontId="5" fillId="0" borderId="18" xfId="0" applyFont="1" applyBorder="1" applyAlignment="1" applyProtection="1">
      <alignment horizontal="right"/>
      <protection locked="0"/>
    </xf>
    <xf numFmtId="0" fontId="5" fillId="0" borderId="18" xfId="0" applyFont="1" applyBorder="1" applyAlignment="1" applyProtection="1">
      <alignment horizontal="center" vertical="center" wrapText="1"/>
    </xf>
    <xf numFmtId="0" fontId="5" fillId="29" borderId="20" xfId="0" applyFont="1" applyFill="1" applyBorder="1" applyAlignment="1" applyProtection="1">
      <alignment horizontal="left" vertical="top" wrapText="1"/>
    </xf>
    <xf numFmtId="0" fontId="35" fillId="41" borderId="27" xfId="0" applyFont="1" applyFill="1" applyBorder="1" applyAlignment="1" applyProtection="1">
      <alignment horizontal="left" vertical="top"/>
    </xf>
    <xf numFmtId="0" fontId="0" fillId="0" borderId="57" xfId="0" applyFill="1" applyBorder="1" applyProtection="1"/>
    <xf numFmtId="0" fontId="34" fillId="0" borderId="58" xfId="0" applyFont="1" applyFill="1" applyBorder="1" applyAlignment="1" applyProtection="1">
      <alignment horizontal="left"/>
    </xf>
    <xf numFmtId="0" fontId="0" fillId="0" borderId="56" xfId="0" applyFill="1" applyBorder="1" applyProtection="1"/>
    <xf numFmtId="0" fontId="35" fillId="0" borderId="0" xfId="0" applyFont="1" applyFill="1" applyBorder="1" applyProtection="1"/>
    <xf numFmtId="0" fontId="0" fillId="0" borderId="56" xfId="0" applyBorder="1" applyProtection="1"/>
    <xf numFmtId="0" fontId="36" fillId="41" borderId="85" xfId="0" applyFont="1" applyFill="1" applyBorder="1" applyAlignment="1" applyProtection="1">
      <alignment horizontal="left" vertical="center"/>
    </xf>
    <xf numFmtId="0" fontId="24" fillId="30" borderId="56" xfId="0" applyFont="1" applyFill="1" applyBorder="1" applyAlignment="1" applyProtection="1">
      <alignment horizontal="left" wrapText="1"/>
    </xf>
    <xf numFmtId="0" fontId="5" fillId="32" borderId="87" xfId="0" applyFont="1" applyFill="1" applyBorder="1" applyAlignment="1" applyProtection="1">
      <alignment horizontal="left" vertical="top" wrapText="1"/>
      <protection locked="0"/>
    </xf>
    <xf numFmtId="0" fontId="0" fillId="0" borderId="86" xfId="0" applyBorder="1" applyAlignment="1" applyProtection="1">
      <alignment horizontal="left" vertical="top" wrapText="1"/>
      <protection locked="0"/>
    </xf>
    <xf numFmtId="0" fontId="5" fillId="32" borderId="87" xfId="0" applyFont="1" applyFill="1" applyBorder="1" applyAlignment="1" applyProtection="1">
      <alignment horizontal="left" vertical="top"/>
      <protection locked="0"/>
    </xf>
    <xf numFmtId="0" fontId="5" fillId="0" borderId="86" xfId="0" applyFont="1" applyBorder="1" applyAlignment="1" applyProtection="1">
      <alignment horizontal="left" vertical="top" wrapText="1"/>
      <protection locked="0"/>
    </xf>
    <xf numFmtId="0" fontId="0" fillId="27" borderId="56" xfId="0" applyFill="1" applyBorder="1" applyProtection="1">
      <protection locked="0"/>
    </xf>
    <xf numFmtId="0" fontId="0" fillId="27" borderId="56" xfId="0" applyFill="1" applyBorder="1" applyAlignment="1" applyProtection="1">
      <alignment horizontal="left" vertical="center" wrapText="1" indent="1"/>
      <protection locked="0"/>
    </xf>
    <xf numFmtId="0" fontId="0" fillId="53" borderId="0" xfId="0" applyFill="1" applyAlignment="1" applyProtection="1">
      <alignment vertical="center" wrapText="1"/>
      <protection locked="0"/>
    </xf>
    <xf numFmtId="0" fontId="38" fillId="53" borderId="0" xfId="0" applyFont="1" applyFill="1" applyAlignment="1" applyProtection="1">
      <alignment wrapText="1"/>
      <protection locked="0"/>
    </xf>
    <xf numFmtId="0" fontId="24" fillId="53" borderId="0" xfId="0" applyFont="1" applyFill="1" applyAlignment="1" applyProtection="1">
      <alignment wrapText="1"/>
      <protection locked="0"/>
    </xf>
    <xf numFmtId="0" fontId="40" fillId="53" borderId="0" xfId="0" applyFont="1" applyFill="1" applyAlignment="1" applyProtection="1">
      <alignment wrapText="1"/>
      <protection locked="0"/>
    </xf>
    <xf numFmtId="0" fontId="29" fillId="53" borderId="0" xfId="0" applyFont="1" applyFill="1" applyProtection="1">
      <protection locked="0"/>
    </xf>
    <xf numFmtId="0" fontId="24" fillId="27" borderId="53" xfId="0" applyFont="1" applyFill="1" applyBorder="1" applyAlignment="1" applyProtection="1">
      <alignment horizontal="left" vertical="top" wrapText="1"/>
    </xf>
    <xf numFmtId="0" fontId="113" fillId="53" borderId="0" xfId="0" applyFont="1" applyFill="1" applyProtection="1">
      <protection locked="0"/>
    </xf>
    <xf numFmtId="0" fontId="113" fillId="53" borderId="0" xfId="0" applyFont="1" applyFill="1" applyBorder="1" applyProtection="1">
      <protection locked="0"/>
    </xf>
    <xf numFmtId="0" fontId="5" fillId="53" borderId="0" xfId="0" applyFont="1" applyFill="1" applyBorder="1" applyProtection="1">
      <protection locked="0"/>
    </xf>
    <xf numFmtId="0" fontId="38" fillId="53" borderId="0" xfId="0" applyFont="1" applyFill="1" applyBorder="1" applyAlignment="1" applyProtection="1">
      <alignment wrapText="1"/>
      <protection locked="0"/>
    </xf>
    <xf numFmtId="0" fontId="0" fillId="53" borderId="0" xfId="0" applyFill="1"/>
    <xf numFmtId="0" fontId="105" fillId="53" borderId="0" xfId="0" applyFont="1" applyFill="1" applyBorder="1" applyProtection="1">
      <protection locked="0"/>
    </xf>
    <xf numFmtId="0" fontId="0" fillId="53" borderId="0" xfId="0" applyFill="1" applyBorder="1" applyAlignment="1" applyProtection="1">
      <alignment vertical="center"/>
      <protection locked="0"/>
    </xf>
    <xf numFmtId="0" fontId="24" fillId="53" borderId="0" xfId="0" applyFont="1" applyFill="1" applyBorder="1" applyAlignment="1" applyProtection="1">
      <alignment wrapText="1"/>
      <protection locked="0"/>
    </xf>
    <xf numFmtId="0" fontId="0" fillId="53" borderId="0" xfId="0" applyFill="1" applyBorder="1" applyAlignment="1" applyProtection="1">
      <alignment horizontal="left" wrapText="1"/>
      <protection locked="0"/>
    </xf>
    <xf numFmtId="0" fontId="0" fillId="53" borderId="0" xfId="0" applyFill="1" applyBorder="1" applyAlignment="1" applyProtection="1">
      <alignment vertical="top" wrapText="1"/>
      <protection locked="0"/>
    </xf>
    <xf numFmtId="0" fontId="0" fillId="53" borderId="0" xfId="0" applyFill="1" applyBorder="1" applyAlignment="1" applyProtection="1">
      <alignment horizontal="left" vertical="center" wrapText="1"/>
      <protection locked="0"/>
    </xf>
    <xf numFmtId="0" fontId="0" fillId="27" borderId="67" xfId="0" applyFill="1" applyBorder="1" applyProtection="1"/>
    <xf numFmtId="0" fontId="0" fillId="0" borderId="68" xfId="0" applyBorder="1" applyProtection="1"/>
    <xf numFmtId="0" fontId="0" fillId="0" borderId="68" xfId="0" applyBorder="1" applyProtection="1">
      <protection locked="0"/>
    </xf>
    <xf numFmtId="0" fontId="0" fillId="0" borderId="69" xfId="0" applyBorder="1" applyProtection="1">
      <protection locked="0"/>
    </xf>
    <xf numFmtId="0" fontId="35" fillId="41" borderId="73" xfId="0" applyFont="1" applyFill="1" applyBorder="1" applyAlignment="1" applyProtection="1">
      <alignment horizontal="left" vertical="top" wrapText="1"/>
    </xf>
    <xf numFmtId="0" fontId="0" fillId="31" borderId="76" xfId="0" applyFill="1" applyBorder="1" applyProtection="1">
      <protection locked="0"/>
    </xf>
    <xf numFmtId="0" fontId="0" fillId="27" borderId="101" xfId="0" applyFill="1" applyBorder="1" applyProtection="1">
      <protection locked="0"/>
    </xf>
    <xf numFmtId="0" fontId="44" fillId="27" borderId="70" xfId="0" applyFont="1" applyFill="1" applyBorder="1" applyProtection="1"/>
    <xf numFmtId="0" fontId="0" fillId="0" borderId="71" xfId="0" applyFill="1" applyBorder="1" applyProtection="1">
      <protection locked="0"/>
    </xf>
    <xf numFmtId="0" fontId="0" fillId="27" borderId="71" xfId="0" applyFill="1" applyBorder="1" applyAlignment="1" applyProtection="1">
      <alignment horizontal="center"/>
      <protection locked="0"/>
    </xf>
    <xf numFmtId="0" fontId="24" fillId="27" borderId="70" xfId="0" applyFont="1" applyFill="1" applyBorder="1" applyAlignment="1" applyProtection="1">
      <alignment horizontal="left"/>
      <protection locked="0"/>
    </xf>
    <xf numFmtId="0" fontId="33" fillId="27" borderId="70" xfId="0" applyFont="1" applyFill="1" applyBorder="1" applyAlignment="1" applyProtection="1">
      <alignment horizontal="left"/>
    </xf>
    <xf numFmtId="0" fontId="24" fillId="0" borderId="70" xfId="0" applyFont="1" applyBorder="1" applyAlignment="1" applyProtection="1">
      <alignment wrapText="1"/>
    </xf>
    <xf numFmtId="0" fontId="5" fillId="31" borderId="78" xfId="0" applyFont="1" applyFill="1" applyBorder="1" applyAlignment="1" applyProtection="1">
      <alignment horizontal="left" vertical="top" wrapText="1"/>
      <protection locked="0"/>
    </xf>
    <xf numFmtId="0" fontId="0" fillId="31" borderId="78" xfId="0" applyFill="1" applyBorder="1" applyAlignment="1" applyProtection="1">
      <alignment horizontal="left" vertical="top" wrapText="1"/>
      <protection locked="0"/>
    </xf>
    <xf numFmtId="0" fontId="0" fillId="27" borderId="70" xfId="0" applyFill="1" applyBorder="1" applyAlignment="1" applyProtection="1">
      <alignment horizontal="left" wrapText="1"/>
      <protection locked="0"/>
    </xf>
    <xf numFmtId="0" fontId="0" fillId="27" borderId="71" xfId="0" applyFill="1" applyBorder="1" applyAlignment="1" applyProtection="1">
      <alignment horizontal="left" wrapText="1"/>
      <protection locked="0"/>
    </xf>
    <xf numFmtId="0" fontId="102" fillId="27" borderId="70" xfId="0" applyFont="1" applyFill="1" applyBorder="1" applyAlignment="1" applyProtection="1">
      <alignment horizontal="left"/>
    </xf>
    <xf numFmtId="0" fontId="24" fillId="0" borderId="0" xfId="533" applyFont="1" applyFill="1" applyBorder="1" applyAlignment="1" applyProtection="1">
      <alignment horizontal="center" wrapText="1"/>
    </xf>
    <xf numFmtId="0" fontId="0" fillId="0" borderId="0" xfId="0" applyBorder="1" applyAlignment="1" applyProtection="1">
      <alignment wrapText="1"/>
    </xf>
    <xf numFmtId="0" fontId="0" fillId="0" borderId="70" xfId="0" applyBorder="1" applyProtection="1">
      <protection locked="0"/>
    </xf>
    <xf numFmtId="0" fontId="24" fillId="31" borderId="78" xfId="0" applyFont="1" applyFill="1" applyBorder="1" applyAlignment="1" applyProtection="1">
      <alignment horizontal="left" vertical="top" wrapText="1"/>
      <protection locked="0"/>
    </xf>
    <xf numFmtId="0" fontId="0" fillId="0" borderId="103" xfId="0" applyBorder="1" applyAlignment="1" applyProtection="1">
      <alignment horizontal="left" vertical="top" wrapText="1"/>
      <protection locked="0"/>
    </xf>
    <xf numFmtId="0" fontId="0" fillId="27" borderId="70" xfId="0" applyFill="1" applyBorder="1" applyAlignment="1" applyProtection="1">
      <alignment horizontal="left"/>
      <protection locked="0"/>
    </xf>
    <xf numFmtId="0" fontId="0" fillId="0" borderId="71" xfId="0" applyBorder="1" applyAlignment="1" applyProtection="1">
      <alignment horizontal="left" wrapText="1"/>
      <protection locked="0"/>
    </xf>
    <xf numFmtId="0" fontId="5" fillId="31" borderId="73" xfId="0" applyFont="1" applyFill="1" applyBorder="1" applyProtection="1">
      <protection locked="0"/>
    </xf>
    <xf numFmtId="0" fontId="0" fillId="27" borderId="70" xfId="0" applyFill="1" applyBorder="1" applyAlignment="1" applyProtection="1">
      <alignment wrapText="1"/>
    </xf>
    <xf numFmtId="0" fontId="24" fillId="27" borderId="77" xfId="0" applyFont="1" applyFill="1" applyBorder="1" applyAlignment="1" applyProtection="1"/>
    <xf numFmtId="0" fontId="24" fillId="27" borderId="70" xfId="0" applyFont="1" applyFill="1" applyBorder="1" applyAlignment="1" applyProtection="1">
      <alignment wrapText="1"/>
    </xf>
    <xf numFmtId="0" fontId="24" fillId="27" borderId="71" xfId="0" applyFont="1" applyFill="1" applyBorder="1" applyAlignment="1" applyProtection="1">
      <alignment horizontal="left" vertical="top" wrapText="1"/>
    </xf>
    <xf numFmtId="0" fontId="38" fillId="53" borderId="0" xfId="0" applyFont="1" applyFill="1" applyProtection="1">
      <protection locked="0"/>
    </xf>
    <xf numFmtId="0" fontId="40" fillId="53" borderId="0" xfId="0" applyFont="1" applyFill="1" applyProtection="1">
      <protection locked="0"/>
    </xf>
    <xf numFmtId="0" fontId="37" fillId="53" borderId="0" xfId="0" applyFont="1" applyFill="1" applyBorder="1" applyAlignment="1" applyProtection="1">
      <alignment horizontal="left" vertical="center" wrapText="1"/>
      <protection locked="0"/>
    </xf>
    <xf numFmtId="0" fontId="28" fillId="27" borderId="71" xfId="0" applyFont="1" applyFill="1" applyBorder="1" applyAlignment="1" applyProtection="1">
      <alignment horizontal="center"/>
      <protection locked="0"/>
    </xf>
    <xf numFmtId="0" fontId="0" fillId="27" borderId="70" xfId="0" applyFill="1" applyBorder="1" applyAlignment="1" applyProtection="1">
      <alignment horizontal="left" vertical="top"/>
    </xf>
    <xf numFmtId="0" fontId="44" fillId="27" borderId="70" xfId="0" applyFont="1" applyFill="1" applyBorder="1" applyAlignment="1" applyProtection="1">
      <alignment horizontal="left" vertical="top"/>
    </xf>
    <xf numFmtId="0" fontId="5" fillId="27" borderId="70" xfId="0" quotePrefix="1" applyFont="1" applyFill="1" applyBorder="1" applyAlignment="1" applyProtection="1">
      <alignment horizontal="left" vertical="top" wrapText="1"/>
      <protection locked="0"/>
    </xf>
    <xf numFmtId="0" fontId="0" fillId="0" borderId="71" xfId="0" applyBorder="1" applyAlignment="1" applyProtection="1">
      <alignment wrapText="1"/>
      <protection locked="0"/>
    </xf>
    <xf numFmtId="0" fontId="0" fillId="0" borderId="70" xfId="0" applyBorder="1" applyAlignment="1" applyProtection="1">
      <alignment vertical="top" wrapText="1"/>
    </xf>
    <xf numFmtId="0" fontId="24" fillId="27" borderId="70" xfId="0" applyFont="1" applyFill="1" applyBorder="1" applyAlignment="1" applyProtection="1">
      <alignment horizontal="center" vertical="center" wrapText="1"/>
    </xf>
    <xf numFmtId="0" fontId="0" fillId="0" borderId="71" xfId="0" applyFill="1" applyBorder="1" applyAlignment="1" applyProtection="1">
      <alignment wrapText="1"/>
      <protection locked="0"/>
    </xf>
    <xf numFmtId="0" fontId="24" fillId="27" borderId="70" xfId="0" applyFont="1" applyFill="1" applyBorder="1" applyAlignment="1" applyProtection="1">
      <alignment wrapText="1"/>
    </xf>
    <xf numFmtId="0" fontId="24" fillId="47" borderId="70" xfId="0" applyFont="1" applyFill="1" applyBorder="1" applyAlignment="1" applyProtection="1">
      <alignment horizontal="left" vertical="top"/>
    </xf>
    <xf numFmtId="0" fontId="5" fillId="47" borderId="71" xfId="0" applyFont="1" applyFill="1" applyBorder="1" applyAlignment="1" applyProtection="1">
      <alignment horizontal="left" vertical="top" wrapText="1"/>
    </xf>
    <xf numFmtId="0" fontId="106" fillId="27" borderId="75" xfId="0" applyFont="1" applyFill="1" applyBorder="1" applyAlignment="1" applyProtection="1">
      <alignment horizontal="left" vertical="top"/>
    </xf>
    <xf numFmtId="0" fontId="40" fillId="53" borderId="0" xfId="0" applyFont="1" applyFill="1" applyBorder="1" applyProtection="1">
      <protection locked="0"/>
    </xf>
    <xf numFmtId="0" fontId="0" fillId="31" borderId="73" xfId="0" applyFill="1" applyBorder="1" applyAlignment="1" applyProtection="1">
      <alignment horizontal="center"/>
      <protection locked="0"/>
    </xf>
    <xf numFmtId="0" fontId="5" fillId="27" borderId="70" xfId="0" applyFont="1" applyFill="1" applyBorder="1" applyAlignment="1" applyProtection="1">
      <alignment horizontal="left" vertical="top"/>
    </xf>
    <xf numFmtId="0" fontId="0" fillId="27" borderId="70" xfId="0" applyFill="1" applyBorder="1" applyProtection="1"/>
    <xf numFmtId="0" fontId="0" fillId="27" borderId="71" xfId="0" applyFill="1" applyBorder="1" applyAlignment="1" applyProtection="1">
      <protection locked="0"/>
    </xf>
    <xf numFmtId="0" fontId="24" fillId="27" borderId="70" xfId="0" applyFont="1" applyFill="1" applyBorder="1" applyProtection="1"/>
    <xf numFmtId="0" fontId="24" fillId="30" borderId="70" xfId="0" applyFont="1" applyFill="1" applyBorder="1" applyAlignment="1" applyProtection="1">
      <alignment horizontal="left" wrapText="1"/>
    </xf>
    <xf numFmtId="0" fontId="5" fillId="32" borderId="78" xfId="0" applyFont="1" applyFill="1" applyBorder="1" applyAlignment="1" applyProtection="1">
      <alignment horizontal="left" vertical="top" wrapText="1"/>
      <protection locked="0"/>
    </xf>
    <xf numFmtId="0" fontId="0" fillId="0" borderId="70" xfId="0" applyBorder="1" applyProtection="1"/>
    <xf numFmtId="0" fontId="36" fillId="41" borderId="72" xfId="0" applyFont="1" applyFill="1" applyBorder="1" applyAlignment="1" applyProtection="1">
      <alignment horizontal="left" vertical="center"/>
    </xf>
    <xf numFmtId="0" fontId="35" fillId="41" borderId="73" xfId="0" applyFont="1" applyFill="1" applyBorder="1" applyAlignment="1" applyProtection="1">
      <alignment horizontal="left" vertical="top"/>
    </xf>
    <xf numFmtId="0" fontId="5" fillId="27" borderId="70" xfId="0" applyFont="1" applyFill="1" applyBorder="1" applyAlignment="1" applyProtection="1">
      <alignment horizontal="left" vertical="center" wrapText="1"/>
    </xf>
    <xf numFmtId="0" fontId="5" fillId="27" borderId="70" xfId="0" applyFont="1" applyFill="1" applyBorder="1" applyAlignment="1" applyProtection="1">
      <alignment horizontal="left"/>
      <protection locked="0"/>
    </xf>
    <xf numFmtId="0" fontId="0" fillId="27" borderId="70" xfId="0" applyFill="1" applyBorder="1" applyProtection="1">
      <protection locked="0"/>
    </xf>
    <xf numFmtId="0" fontId="5" fillId="32" borderId="78" xfId="0" applyFont="1" applyFill="1" applyBorder="1" applyProtection="1">
      <protection locked="0"/>
    </xf>
    <xf numFmtId="0" fontId="0" fillId="27" borderId="70" xfId="0" applyFill="1" applyBorder="1" applyAlignment="1" applyProtection="1">
      <alignment horizontal="left" vertical="center" wrapText="1" indent="1"/>
      <protection locked="0"/>
    </xf>
    <xf numFmtId="0" fontId="5" fillId="27" borderId="70" xfId="0" applyFont="1" applyFill="1" applyBorder="1" applyAlignment="1" applyProtection="1">
      <alignment horizontal="left" wrapText="1"/>
    </xf>
    <xf numFmtId="0" fontId="5" fillId="53" borderId="0" xfId="0" applyFont="1" applyFill="1" applyBorder="1" applyAlignment="1" applyProtection="1">
      <alignment wrapText="1"/>
      <protection locked="0"/>
    </xf>
    <xf numFmtId="0" fontId="0" fillId="54" borderId="0" xfId="0" applyFill="1" applyBorder="1" applyAlignment="1" applyProtection="1">
      <alignment horizontal="left" vertical="top" wrapText="1"/>
      <protection locked="0"/>
    </xf>
    <xf numFmtId="0" fontId="5" fillId="0" borderId="70" xfId="0" applyFont="1" applyFill="1" applyBorder="1" applyProtection="1"/>
    <xf numFmtId="0" fontId="5" fillId="27" borderId="70" xfId="0" applyFont="1" applyFill="1" applyBorder="1" applyAlignment="1" applyProtection="1"/>
    <xf numFmtId="0" fontId="0" fillId="30" borderId="71" xfId="0" applyFill="1" applyBorder="1" applyAlignment="1" applyProtection="1">
      <alignment vertical="top" wrapText="1"/>
      <protection locked="0"/>
    </xf>
    <xf numFmtId="0" fontId="0" fillId="44" borderId="71" xfId="0" applyFill="1" applyBorder="1" applyProtection="1">
      <protection locked="0"/>
    </xf>
    <xf numFmtId="0" fontId="0" fillId="44" borderId="0" xfId="0" applyFill="1" applyBorder="1" applyProtection="1">
      <protection locked="0"/>
    </xf>
    <xf numFmtId="0" fontId="0" fillId="44" borderId="0" xfId="0" applyFill="1" applyBorder="1" applyAlignment="1" applyProtection="1">
      <alignment wrapText="1"/>
      <protection locked="0"/>
    </xf>
    <xf numFmtId="0" fontId="0" fillId="44" borderId="71" xfId="0" applyFill="1" applyBorder="1" applyAlignment="1" applyProtection="1">
      <alignment wrapText="1"/>
      <protection locked="0"/>
    </xf>
    <xf numFmtId="0" fontId="24" fillId="44" borderId="0" xfId="0" applyFont="1" applyFill="1" applyBorder="1" applyAlignment="1" applyProtection="1">
      <alignment horizontal="center" vertical="center" textRotation="180" wrapText="1"/>
    </xf>
    <xf numFmtId="0" fontId="24" fillId="44" borderId="71" xfId="0" applyFont="1" applyFill="1" applyBorder="1" applyAlignment="1" applyProtection="1">
      <alignment horizontal="left" vertical="top" wrapText="1"/>
    </xf>
    <xf numFmtId="0" fontId="5" fillId="44" borderId="18" xfId="0" applyFont="1" applyFill="1" applyBorder="1" applyProtection="1">
      <protection locked="0"/>
    </xf>
    <xf numFmtId="0" fontId="5" fillId="44" borderId="73" xfId="0" applyFont="1" applyFill="1" applyBorder="1" applyProtection="1">
      <protection locked="0"/>
    </xf>
    <xf numFmtId="0" fontId="0" fillId="44" borderId="0" xfId="0" applyFill="1" applyBorder="1" applyAlignment="1" applyProtection="1">
      <alignment horizontal="left" vertical="center" wrapText="1"/>
      <protection locked="0"/>
    </xf>
    <xf numFmtId="0" fontId="29" fillId="44" borderId="71" xfId="0" applyFont="1" applyFill="1" applyBorder="1" applyProtection="1">
      <protection locked="0"/>
    </xf>
    <xf numFmtId="0" fontId="5" fillId="44" borderId="0" xfId="0" applyFont="1" applyFill="1" applyBorder="1" applyProtection="1">
      <protection locked="0"/>
    </xf>
    <xf numFmtId="0" fontId="5" fillId="32" borderId="73" xfId="0" applyFont="1" applyFill="1" applyBorder="1" applyAlignment="1" applyProtection="1">
      <protection locked="0"/>
    </xf>
    <xf numFmtId="0" fontId="5" fillId="32" borderId="78" xfId="0" applyFont="1" applyFill="1" applyBorder="1" applyAlignment="1" applyProtection="1">
      <alignment horizontal="left" vertical="top"/>
      <protection locked="0"/>
    </xf>
    <xf numFmtId="0" fontId="5" fillId="0" borderId="73" xfId="0" applyFont="1" applyBorder="1" applyAlignment="1" applyProtection="1">
      <alignment horizontal="left" vertical="top" wrapText="1"/>
      <protection locked="0"/>
    </xf>
    <xf numFmtId="0" fontId="24" fillId="0" borderId="72" xfId="0" applyFont="1" applyFill="1" applyBorder="1" applyAlignment="1" applyProtection="1">
      <alignment vertical="top" wrapText="1"/>
    </xf>
    <xf numFmtId="0" fontId="24" fillId="0" borderId="70" xfId="0" applyFont="1" applyBorder="1" applyProtection="1"/>
    <xf numFmtId="0" fontId="24" fillId="0" borderId="78" xfId="0" applyFont="1" applyBorder="1" applyAlignment="1" applyProtection="1">
      <alignment horizontal="center" vertical="center" wrapText="1"/>
    </xf>
    <xf numFmtId="0" fontId="24" fillId="0" borderId="73" xfId="0" applyFont="1" applyBorder="1" applyAlignment="1" applyProtection="1">
      <alignment horizontal="center" vertical="center" wrapText="1"/>
    </xf>
    <xf numFmtId="0" fontId="5" fillId="31" borderId="78" xfId="0" applyFont="1" applyFill="1" applyBorder="1" applyAlignment="1" applyProtection="1">
      <alignment horizontal="center"/>
      <protection locked="0"/>
    </xf>
    <xf numFmtId="1" fontId="5" fillId="31" borderId="73" xfId="0" applyNumberFormat="1" applyFont="1" applyFill="1" applyBorder="1" applyAlignment="1" applyProtection="1">
      <alignment horizontal="center" wrapText="1"/>
      <protection locked="0"/>
    </xf>
    <xf numFmtId="0" fontId="5" fillId="31" borderId="104" xfId="0" applyFont="1" applyFill="1" applyBorder="1" applyAlignment="1" applyProtection="1">
      <alignment horizontal="center"/>
      <protection locked="0"/>
    </xf>
    <xf numFmtId="0" fontId="5" fillId="31" borderId="105" xfId="0" applyFont="1" applyFill="1" applyBorder="1" applyAlignment="1" applyProtection="1">
      <alignment horizontal="center"/>
      <protection locked="0"/>
    </xf>
    <xf numFmtId="0" fontId="0" fillId="31" borderId="105" xfId="0" applyFill="1" applyBorder="1" applyAlignment="1" applyProtection="1">
      <alignment horizontal="center"/>
      <protection locked="0"/>
    </xf>
    <xf numFmtId="1" fontId="0" fillId="31" borderId="106" xfId="0" quotePrefix="1" applyNumberFormat="1" applyFill="1" applyBorder="1" applyAlignment="1" applyProtection="1">
      <alignment horizontal="center"/>
      <protection locked="0"/>
    </xf>
    <xf numFmtId="1" fontId="0" fillId="29" borderId="106" xfId="0" applyNumberFormat="1" applyFill="1" applyBorder="1" applyAlignment="1" applyProtection="1">
      <alignment horizontal="center"/>
    </xf>
    <xf numFmtId="1" fontId="5" fillId="31" borderId="106" xfId="0" applyNumberFormat="1" applyFont="1" applyFill="1" applyBorder="1" applyAlignment="1" applyProtection="1">
      <alignment horizontal="center" wrapText="1"/>
      <protection locked="0"/>
    </xf>
    <xf numFmtId="1" fontId="5" fillId="31" borderId="111" xfId="0" applyNumberFormat="1" applyFont="1" applyFill="1" applyBorder="1" applyAlignment="1" applyProtection="1">
      <alignment horizontal="center" wrapText="1"/>
      <protection locked="0"/>
    </xf>
    <xf numFmtId="0" fontId="46" fillId="44" borderId="18" xfId="0" applyFont="1" applyFill="1" applyBorder="1" applyAlignment="1" applyProtection="1">
      <alignment horizontal="left" vertical="top"/>
      <protection locked="0"/>
    </xf>
    <xf numFmtId="0" fontId="0" fillId="44" borderId="73" xfId="0" applyFill="1" applyBorder="1" applyAlignment="1" applyProtection="1">
      <alignment horizontal="left" vertical="top" wrapText="1"/>
      <protection locked="0"/>
    </xf>
    <xf numFmtId="0" fontId="5" fillId="44" borderId="73" xfId="0" applyFont="1" applyFill="1" applyBorder="1" applyAlignment="1" applyProtection="1">
      <alignment horizontal="left" vertical="top" wrapText="1"/>
      <protection locked="0"/>
    </xf>
    <xf numFmtId="0" fontId="29" fillId="44" borderId="0" xfId="0" applyFont="1" applyFill="1" applyBorder="1" applyProtection="1">
      <protection locked="0"/>
    </xf>
    <xf numFmtId="0" fontId="40" fillId="53" borderId="0" xfId="0" applyFont="1" applyFill="1" applyBorder="1" applyAlignment="1" applyProtection="1">
      <alignment horizontal="left" vertical="top" wrapText="1"/>
      <protection locked="0"/>
    </xf>
    <xf numFmtId="0" fontId="5" fillId="53" borderId="0" xfId="0" applyFont="1" applyFill="1" applyBorder="1" applyAlignment="1" applyProtection="1">
      <alignment vertical="top" wrapText="1"/>
      <protection locked="0"/>
    </xf>
    <xf numFmtId="0" fontId="40" fillId="53" borderId="0" xfId="0" applyFont="1" applyFill="1" applyBorder="1" applyAlignment="1" applyProtection="1">
      <alignment vertical="top" wrapText="1"/>
      <protection locked="0"/>
    </xf>
    <xf numFmtId="0" fontId="5" fillId="53" borderId="0" xfId="0" applyFont="1" applyFill="1" applyAlignment="1" applyProtection="1">
      <alignment vertical="center"/>
      <protection locked="0"/>
    </xf>
    <xf numFmtId="0" fontId="0" fillId="27" borderId="68" xfId="0" applyFill="1" applyBorder="1" applyAlignment="1" applyProtection="1"/>
    <xf numFmtId="0" fontId="44" fillId="27" borderId="75" xfId="0" applyFont="1" applyFill="1" applyBorder="1" applyAlignment="1" applyProtection="1"/>
    <xf numFmtId="0" fontId="5" fillId="27" borderId="70" xfId="0" quotePrefix="1" applyFont="1" applyFill="1" applyBorder="1" applyAlignment="1" applyProtection="1">
      <alignment horizontal="left" indent="1"/>
    </xf>
    <xf numFmtId="0" fontId="24" fillId="27" borderId="71" xfId="0" applyFont="1" applyFill="1" applyBorder="1" applyAlignment="1" applyProtection="1">
      <alignment horizontal="left" wrapText="1"/>
    </xf>
    <xf numFmtId="0" fontId="0" fillId="0" borderId="0" xfId="0" applyBorder="1" applyAlignment="1" applyProtection="1">
      <protection locked="0"/>
    </xf>
    <xf numFmtId="0" fontId="0" fillId="0" borderId="0" xfId="0" applyBorder="1" applyAlignment="1" applyProtection="1"/>
    <xf numFmtId="0" fontId="0" fillId="53" borderId="0" xfId="0" applyFill="1" applyAlignment="1" applyProtection="1">
      <protection locked="0"/>
    </xf>
    <xf numFmtId="0" fontId="24" fillId="53" borderId="0" xfId="0" applyFont="1" applyFill="1" applyBorder="1" applyAlignment="1" applyProtection="1">
      <alignment horizontal="center" vertical="center" wrapText="1"/>
      <protection locked="0"/>
    </xf>
    <xf numFmtId="0" fontId="0" fillId="0" borderId="71" xfId="0" applyBorder="1" applyProtection="1"/>
    <xf numFmtId="0" fontId="105" fillId="53" borderId="0" xfId="0" applyFont="1" applyFill="1" applyAlignment="1" applyProtection="1">
      <alignment wrapText="1"/>
      <protection locked="0"/>
    </xf>
    <xf numFmtId="0" fontId="0" fillId="0" borderId="75" xfId="0" applyFill="1" applyBorder="1" applyAlignment="1" applyProtection="1">
      <alignment vertical="top"/>
    </xf>
    <xf numFmtId="0" fontId="5" fillId="27" borderId="73" xfId="0" applyFont="1" applyFill="1" applyBorder="1" applyAlignment="1" applyProtection="1">
      <alignment vertical="top" wrapText="1"/>
      <protection locked="0"/>
    </xf>
    <xf numFmtId="0" fontId="0" fillId="27" borderId="77" xfId="0" applyFill="1" applyBorder="1" applyProtection="1"/>
    <xf numFmtId="0" fontId="38" fillId="53" borderId="0" xfId="0" applyFont="1" applyFill="1" applyAlignment="1" applyProtection="1">
      <alignment horizontal="left" vertical="top"/>
      <protection locked="0"/>
    </xf>
    <xf numFmtId="0" fontId="5" fillId="0" borderId="70" xfId="0" applyFont="1" applyFill="1" applyBorder="1" applyAlignment="1" applyProtection="1">
      <alignment horizontal="left" vertical="top" wrapText="1"/>
      <protection locked="0"/>
    </xf>
    <xf numFmtId="0" fontId="5" fillId="27" borderId="71" xfId="0" applyFont="1" applyFill="1" applyBorder="1" applyAlignment="1" applyProtection="1">
      <alignment horizontal="center" vertical="center" wrapText="1"/>
      <protection locked="0"/>
    </xf>
    <xf numFmtId="0" fontId="24" fillId="0" borderId="70" xfId="0" applyFont="1" applyFill="1" applyBorder="1" applyAlignment="1" applyProtection="1">
      <alignment horizontal="left" vertical="top"/>
    </xf>
    <xf numFmtId="0" fontId="5" fillId="0" borderId="77" xfId="0" applyFont="1" applyFill="1" applyBorder="1" applyAlignment="1" applyProtection="1">
      <alignment horizontal="left" vertical="top" wrapText="1"/>
      <protection locked="0"/>
    </xf>
    <xf numFmtId="0" fontId="24" fillId="0" borderId="120" xfId="0" applyFont="1" applyBorder="1" applyAlignment="1" applyProtection="1">
      <alignment horizontal="center" vertical="center" wrapText="1"/>
    </xf>
    <xf numFmtId="0" fontId="5" fillId="31" borderId="78" xfId="0" applyFont="1" applyFill="1" applyBorder="1" applyAlignment="1" applyProtection="1">
      <alignment horizontal="center" wrapText="1"/>
      <protection locked="0"/>
    </xf>
    <xf numFmtId="0" fontId="0" fillId="31" borderId="78" xfId="0" applyFill="1" applyBorder="1" applyAlignment="1" applyProtection="1">
      <alignment horizontal="center" wrapText="1"/>
      <protection locked="0"/>
    </xf>
    <xf numFmtId="0" fontId="0" fillId="31" borderId="104" xfId="0" applyFill="1" applyBorder="1" applyAlignment="1" applyProtection="1">
      <alignment horizontal="center" wrapText="1"/>
      <protection locked="0"/>
    </xf>
    <xf numFmtId="0" fontId="0" fillId="31" borderId="105" xfId="0" applyFill="1" applyBorder="1" applyAlignment="1" applyProtection="1">
      <alignment horizontal="center" wrapText="1"/>
      <protection locked="0"/>
    </xf>
    <xf numFmtId="1" fontId="0" fillId="31" borderId="105" xfId="0" applyNumberFormat="1" applyFill="1" applyBorder="1" applyAlignment="1" applyProtection="1">
      <alignment horizontal="center"/>
      <protection locked="0"/>
    </xf>
    <xf numFmtId="1" fontId="5" fillId="29" borderId="105" xfId="0" applyNumberFormat="1" applyFont="1" applyFill="1" applyBorder="1" applyAlignment="1" applyProtection="1">
      <alignment horizontal="center" wrapText="1"/>
    </xf>
    <xf numFmtId="1" fontId="5" fillId="31" borderId="105" xfId="0" applyNumberFormat="1" applyFont="1" applyFill="1" applyBorder="1" applyAlignment="1" applyProtection="1">
      <alignment horizontal="center" wrapText="1"/>
      <protection locked="0"/>
    </xf>
    <xf numFmtId="2" fontId="0" fillId="29" borderId="105" xfId="0" applyNumberFormat="1" applyFill="1" applyBorder="1" applyAlignment="1" applyProtection="1">
      <alignment horizontal="center"/>
    </xf>
    <xf numFmtId="0" fontId="38" fillId="53" borderId="0" xfId="0" applyFont="1" applyFill="1" applyBorder="1" applyAlignment="1" applyProtection="1">
      <alignment horizontal="left" vertical="top"/>
      <protection locked="0"/>
    </xf>
    <xf numFmtId="0" fontId="24" fillId="53" borderId="0" xfId="0" applyFont="1" applyFill="1" applyAlignment="1" applyProtection="1">
      <alignment horizontal="center" vertical="center" wrapText="1"/>
      <protection locked="0"/>
    </xf>
    <xf numFmtId="0" fontId="0" fillId="53" borderId="0" xfId="0" applyFill="1" applyAlignment="1" applyProtection="1">
      <alignment horizontal="center" vertical="center" wrapText="1"/>
      <protection locked="0"/>
    </xf>
    <xf numFmtId="0" fontId="0" fillId="53" borderId="0" xfId="0" applyFill="1" applyBorder="1" applyAlignment="1" applyProtection="1">
      <alignment vertical="center" wrapText="1"/>
      <protection locked="0"/>
    </xf>
    <xf numFmtId="0" fontId="0" fillId="53" borderId="0" xfId="0" applyFill="1" applyBorder="1" applyAlignment="1" applyProtection="1">
      <alignment horizontal="center" vertical="center" wrapText="1"/>
      <protection locked="0"/>
    </xf>
    <xf numFmtId="0" fontId="115" fillId="53" borderId="0" xfId="0" applyFont="1" applyFill="1" applyAlignment="1" applyProtection="1">
      <alignment horizontal="center" vertical="center" wrapText="1"/>
      <protection locked="0"/>
    </xf>
    <xf numFmtId="0" fontId="5" fillId="53" borderId="0" xfId="0" applyFont="1" applyFill="1" applyAlignment="1" applyProtection="1">
      <alignment horizontal="center"/>
      <protection locked="0"/>
    </xf>
    <xf numFmtId="0" fontId="0" fillId="53" borderId="0" xfId="0" applyFill="1" applyBorder="1" applyAlignment="1" applyProtection="1">
      <alignment horizontal="left" vertical="top" wrapText="1"/>
      <protection locked="0"/>
    </xf>
    <xf numFmtId="0" fontId="0" fillId="0" borderId="69" xfId="0" applyBorder="1" applyAlignment="1" applyProtection="1">
      <alignment vertical="center" wrapText="1"/>
      <protection locked="0"/>
    </xf>
    <xf numFmtId="0" fontId="0" fillId="0" borderId="71" xfId="0" applyBorder="1" applyAlignment="1" applyProtection="1">
      <alignment vertical="center" wrapText="1"/>
      <protection locked="0"/>
    </xf>
    <xf numFmtId="0" fontId="35" fillId="41" borderId="103" xfId="0" applyFont="1" applyFill="1" applyBorder="1" applyAlignment="1" applyProtection="1">
      <alignment vertical="top"/>
    </xf>
    <xf numFmtId="0" fontId="24" fillId="30" borderId="70" xfId="0" applyFont="1" applyFill="1" applyBorder="1" applyAlignment="1" applyProtection="1">
      <alignment wrapText="1"/>
    </xf>
    <xf numFmtId="0" fontId="24" fillId="27" borderId="121" xfId="0" applyFont="1" applyFill="1" applyBorder="1" applyAlignment="1" applyProtection="1">
      <alignment wrapText="1"/>
    </xf>
    <xf numFmtId="0" fontId="24" fillId="44" borderId="70" xfId="0" applyFont="1" applyFill="1" applyBorder="1" applyAlignment="1" applyProtection="1">
      <alignment horizontal="left" vertical="center"/>
    </xf>
    <xf numFmtId="0" fontId="5" fillId="27" borderId="72" xfId="0" applyFont="1" applyFill="1" applyBorder="1" applyAlignment="1" applyProtection="1">
      <alignment horizontal="center" vertical="center" wrapText="1"/>
    </xf>
    <xf numFmtId="0" fontId="0" fillId="27" borderId="72" xfId="0" applyFill="1" applyBorder="1" applyAlignment="1" applyProtection="1">
      <alignment horizontal="center" vertical="center"/>
    </xf>
    <xf numFmtId="0" fontId="5" fillId="0" borderId="73" xfId="0" applyFont="1" applyBorder="1" applyAlignment="1" applyProtection="1">
      <alignment horizontal="center" vertical="center" wrapText="1"/>
    </xf>
    <xf numFmtId="0" fontId="0" fillId="31" borderId="72" xfId="0" applyFill="1" applyBorder="1" applyAlignment="1" applyProtection="1">
      <alignment horizontal="center" vertical="center"/>
      <protection locked="0"/>
    </xf>
    <xf numFmtId="1" fontId="5" fillId="31" borderId="73" xfId="0" applyNumberFormat="1" applyFont="1" applyFill="1" applyBorder="1" applyAlignment="1" applyProtection="1">
      <alignment horizontal="center" vertical="center"/>
      <protection locked="0"/>
    </xf>
    <xf numFmtId="0" fontId="0" fillId="27" borderId="70" xfId="0" applyFill="1" applyBorder="1" applyAlignment="1" applyProtection="1">
      <alignment horizontal="center" vertical="center"/>
      <protection locked="0"/>
    </xf>
    <xf numFmtId="0" fontId="5" fillId="27" borderId="70" xfId="0" applyFont="1" applyFill="1" applyBorder="1" applyAlignment="1" applyProtection="1">
      <alignment horizontal="center" vertical="center"/>
      <protection locked="0"/>
    </xf>
    <xf numFmtId="0" fontId="0" fillId="27" borderId="70" xfId="0" applyFill="1" applyBorder="1" applyAlignment="1" applyProtection="1">
      <alignment horizontal="center" vertical="center" wrapText="1"/>
    </xf>
    <xf numFmtId="0" fontId="0" fillId="0" borderId="0" xfId="0" applyBorder="1" applyAlignment="1" applyProtection="1">
      <alignment horizontal="center" vertical="center" wrapText="1"/>
    </xf>
    <xf numFmtId="0" fontId="5" fillId="0" borderId="0" xfId="0" applyFont="1" applyFill="1" applyBorder="1" applyAlignment="1" applyProtection="1">
      <alignment horizontal="center" vertical="center" wrapText="1"/>
    </xf>
    <xf numFmtId="0" fontId="0" fillId="45" borderId="78" xfId="0" applyFill="1" applyBorder="1" applyAlignment="1" applyProtection="1">
      <alignment horizontal="center" vertical="center"/>
      <protection locked="0"/>
    </xf>
    <xf numFmtId="9" fontId="0" fillId="0" borderId="0" xfId="618" applyFont="1" applyBorder="1" applyProtection="1">
      <protection locked="0"/>
    </xf>
    <xf numFmtId="0" fontId="24" fillId="27" borderId="70" xfId="0" applyFont="1" applyFill="1" applyBorder="1" applyAlignment="1" applyProtection="1">
      <alignment horizontal="left" vertical="center"/>
      <protection locked="0"/>
    </xf>
    <xf numFmtId="0" fontId="5" fillId="27" borderId="70" xfId="0" applyFont="1" applyFill="1" applyBorder="1" applyAlignment="1" applyProtection="1">
      <alignment horizontal="left" vertical="center"/>
      <protection locked="0"/>
    </xf>
    <xf numFmtId="0" fontId="5" fillId="27" borderId="70" xfId="0" applyFont="1" applyFill="1" applyBorder="1" applyAlignment="1" applyProtection="1">
      <alignment horizontal="center" vertical="center" wrapText="1"/>
    </xf>
    <xf numFmtId="0" fontId="5" fillId="45" borderId="78" xfId="0" applyFont="1" applyFill="1" applyBorder="1" applyAlignment="1" applyProtection="1">
      <alignment horizontal="center" vertical="center"/>
      <protection locked="0"/>
    </xf>
    <xf numFmtId="0" fontId="24" fillId="45" borderId="78" xfId="0" applyFont="1" applyFill="1" applyBorder="1" applyAlignment="1" applyProtection="1">
      <alignment horizontal="center" vertical="center"/>
      <protection locked="0"/>
    </xf>
    <xf numFmtId="0" fontId="106" fillId="0" borderId="0" xfId="0" applyFont="1" applyBorder="1" applyProtection="1">
      <protection locked="0"/>
    </xf>
    <xf numFmtId="0" fontId="5" fillId="0" borderId="70" xfId="0" applyFont="1" applyBorder="1" applyProtection="1">
      <protection locked="0"/>
    </xf>
    <xf numFmtId="0" fontId="0" fillId="0" borderId="0" xfId="0" applyBorder="1" applyAlignment="1" applyProtection="1">
      <alignment horizontal="center"/>
      <protection locked="0"/>
    </xf>
    <xf numFmtId="0" fontId="5" fillId="0" borderId="70" xfId="0" applyFont="1" applyBorder="1" applyAlignment="1" applyProtection="1">
      <alignment horizontal="center" vertical="center"/>
    </xf>
    <xf numFmtId="0" fontId="5" fillId="0" borderId="124" xfId="0" applyFont="1" applyBorder="1" applyProtection="1"/>
    <xf numFmtId="0" fontId="24" fillId="44" borderId="78" xfId="0" applyFont="1" applyFill="1" applyBorder="1" applyAlignment="1" applyProtection="1">
      <alignment horizontal="center" vertical="center" wrapText="1"/>
    </xf>
    <xf numFmtId="0" fontId="5" fillId="44" borderId="78" xfId="0" applyFont="1" applyFill="1" applyBorder="1" applyAlignment="1" applyProtection="1">
      <alignment horizontal="center" vertical="center"/>
    </xf>
    <xf numFmtId="0" fontId="5" fillId="44" borderId="125" xfId="0" applyFont="1" applyFill="1" applyBorder="1" applyAlignment="1" applyProtection="1">
      <alignment horizontal="center" vertical="center"/>
    </xf>
    <xf numFmtId="0" fontId="24" fillId="0" borderId="70" xfId="0" applyFont="1" applyBorder="1" applyProtection="1">
      <protection locked="0"/>
    </xf>
    <xf numFmtId="0" fontId="0" fillId="0" borderId="0" xfId="0" applyBorder="1" applyAlignment="1" applyProtection="1">
      <alignment horizontal="center"/>
    </xf>
    <xf numFmtId="0" fontId="24" fillId="0" borderId="124" xfId="0" applyFont="1" applyFill="1" applyBorder="1" applyAlignment="1" applyProtection="1">
      <alignment horizontal="center" vertical="center" wrapText="1"/>
    </xf>
    <xf numFmtId="0" fontId="24" fillId="0" borderId="124" xfId="0" applyFont="1" applyBorder="1" applyAlignment="1" applyProtection="1">
      <alignment horizontal="center" vertical="center"/>
    </xf>
    <xf numFmtId="0" fontId="24" fillId="0" borderId="78" xfId="0" applyFont="1" applyBorder="1" applyAlignment="1" applyProtection="1">
      <alignment horizontal="center" vertical="center"/>
    </xf>
    <xf numFmtId="0" fontId="24" fillId="0" borderId="104" xfId="0" applyFont="1" applyBorder="1" applyAlignment="1" applyProtection="1">
      <alignment horizontal="center" vertical="center"/>
    </xf>
    <xf numFmtId="0" fontId="0" fillId="0" borderId="105" xfId="0" applyBorder="1" applyAlignment="1" applyProtection="1">
      <alignment horizontal="center" vertical="center"/>
    </xf>
    <xf numFmtId="0" fontId="5" fillId="0" borderId="105" xfId="0" applyFont="1" applyBorder="1" applyAlignment="1" applyProtection="1">
      <alignment horizontal="center" vertical="center"/>
    </xf>
    <xf numFmtId="0" fontId="5" fillId="0" borderId="126" xfId="0" applyFont="1" applyBorder="1" applyAlignment="1" applyProtection="1">
      <alignment horizontal="center" vertical="center"/>
    </xf>
    <xf numFmtId="0" fontId="0" fillId="0" borderId="82" xfId="0" applyBorder="1" applyProtection="1">
      <protection locked="0"/>
    </xf>
    <xf numFmtId="0" fontId="0" fillId="0" borderId="83" xfId="0" applyBorder="1" applyProtection="1">
      <protection locked="0"/>
    </xf>
    <xf numFmtId="0" fontId="24" fillId="53" borderId="0" xfId="0" applyFont="1" applyFill="1" applyAlignment="1" applyProtection="1">
      <alignment vertical="top" wrapText="1"/>
      <protection locked="0"/>
    </xf>
    <xf numFmtId="0" fontId="5" fillId="27" borderId="71" xfId="0" applyFont="1" applyFill="1" applyBorder="1" applyProtection="1">
      <protection locked="0"/>
    </xf>
    <xf numFmtId="0" fontId="5" fillId="0" borderId="70" xfId="0" applyFont="1" applyBorder="1" applyProtection="1"/>
    <xf numFmtId="0" fontId="5" fillId="0" borderId="0" xfId="0" applyFont="1" applyBorder="1" applyProtection="1"/>
    <xf numFmtId="0" fontId="5" fillId="31" borderId="76" xfId="0" applyFont="1" applyFill="1" applyBorder="1" applyProtection="1">
      <protection locked="0"/>
    </xf>
    <xf numFmtId="0" fontId="5" fillId="27" borderId="71" xfId="0" applyFont="1" applyFill="1" applyBorder="1" applyAlignment="1" applyProtection="1">
      <alignment horizontal="center"/>
      <protection locked="0"/>
    </xf>
    <xf numFmtId="0" fontId="5" fillId="0" borderId="71" xfId="0" applyFont="1" applyFill="1" applyBorder="1" applyAlignment="1" applyProtection="1">
      <alignment horizontal="left" vertical="top"/>
      <protection locked="0"/>
    </xf>
    <xf numFmtId="0" fontId="5" fillId="0" borderId="71" xfId="0" applyFont="1" applyBorder="1" applyProtection="1">
      <protection locked="0"/>
    </xf>
    <xf numFmtId="0" fontId="5" fillId="0" borderId="78" xfId="0" applyFont="1" applyBorder="1" applyAlignment="1" applyProtection="1">
      <alignment horizontal="center" vertical="center" wrapText="1"/>
    </xf>
    <xf numFmtId="14" fontId="63" fillId="0" borderId="0" xfId="0" applyNumberFormat="1" applyFont="1" applyFill="1" applyBorder="1" applyAlignment="1" applyProtection="1">
      <alignment horizontal="left"/>
      <protection locked="0"/>
    </xf>
    <xf numFmtId="0" fontId="5" fillId="0" borderId="0" xfId="0" applyFont="1" applyFill="1" applyBorder="1" applyProtection="1">
      <protection locked="0"/>
    </xf>
    <xf numFmtId="0" fontId="28" fillId="0" borderId="0" xfId="0" applyFont="1" applyBorder="1" applyProtection="1">
      <protection locked="0"/>
    </xf>
    <xf numFmtId="0" fontId="34" fillId="0" borderId="70" xfId="0" applyFont="1" applyBorder="1" applyProtection="1">
      <protection locked="0"/>
    </xf>
    <xf numFmtId="0" fontId="47" fillId="0" borderId="0" xfId="0" applyFont="1" applyBorder="1" applyAlignment="1" applyProtection="1">
      <protection locked="0"/>
    </xf>
    <xf numFmtId="0" fontId="47" fillId="0" borderId="78" xfId="0" applyFont="1" applyBorder="1" applyAlignment="1" applyProtection="1">
      <alignment horizontal="center" wrapText="1"/>
      <protection locked="0"/>
    </xf>
    <xf numFmtId="0" fontId="47" fillId="31" borderId="78" xfId="0" applyFont="1" applyFill="1" applyBorder="1" applyAlignment="1" applyProtection="1">
      <alignment horizontal="center"/>
      <protection locked="0"/>
    </xf>
    <xf numFmtId="0" fontId="47" fillId="0" borderId="71" xfId="0" applyFont="1" applyBorder="1" applyAlignment="1" applyProtection="1">
      <alignment horizontal="center" wrapText="1"/>
      <protection locked="0"/>
    </xf>
    <xf numFmtId="0" fontId="5" fillId="0" borderId="70" xfId="0" applyFont="1" applyFill="1" applyBorder="1" applyProtection="1">
      <protection locked="0"/>
    </xf>
    <xf numFmtId="165" fontId="47" fillId="0" borderId="71" xfId="0" applyNumberFormat="1" applyFont="1" applyFill="1" applyBorder="1" applyAlignment="1" applyProtection="1">
      <alignment horizontal="center"/>
      <protection locked="0"/>
    </xf>
    <xf numFmtId="0" fontId="5" fillId="0" borderId="0" xfId="0" applyFont="1" applyBorder="1" applyAlignment="1" applyProtection="1">
      <alignment horizontal="center"/>
      <protection locked="0"/>
    </xf>
    <xf numFmtId="0" fontId="5" fillId="0" borderId="0" xfId="0" applyFont="1" applyBorder="1" applyAlignment="1" applyProtection="1">
      <protection locked="0"/>
    </xf>
    <xf numFmtId="0" fontId="5" fillId="0" borderId="71" xfId="0" applyFont="1" applyBorder="1" applyAlignment="1" applyProtection="1">
      <protection locked="0"/>
    </xf>
    <xf numFmtId="0" fontId="5" fillId="0" borderId="81" xfId="0" applyFont="1" applyBorder="1" applyProtection="1">
      <protection locked="0"/>
    </xf>
    <xf numFmtId="0" fontId="5" fillId="0" borderId="82" xfId="0" applyFont="1" applyBorder="1" applyProtection="1">
      <protection locked="0"/>
    </xf>
    <xf numFmtId="0" fontId="5" fillId="0" borderId="82" xfId="0" applyFont="1" applyBorder="1" applyAlignment="1" applyProtection="1">
      <alignment horizontal="right"/>
      <protection locked="0"/>
    </xf>
    <xf numFmtId="1" fontId="5" fillId="0" borderId="82" xfId="0" applyNumberFormat="1" applyFont="1" applyBorder="1" applyAlignment="1" applyProtection="1">
      <alignment horizontal="center"/>
      <protection locked="0"/>
    </xf>
    <xf numFmtId="0" fontId="5" fillId="0" borderId="83" xfId="0" applyFont="1" applyBorder="1" applyProtection="1">
      <protection locked="0"/>
    </xf>
    <xf numFmtId="0" fontId="40" fillId="53" borderId="0" xfId="0" applyFont="1" applyFill="1" applyAlignment="1" applyProtection="1">
      <alignment horizontal="left" vertical="top" wrapText="1"/>
      <protection locked="0"/>
    </xf>
    <xf numFmtId="0" fontId="5" fillId="53" borderId="0" xfId="0" applyFont="1" applyFill="1" applyAlignment="1" applyProtection="1">
      <alignment horizontal="left" vertical="top"/>
      <protection locked="0"/>
    </xf>
    <xf numFmtId="0" fontId="5" fillId="53" borderId="0" xfId="0" applyFont="1" applyFill="1" applyBorder="1" applyAlignment="1" applyProtection="1">
      <alignment horizontal="right"/>
      <protection locked="0"/>
    </xf>
    <xf numFmtId="2" fontId="5" fillId="53" borderId="0" xfId="0" applyNumberFormat="1" applyFont="1" applyFill="1" applyBorder="1" applyAlignment="1" applyProtection="1">
      <alignment horizontal="center"/>
      <protection locked="0"/>
    </xf>
    <xf numFmtId="0" fontId="0" fillId="0" borderId="78" xfId="0" applyBorder="1" applyAlignment="1" applyProtection="1">
      <alignment vertical="top" wrapText="1"/>
    </xf>
    <xf numFmtId="0" fontId="5" fillId="0" borderId="78" xfId="0" applyFont="1" applyBorder="1" applyAlignment="1" applyProtection="1">
      <alignment vertical="top" wrapText="1"/>
    </xf>
    <xf numFmtId="0" fontId="0" fillId="51" borderId="24" xfId="0" applyFill="1" applyBorder="1" applyAlignment="1" applyProtection="1">
      <alignment horizontal="left" vertical="top" wrapText="1"/>
      <protection locked="0"/>
    </xf>
    <xf numFmtId="0" fontId="5" fillId="45" borderId="74" xfId="0" applyFont="1" applyFill="1" applyBorder="1" applyAlignment="1" applyProtection="1">
      <alignment horizontal="left"/>
      <protection locked="0"/>
    </xf>
    <xf numFmtId="0" fontId="0" fillId="50" borderId="24" xfId="0" applyFill="1" applyBorder="1" applyAlignment="1" applyProtection="1">
      <alignment horizontal="left" vertical="top" wrapText="1"/>
      <protection locked="0"/>
    </xf>
    <xf numFmtId="0" fontId="0" fillId="45" borderId="24" xfId="0" applyFill="1" applyBorder="1" applyAlignment="1" applyProtection="1">
      <alignment horizontal="left" vertical="top" wrapText="1"/>
      <protection locked="0"/>
    </xf>
    <xf numFmtId="0" fontId="5" fillId="45" borderId="35" xfId="0" applyFont="1" applyFill="1" applyBorder="1" applyAlignment="1" applyProtection="1">
      <alignment horizontal="left" vertical="top" wrapText="1"/>
      <protection locked="0"/>
    </xf>
    <xf numFmtId="0" fontId="5" fillId="51" borderId="24" xfId="0" applyFont="1" applyFill="1" applyBorder="1" applyAlignment="1" applyProtection="1">
      <alignment horizontal="left" vertical="top"/>
      <protection locked="0"/>
    </xf>
    <xf numFmtId="0" fontId="5" fillId="51" borderId="79" xfId="0" applyFont="1" applyFill="1" applyBorder="1" applyAlignment="1" applyProtection="1">
      <alignment horizontal="left" vertical="top" wrapText="1"/>
      <protection locked="0"/>
    </xf>
    <xf numFmtId="0" fontId="0" fillId="51" borderId="79" xfId="0" applyFill="1" applyBorder="1" applyAlignment="1" applyProtection="1">
      <alignment horizontal="left" vertical="top" wrapText="1"/>
      <protection locked="0"/>
    </xf>
    <xf numFmtId="0" fontId="0" fillId="51" borderId="35" xfId="0" applyFill="1" applyBorder="1" applyAlignment="1" applyProtection="1">
      <alignment horizontal="left" vertical="top" wrapText="1"/>
      <protection locked="0"/>
    </xf>
    <xf numFmtId="0" fontId="0" fillId="51" borderId="80" xfId="0" applyFill="1" applyBorder="1" applyAlignment="1" applyProtection="1">
      <alignment horizontal="left" vertical="top" wrapText="1"/>
      <protection locked="0"/>
    </xf>
    <xf numFmtId="0" fontId="5" fillId="45" borderId="89" xfId="0" applyFont="1" applyFill="1" applyBorder="1" applyAlignment="1" applyProtection="1">
      <alignment horizontal="left"/>
      <protection locked="0"/>
    </xf>
    <xf numFmtId="0" fontId="5" fillId="50" borderId="36" xfId="0" applyFont="1" applyFill="1" applyBorder="1" applyAlignment="1" applyProtection="1">
      <alignment vertical="top" wrapText="1"/>
      <protection locked="0"/>
    </xf>
    <xf numFmtId="0" fontId="5" fillId="45" borderId="35" xfId="0" applyFont="1" applyFill="1" applyBorder="1" applyAlignment="1" applyProtection="1">
      <alignment horizontal="left" vertical="top"/>
      <protection locked="0"/>
    </xf>
    <xf numFmtId="0" fontId="0" fillId="51" borderId="24" xfId="0" applyFill="1" applyBorder="1" applyAlignment="1" applyProtection="1">
      <alignment horizontal="left" vertical="top"/>
      <protection locked="0"/>
    </xf>
    <xf numFmtId="0" fontId="5" fillId="45" borderId="73" xfId="0" applyFont="1" applyFill="1" applyBorder="1" applyProtection="1">
      <protection locked="0"/>
    </xf>
    <xf numFmtId="0" fontId="0" fillId="45" borderId="24" xfId="0" applyFill="1" applyBorder="1" applyAlignment="1" applyProtection="1">
      <alignment horizontal="left" vertical="top"/>
      <protection locked="0"/>
    </xf>
    <xf numFmtId="0" fontId="0" fillId="27" borderId="0" xfId="0" applyFill="1" applyBorder="1" applyProtection="1"/>
    <xf numFmtId="0" fontId="5" fillId="50" borderId="73" xfId="0" applyFont="1" applyFill="1" applyBorder="1" applyAlignment="1" applyProtection="1">
      <protection locked="0"/>
    </xf>
    <xf numFmtId="0" fontId="5" fillId="45" borderId="79" xfId="0" applyFont="1" applyFill="1" applyBorder="1" applyAlignment="1" applyProtection="1">
      <alignment horizontal="left" vertical="top" wrapText="1"/>
      <protection locked="0"/>
    </xf>
    <xf numFmtId="0" fontId="0" fillId="51" borderId="107" xfId="0" applyFill="1" applyBorder="1" applyAlignment="1" applyProtection="1">
      <alignment horizontal="left" vertical="top" wrapText="1"/>
      <protection locked="0"/>
    </xf>
    <xf numFmtId="0" fontId="0" fillId="51" borderId="108" xfId="0" applyFill="1" applyBorder="1" applyAlignment="1" applyProtection="1">
      <alignment horizontal="left" vertical="top" wrapText="1"/>
      <protection locked="0"/>
    </xf>
    <xf numFmtId="0" fontId="5" fillId="45" borderId="73" xfId="0" applyFont="1" applyFill="1" applyBorder="1" applyAlignment="1" applyProtection="1">
      <alignment horizontal="center"/>
      <protection locked="0"/>
    </xf>
    <xf numFmtId="0" fontId="5" fillId="45" borderId="24" xfId="0" applyFont="1" applyFill="1" applyBorder="1" applyAlignment="1" applyProtection="1">
      <alignment vertical="top"/>
      <protection locked="0"/>
    </xf>
    <xf numFmtId="0" fontId="5" fillId="50" borderId="24" xfId="0" applyFont="1" applyFill="1" applyBorder="1" applyAlignment="1" applyProtection="1">
      <alignment horizontal="left" vertical="top"/>
      <protection locked="0"/>
    </xf>
    <xf numFmtId="0" fontId="5" fillId="45" borderId="30" xfId="0" applyFont="1" applyFill="1" applyBorder="1" applyAlignment="1" applyProtection="1">
      <alignment horizontal="left" vertical="top"/>
      <protection locked="0"/>
    </xf>
    <xf numFmtId="0" fontId="0" fillId="45" borderId="73" xfId="0" applyFill="1" applyBorder="1" applyProtection="1">
      <protection locked="0"/>
    </xf>
    <xf numFmtId="0" fontId="0" fillId="51" borderId="36" xfId="0" applyFill="1" applyBorder="1" applyAlignment="1" applyProtection="1">
      <alignment horizontal="left" vertical="top" wrapText="1"/>
      <protection locked="0"/>
    </xf>
    <xf numFmtId="0" fontId="0" fillId="51" borderId="110" xfId="0" applyFill="1" applyBorder="1" applyAlignment="1" applyProtection="1">
      <alignment horizontal="left" vertical="top" wrapText="1"/>
      <protection locked="0"/>
    </xf>
    <xf numFmtId="14" fontId="5" fillId="45" borderId="21" xfId="0" applyNumberFormat="1" applyFont="1" applyFill="1" applyBorder="1" applyAlignment="1" applyProtection="1">
      <alignment horizontal="center"/>
      <protection locked="0"/>
    </xf>
    <xf numFmtId="0" fontId="5" fillId="45" borderId="74" xfId="0" applyFont="1" applyFill="1" applyBorder="1" applyProtection="1">
      <protection locked="0"/>
    </xf>
    <xf numFmtId="0" fontId="5" fillId="45" borderId="30" xfId="0" applyFont="1" applyFill="1" applyBorder="1" applyAlignment="1" applyProtection="1">
      <alignment horizontal="left" vertical="top" wrapText="1"/>
      <protection locked="0"/>
    </xf>
    <xf numFmtId="0" fontId="5" fillId="45" borderId="107" xfId="0" applyFont="1" applyFill="1" applyBorder="1" applyAlignment="1" applyProtection="1">
      <alignment horizontal="left" vertical="top" wrapText="1"/>
      <protection locked="0"/>
    </xf>
    <xf numFmtId="0" fontId="5" fillId="51" borderId="108" xfId="0" applyFont="1" applyFill="1" applyBorder="1" applyAlignment="1" applyProtection="1">
      <alignment horizontal="left" vertical="top" wrapText="1"/>
      <protection locked="0"/>
    </xf>
    <xf numFmtId="0" fontId="24" fillId="51" borderId="0" xfId="0" applyFont="1" applyFill="1" applyBorder="1" applyAlignment="1" applyProtection="1">
      <alignment wrapText="1"/>
    </xf>
    <xf numFmtId="0" fontId="5" fillId="45" borderId="18" xfId="0" applyFont="1" applyFill="1" applyBorder="1" applyAlignment="1" applyProtection="1">
      <alignment horizontal="left" vertical="top" wrapText="1"/>
      <protection locked="0"/>
    </xf>
    <xf numFmtId="0" fontId="5" fillId="45" borderId="18" xfId="0" applyFont="1" applyFill="1" applyBorder="1" applyAlignment="1" applyProtection="1">
      <alignment vertical="top" wrapText="1"/>
      <protection locked="0"/>
    </xf>
    <xf numFmtId="0" fontId="5" fillId="45" borderId="18" xfId="0" applyFont="1" applyFill="1" applyBorder="1" applyAlignment="1" applyProtection="1">
      <alignment vertical="top"/>
      <protection locked="0"/>
    </xf>
    <xf numFmtId="0" fontId="5" fillId="51" borderId="24" xfId="0" applyFont="1" applyFill="1" applyBorder="1" applyAlignment="1" applyProtection="1">
      <alignment vertical="top"/>
      <protection locked="0"/>
    </xf>
    <xf numFmtId="0" fontId="5" fillId="51" borderId="107" xfId="0" applyFont="1" applyFill="1" applyBorder="1" applyAlignment="1" applyProtection="1">
      <alignment vertical="top"/>
      <protection locked="0"/>
    </xf>
    <xf numFmtId="0" fontId="28" fillId="0" borderId="0" xfId="0" applyFont="1" applyAlignment="1">
      <alignment vertical="center"/>
    </xf>
    <xf numFmtId="0" fontId="5" fillId="0" borderId="0" xfId="0" applyFont="1" applyAlignment="1">
      <alignment vertical="center"/>
    </xf>
    <xf numFmtId="0" fontId="5" fillId="0" borderId="0" xfId="0" applyFont="1" applyAlignment="1">
      <alignment vertical="center" wrapText="1"/>
    </xf>
    <xf numFmtId="0" fontId="24" fillId="27" borderId="20" xfId="579" applyFont="1" applyFill="1" applyBorder="1" applyAlignment="1" applyProtection="1">
      <alignment horizontal="center" vertical="center" wrapText="1"/>
    </xf>
    <xf numFmtId="0" fontId="0" fillId="31" borderId="18" xfId="0" applyFill="1" applyBorder="1" applyAlignment="1" applyProtection="1">
      <alignment horizontal="left" vertical="top" wrapText="1"/>
      <protection locked="0"/>
    </xf>
    <xf numFmtId="0" fontId="5" fillId="31" borderId="18" xfId="0" applyFont="1" applyFill="1" applyBorder="1" applyAlignment="1" applyProtection="1">
      <alignment horizontal="left" vertical="top" wrapText="1"/>
      <protection locked="0"/>
    </xf>
    <xf numFmtId="0" fontId="5" fillId="0" borderId="0" xfId="0" applyFont="1" applyAlignment="1">
      <alignment wrapText="1"/>
    </xf>
    <xf numFmtId="0" fontId="68" fillId="0" borderId="18" xfId="0" applyFont="1" applyFill="1" applyBorder="1" applyAlignment="1" applyProtection="1">
      <alignment horizontal="center" vertical="center" wrapText="1"/>
      <protection locked="0"/>
    </xf>
    <xf numFmtId="0" fontId="24" fillId="0" borderId="0" xfId="0" applyFont="1" applyAlignment="1" applyProtection="1">
      <alignment vertical="center"/>
      <protection locked="0"/>
    </xf>
    <xf numFmtId="0" fontId="68" fillId="29" borderId="18" xfId="0" applyFont="1" applyFill="1" applyBorder="1" applyAlignment="1" applyProtection="1">
      <alignment horizontal="center" vertical="center" wrapText="1"/>
      <protection locked="0"/>
    </xf>
    <xf numFmtId="0" fontId="68" fillId="55" borderId="18" xfId="0" applyFont="1" applyFill="1" applyBorder="1" applyAlignment="1" applyProtection="1">
      <alignment horizontal="center" vertical="center" wrapText="1"/>
      <protection locked="0"/>
    </xf>
    <xf numFmtId="0" fontId="68" fillId="55" borderId="28" xfId="0" applyFont="1" applyFill="1" applyBorder="1" applyAlignment="1" applyProtection="1">
      <alignment horizontal="center" vertical="center" wrapText="1"/>
    </xf>
    <xf numFmtId="0" fontId="68" fillId="55" borderId="29" xfId="0" applyFont="1" applyFill="1" applyBorder="1" applyAlignment="1" applyProtection="1">
      <alignment horizontal="center" vertical="center" wrapText="1"/>
    </xf>
    <xf numFmtId="0" fontId="68" fillId="55" borderId="31" xfId="0" applyFont="1" applyFill="1" applyBorder="1" applyAlignment="1" applyProtection="1">
      <alignment horizontal="center" vertical="center" wrapText="1"/>
    </xf>
    <xf numFmtId="0" fontId="28" fillId="0" borderId="25" xfId="580" applyFont="1" applyFill="1" applyBorder="1" applyAlignment="1" applyProtection="1">
      <alignment horizontal="center" vertical="center" wrapText="1"/>
      <protection locked="0"/>
    </xf>
    <xf numFmtId="0" fontId="28" fillId="0" borderId="25" xfId="579" applyFont="1" applyFill="1" applyBorder="1" applyAlignment="1" applyProtection="1">
      <alignment horizontal="center" vertical="center" wrapText="1"/>
      <protection locked="0"/>
    </xf>
    <xf numFmtId="0" fontId="28" fillId="56" borderId="25" xfId="580" applyFont="1" applyFill="1" applyBorder="1" applyAlignment="1" applyProtection="1">
      <alignment horizontal="center" vertical="center" wrapText="1"/>
      <protection locked="0"/>
    </xf>
    <xf numFmtId="0" fontId="104" fillId="0" borderId="0" xfId="560" applyFill="1" applyProtection="1">
      <protection locked="0"/>
    </xf>
    <xf numFmtId="0" fontId="5" fillId="45" borderId="86" xfId="0" applyFont="1" applyFill="1" applyBorder="1" applyProtection="1">
      <protection locked="0"/>
    </xf>
    <xf numFmtId="0" fontId="5" fillId="51" borderId="32" xfId="0" applyFont="1" applyFill="1" applyBorder="1" applyAlignment="1" applyProtection="1">
      <alignment horizontal="left" vertical="top" wrapText="1"/>
      <protection locked="0"/>
    </xf>
    <xf numFmtId="0" fontId="5" fillId="29" borderId="18" xfId="489" applyFont="1" applyFill="1" applyBorder="1" applyAlignment="1" applyProtection="1">
      <alignment horizontal="left" vertical="top" wrapText="1"/>
    </xf>
    <xf numFmtId="0" fontId="5" fillId="45" borderId="24" xfId="0" applyFont="1" applyFill="1" applyBorder="1" applyAlignment="1" applyProtection="1">
      <alignment vertical="top" wrapText="1"/>
      <protection locked="0"/>
    </xf>
    <xf numFmtId="0" fontId="0" fillId="45" borderId="35" xfId="0" applyFill="1" applyBorder="1" applyAlignment="1" applyProtection="1">
      <alignment horizontal="left" vertical="top" wrapText="1"/>
      <protection locked="0"/>
    </xf>
    <xf numFmtId="0" fontId="5" fillId="45" borderId="24" xfId="0" applyFont="1" applyFill="1" applyBorder="1" applyAlignment="1" applyProtection="1">
      <alignment horizontal="left" vertical="top"/>
      <protection locked="0"/>
    </xf>
    <xf numFmtId="0" fontId="5" fillId="51" borderId="24" xfId="0" applyFont="1" applyFill="1" applyBorder="1" applyAlignment="1" applyProtection="1">
      <alignment horizontal="left" vertical="top" wrapText="1"/>
      <protection locked="0"/>
    </xf>
    <xf numFmtId="0" fontId="5" fillId="50" borderId="24" xfId="0" applyFont="1" applyFill="1" applyBorder="1" applyAlignment="1" applyProtection="1">
      <alignment horizontal="left" vertical="top" wrapText="1"/>
      <protection locked="0"/>
    </xf>
    <xf numFmtId="14" fontId="5" fillId="45" borderId="18" xfId="0" applyNumberFormat="1" applyFont="1" applyFill="1" applyBorder="1" applyAlignment="1" applyProtection="1">
      <alignment horizontal="center"/>
      <protection locked="0"/>
    </xf>
    <xf numFmtId="0" fontId="5" fillId="50" borderId="24" xfId="0" applyFont="1" applyFill="1" applyBorder="1" applyAlignment="1" applyProtection="1">
      <alignment vertical="top" wrapText="1"/>
      <protection locked="0"/>
    </xf>
    <xf numFmtId="0" fontId="5" fillId="51" borderId="107" xfId="0" applyFont="1" applyFill="1" applyBorder="1" applyAlignment="1" applyProtection="1">
      <alignment horizontal="left" vertical="top" wrapText="1"/>
      <protection locked="0"/>
    </xf>
    <xf numFmtId="0" fontId="5" fillId="45" borderId="24" xfId="0" applyFont="1" applyFill="1" applyBorder="1" applyAlignment="1" applyProtection="1">
      <alignment horizontal="left" vertical="top" wrapText="1"/>
      <protection locked="0"/>
    </xf>
    <xf numFmtId="0" fontId="5" fillId="51" borderId="24" xfId="0" applyFont="1" applyFill="1" applyBorder="1" applyAlignment="1" applyProtection="1">
      <alignment horizontal="left" vertical="top" wrapText="1"/>
      <protection locked="0"/>
    </xf>
    <xf numFmtId="0" fontId="5" fillId="50" borderId="24" xfId="0" applyFont="1" applyFill="1" applyBorder="1" applyAlignment="1" applyProtection="1">
      <alignment horizontal="left" vertical="top" wrapText="1"/>
      <protection locked="0"/>
    </xf>
    <xf numFmtId="14" fontId="5" fillId="45" borderId="18" xfId="0" applyNumberFormat="1" applyFont="1" applyFill="1" applyBorder="1" applyAlignment="1" applyProtection="1">
      <alignment horizontal="center"/>
      <protection locked="0"/>
    </xf>
    <xf numFmtId="0" fontId="5" fillId="45" borderId="24" xfId="0" applyFont="1" applyFill="1" applyBorder="1" applyAlignment="1" applyProtection="1">
      <alignment horizontal="left" vertical="top" wrapText="1"/>
      <protection locked="0"/>
    </xf>
    <xf numFmtId="0" fontId="24" fillId="0" borderId="0" xfId="533" applyFont="1" applyBorder="1" applyAlignment="1" applyProtection="1">
      <alignment horizontal="center" wrapText="1"/>
    </xf>
    <xf numFmtId="0" fontId="24" fillId="27" borderId="0" xfId="0" applyFont="1" applyFill="1" applyBorder="1" applyAlignment="1" applyProtection="1">
      <alignment horizontal="left" wrapText="1"/>
    </xf>
    <xf numFmtId="0" fontId="5" fillId="31" borderId="18" xfId="0" applyFont="1" applyFill="1" applyBorder="1" applyAlignment="1" applyProtection="1">
      <alignment horizontal="left" vertical="top" wrapText="1"/>
      <protection locked="0"/>
    </xf>
    <xf numFmtId="3" fontId="5" fillId="32" borderId="18" xfId="0" applyNumberFormat="1" applyFont="1" applyFill="1" applyBorder="1" applyAlignment="1" applyProtection="1">
      <alignment horizontal="left" vertical="top"/>
      <protection locked="0"/>
    </xf>
    <xf numFmtId="0" fontId="5" fillId="32" borderId="18" xfId="0" applyNumberFormat="1" applyFont="1" applyFill="1" applyBorder="1" applyAlignment="1" applyProtection="1">
      <alignment horizontal="left" vertical="top" wrapText="1"/>
      <protection locked="0"/>
    </xf>
    <xf numFmtId="0" fontId="0" fillId="47" borderId="77" xfId="0" applyFill="1" applyBorder="1" applyAlignment="1" applyProtection="1">
      <alignment horizontal="left" vertical="top"/>
      <protection locked="0"/>
    </xf>
    <xf numFmtId="0" fontId="5" fillId="47" borderId="19" xfId="0" applyFont="1" applyFill="1" applyBorder="1" applyAlignment="1" applyProtection="1">
      <alignment vertical="top" wrapText="1"/>
      <protection locked="0"/>
    </xf>
    <xf numFmtId="0" fontId="0" fillId="47" borderId="19" xfId="0" applyFill="1" applyBorder="1" applyAlignment="1" applyProtection="1">
      <alignment horizontal="left" vertical="top" wrapText="1"/>
      <protection locked="0"/>
    </xf>
    <xf numFmtId="0" fontId="5" fillId="47" borderId="19" xfId="0" applyFont="1" applyFill="1" applyBorder="1" applyAlignment="1" applyProtection="1">
      <alignment horizontal="left" vertical="top" wrapText="1"/>
      <protection locked="0"/>
    </xf>
    <xf numFmtId="0" fontId="5" fillId="47" borderId="102" xfId="0" applyFont="1" applyFill="1" applyBorder="1" applyAlignment="1" applyProtection="1">
      <alignment horizontal="left" vertical="top" wrapText="1"/>
      <protection locked="0"/>
    </xf>
    <xf numFmtId="0" fontId="1" fillId="0" borderId="0" xfId="560" applyFont="1" applyFill="1" applyProtection="1">
      <protection locked="0"/>
    </xf>
    <xf numFmtId="0" fontId="28" fillId="0" borderId="18" xfId="580" applyFont="1" applyFill="1" applyBorder="1" applyAlignment="1" applyProtection="1">
      <alignment horizontal="center" vertical="center" wrapText="1"/>
      <protection locked="0"/>
    </xf>
    <xf numFmtId="0" fontId="119" fillId="0" borderId="0" xfId="560" applyFont="1" applyProtection="1"/>
    <xf numFmtId="0" fontId="24" fillId="52" borderId="0" xfId="533" applyFont="1" applyFill="1" applyAlignment="1">
      <alignment horizontal="left" vertical="top"/>
    </xf>
    <xf numFmtId="0" fontId="5" fillId="27" borderId="0" xfId="538" quotePrefix="1" applyFont="1" applyFill="1" applyBorder="1" applyAlignment="1" applyProtection="1">
      <alignment horizontal="left" vertical="top" wrapText="1"/>
    </xf>
    <xf numFmtId="0" fontId="5" fillId="0" borderId="0" xfId="538" applyFont="1" applyBorder="1" applyAlignment="1" applyProtection="1">
      <alignment horizontal="left" vertical="top" wrapText="1"/>
    </xf>
    <xf numFmtId="0" fontId="16" fillId="0" borderId="0" xfId="489" applyBorder="1" applyAlignment="1" applyProtection="1">
      <alignment horizontal="left" vertical="center"/>
    </xf>
    <xf numFmtId="0" fontId="120" fillId="0" borderId="0" xfId="0" applyFont="1" applyAlignment="1">
      <alignment horizontal="left" vertical="top" wrapText="1"/>
    </xf>
    <xf numFmtId="0" fontId="24" fillId="0" borderId="18" xfId="0" applyFont="1" applyBorder="1" applyAlignment="1" applyProtection="1">
      <alignment horizontal="center" vertical="center" wrapText="1"/>
    </xf>
    <xf numFmtId="0" fontId="24" fillId="0" borderId="20" xfId="0" applyFont="1" applyBorder="1" applyAlignment="1" applyProtection="1">
      <alignment horizontal="center" vertical="center" wrapText="1"/>
    </xf>
    <xf numFmtId="0" fontId="24" fillId="0" borderId="21" xfId="0" applyFont="1" applyBorder="1" applyAlignment="1" applyProtection="1">
      <alignment horizontal="center" vertical="center" wrapText="1"/>
    </xf>
    <xf numFmtId="0" fontId="24" fillId="0" borderId="18" xfId="0" applyFont="1" applyBorder="1" applyAlignment="1" applyProtection="1">
      <alignment horizontal="center" vertical="center" wrapText="1"/>
      <protection locked="0"/>
    </xf>
    <xf numFmtId="0" fontId="16" fillId="0" borderId="20" xfId="489" applyBorder="1" applyAlignment="1" applyProtection="1">
      <alignment horizontal="left" vertical="center"/>
    </xf>
    <xf numFmtId="0" fontId="16" fillId="0" borderId="33" xfId="489" applyBorder="1" applyAlignment="1" applyProtection="1">
      <alignment horizontal="left" vertical="center"/>
    </xf>
    <xf numFmtId="0" fontId="16" fillId="0" borderId="21" xfId="489" applyBorder="1" applyAlignment="1" applyProtection="1">
      <alignment horizontal="left" vertical="center"/>
    </xf>
    <xf numFmtId="0" fontId="5" fillId="27" borderId="20" xfId="0" applyFont="1" applyFill="1" applyBorder="1" applyAlignment="1" applyProtection="1">
      <alignment horizontal="left" vertical="center" wrapText="1"/>
    </xf>
    <xf numFmtId="0" fontId="5" fillId="27" borderId="33" xfId="0" applyFont="1" applyFill="1" applyBorder="1" applyAlignment="1" applyProtection="1">
      <alignment horizontal="left" vertical="center" wrapText="1"/>
    </xf>
    <xf numFmtId="0" fontId="5" fillId="27" borderId="21" xfId="0" applyFont="1" applyFill="1" applyBorder="1" applyAlignment="1" applyProtection="1">
      <alignment horizontal="left" vertical="center" wrapText="1"/>
    </xf>
    <xf numFmtId="0" fontId="5" fillId="31" borderId="20" xfId="0" applyFont="1" applyFill="1" applyBorder="1" applyAlignment="1" applyProtection="1">
      <alignment horizontal="left" vertical="center" wrapText="1"/>
    </xf>
    <xf numFmtId="0" fontId="5" fillId="31" borderId="21" xfId="0" applyFont="1" applyFill="1" applyBorder="1" applyAlignment="1" applyProtection="1">
      <alignment horizontal="left" vertical="center" wrapText="1"/>
    </xf>
    <xf numFmtId="0" fontId="5" fillId="0" borderId="20" xfId="0" applyFont="1" applyBorder="1" applyAlignment="1" applyProtection="1">
      <alignment horizontal="left" vertical="center" wrapText="1"/>
    </xf>
    <xf numFmtId="0" fontId="5" fillId="0" borderId="33" xfId="0" applyFont="1" applyBorder="1" applyAlignment="1" applyProtection="1">
      <alignment horizontal="left" vertical="center" wrapText="1"/>
    </xf>
    <xf numFmtId="0" fontId="5" fillId="0" borderId="21" xfId="0" applyFont="1" applyBorder="1" applyAlignment="1" applyProtection="1">
      <alignment horizontal="left" vertical="center" wrapText="1"/>
    </xf>
    <xf numFmtId="0" fontId="59" fillId="0" borderId="0" xfId="579" applyFont="1" applyFill="1" applyBorder="1" applyAlignment="1" applyProtection="1">
      <alignment horizontal="left" vertical="top" wrapText="1"/>
    </xf>
    <xf numFmtId="0" fontId="41" fillId="0" borderId="0" xfId="579" applyFont="1" applyFill="1" applyBorder="1" applyAlignment="1" applyProtection="1">
      <alignment horizontal="right"/>
      <protection locked="0"/>
    </xf>
    <xf numFmtId="49" fontId="37" fillId="31" borderId="22" xfId="579" applyNumberFormat="1" applyFont="1" applyFill="1" applyBorder="1" applyAlignment="1" applyProtection="1">
      <alignment horizontal="left" vertical="center" wrapText="1"/>
      <protection locked="0"/>
    </xf>
    <xf numFmtId="0" fontId="37" fillId="31" borderId="23" xfId="579" applyFont="1" applyFill="1" applyBorder="1" applyAlignment="1" applyProtection="1">
      <alignment horizontal="left" vertical="center" wrapText="1"/>
      <protection locked="0"/>
    </xf>
    <xf numFmtId="0" fontId="24" fillId="27" borderId="28" xfId="579" applyFont="1" applyFill="1" applyBorder="1" applyAlignment="1" applyProtection="1">
      <alignment horizontal="left" wrapText="1"/>
    </xf>
    <xf numFmtId="0" fontId="24" fillId="27" borderId="34" xfId="579" applyFont="1" applyFill="1" applyBorder="1" applyAlignment="1" applyProtection="1">
      <alignment horizontal="left" wrapText="1"/>
    </xf>
    <xf numFmtId="0" fontId="24" fillId="34" borderId="18" xfId="579" applyFont="1" applyFill="1" applyBorder="1" applyAlignment="1" applyProtection="1">
      <alignment horizontal="left" wrapText="1"/>
    </xf>
    <xf numFmtId="0" fontId="24" fillId="34" borderId="20" xfId="579" applyFont="1" applyFill="1" applyBorder="1" applyAlignment="1" applyProtection="1">
      <alignment horizontal="left" wrapText="1"/>
    </xf>
    <xf numFmtId="0" fontId="16" fillId="27" borderId="25" xfId="489" applyFill="1" applyBorder="1" applyAlignment="1" applyProtection="1">
      <alignment horizontal="left"/>
    </xf>
    <xf numFmtId="0" fontId="16" fillId="27" borderId="19" xfId="489" applyFill="1" applyBorder="1" applyAlignment="1" applyProtection="1">
      <alignment horizontal="left"/>
    </xf>
    <xf numFmtId="0" fontId="16" fillId="27" borderId="26" xfId="489" applyFill="1" applyBorder="1" applyAlignment="1" applyProtection="1">
      <alignment horizontal="left"/>
    </xf>
    <xf numFmtId="0" fontId="49" fillId="27" borderId="28" xfId="560" applyFont="1" applyFill="1" applyBorder="1" applyAlignment="1" applyProtection="1">
      <alignment horizontal="left" wrapText="1"/>
    </xf>
    <xf numFmtId="0" fontId="49" fillId="27" borderId="29" xfId="560" applyFont="1" applyFill="1" applyBorder="1" applyAlignment="1" applyProtection="1">
      <alignment horizontal="left" wrapText="1"/>
    </xf>
    <xf numFmtId="0" fontId="49" fillId="27" borderId="31" xfId="560" applyFont="1" applyFill="1" applyBorder="1" applyAlignment="1" applyProtection="1">
      <alignment horizontal="left" wrapText="1"/>
    </xf>
    <xf numFmtId="0" fontId="50" fillId="0" borderId="18" xfId="560" applyFont="1" applyFill="1" applyBorder="1" applyAlignment="1" applyProtection="1">
      <alignment horizontal="left" vertical="top" wrapText="1"/>
    </xf>
    <xf numFmtId="0" fontId="49" fillId="0" borderId="18" xfId="560" applyFont="1" applyFill="1" applyBorder="1" applyAlignment="1" applyProtection="1">
      <alignment horizontal="left" vertical="top" wrapText="1"/>
    </xf>
    <xf numFmtId="0" fontId="50" fillId="0" borderId="20" xfId="560" applyFont="1" applyFill="1" applyBorder="1" applyAlignment="1" applyProtection="1">
      <alignment horizontal="left" vertical="top" wrapText="1"/>
    </xf>
    <xf numFmtId="0" fontId="50" fillId="0" borderId="21" xfId="560" applyFont="1" applyFill="1" applyBorder="1" applyAlignment="1" applyProtection="1">
      <alignment horizontal="left" vertical="top" wrapText="1"/>
    </xf>
    <xf numFmtId="0" fontId="50" fillId="0" borderId="33" xfId="560" applyFont="1" applyFill="1" applyBorder="1" applyAlignment="1" applyProtection="1">
      <alignment horizontal="left" vertical="top" wrapText="1"/>
    </xf>
    <xf numFmtId="0" fontId="49" fillId="0" borderId="20" xfId="560" applyFont="1" applyFill="1" applyBorder="1" applyAlignment="1" applyProtection="1">
      <alignment horizontal="left" vertical="top" wrapText="1"/>
    </xf>
    <xf numFmtId="0" fontId="49" fillId="0" borderId="33" xfId="560" applyFont="1" applyFill="1" applyBorder="1" applyAlignment="1" applyProtection="1">
      <alignment horizontal="left" vertical="top" wrapText="1"/>
    </xf>
    <xf numFmtId="0" fontId="49" fillId="0" borderId="21" xfId="560" applyFont="1" applyFill="1" applyBorder="1" applyAlignment="1" applyProtection="1">
      <alignment horizontal="left" vertical="top" wrapText="1"/>
    </xf>
    <xf numFmtId="0" fontId="25" fillId="0" borderId="0" xfId="579" applyFont="1" applyFill="1" applyBorder="1" applyAlignment="1" applyProtection="1">
      <alignment horizontal="left" vertical="top" wrapText="1"/>
    </xf>
    <xf numFmtId="0" fontId="48" fillId="31" borderId="22" xfId="560" applyFont="1" applyFill="1" applyBorder="1" applyAlignment="1" applyProtection="1">
      <alignment horizontal="center" wrapText="1"/>
      <protection locked="0"/>
    </xf>
    <xf numFmtId="0" fontId="48" fillId="31" borderId="23" xfId="560" applyFont="1" applyFill="1" applyBorder="1" applyAlignment="1" applyProtection="1">
      <alignment horizontal="center" wrapText="1"/>
      <protection locked="0"/>
    </xf>
    <xf numFmtId="0" fontId="50" fillId="0" borderId="20" xfId="560" applyFont="1" applyBorder="1" applyAlignment="1" applyProtection="1">
      <alignment horizontal="left" vertical="top" wrapText="1"/>
    </xf>
    <xf numFmtId="0" fontId="50" fillId="0" borderId="21" xfId="560" applyFont="1" applyBorder="1" applyAlignment="1" applyProtection="1">
      <alignment horizontal="left" vertical="top" wrapText="1"/>
    </xf>
    <xf numFmtId="0" fontId="48" fillId="33" borderId="22" xfId="560" applyFont="1" applyFill="1" applyBorder="1" applyAlignment="1" applyProtection="1">
      <alignment horizontal="left" vertical="top"/>
    </xf>
    <xf numFmtId="0" fontId="48" fillId="33" borderId="23" xfId="560" applyFont="1" applyFill="1" applyBorder="1" applyAlignment="1" applyProtection="1">
      <alignment horizontal="left" vertical="top"/>
    </xf>
    <xf numFmtId="0" fontId="50" fillId="0" borderId="18" xfId="560" applyFont="1" applyBorder="1" applyAlignment="1" applyProtection="1">
      <alignment horizontal="left" vertical="top" wrapText="1"/>
    </xf>
    <xf numFmtId="0" fontId="49" fillId="0" borderId="20" xfId="560" applyFont="1" applyBorder="1" applyAlignment="1" applyProtection="1">
      <alignment horizontal="left" vertical="top" wrapText="1"/>
    </xf>
    <xf numFmtId="0" fontId="49" fillId="0" borderId="33" xfId="560" applyFont="1" applyBorder="1" applyAlignment="1" applyProtection="1">
      <alignment horizontal="left" vertical="top" wrapText="1"/>
    </xf>
    <xf numFmtId="0" fontId="49" fillId="0" borderId="21" xfId="560" applyFont="1" applyBorder="1" applyAlignment="1" applyProtection="1">
      <alignment horizontal="left" vertical="top" wrapText="1"/>
    </xf>
    <xf numFmtId="0" fontId="50" fillId="0" borderId="33" xfId="560" applyFont="1" applyBorder="1" applyAlignment="1" applyProtection="1">
      <alignment horizontal="left" vertical="top" wrapText="1"/>
    </xf>
    <xf numFmtId="0" fontId="49" fillId="0" borderId="18" xfId="560" applyFont="1" applyBorder="1" applyAlignment="1" applyProtection="1">
      <alignment horizontal="left" vertical="top" wrapText="1"/>
    </xf>
    <xf numFmtId="0" fontId="50" fillId="45" borderId="20" xfId="560" applyFont="1" applyFill="1" applyBorder="1" applyAlignment="1" applyProtection="1">
      <alignment horizontal="left" vertical="top" wrapText="1"/>
      <protection locked="0"/>
    </xf>
    <xf numFmtId="0" fontId="50" fillId="45" borderId="21" xfId="560" applyFont="1" applyFill="1" applyBorder="1" applyAlignment="1" applyProtection="1">
      <alignment horizontal="left" vertical="top" wrapText="1"/>
      <protection locked="0"/>
    </xf>
    <xf numFmtId="0" fontId="68" fillId="55" borderId="22" xfId="0" applyFont="1" applyFill="1" applyBorder="1" applyAlignment="1" applyProtection="1">
      <alignment horizontal="center" vertical="center" wrapText="1"/>
    </xf>
    <xf numFmtId="0" fontId="68" fillId="55" borderId="27" xfId="0" applyFont="1" applyFill="1" applyBorder="1" applyAlignment="1" applyProtection="1">
      <alignment horizontal="center" vertical="center" wrapText="1"/>
    </xf>
    <xf numFmtId="0" fontId="68" fillId="55" borderId="23" xfId="0" applyFont="1" applyFill="1" applyBorder="1" applyAlignment="1" applyProtection="1">
      <alignment horizontal="center" vertical="center" wrapText="1"/>
    </xf>
    <xf numFmtId="0" fontId="43" fillId="55" borderId="18" xfId="0" applyFont="1" applyFill="1" applyBorder="1" applyAlignment="1" applyProtection="1">
      <alignment horizontal="center" vertical="center" wrapText="1"/>
      <protection locked="0"/>
    </xf>
    <xf numFmtId="0" fontId="68" fillId="55" borderId="18" xfId="0" applyFont="1" applyFill="1" applyBorder="1" applyAlignment="1" applyProtection="1">
      <alignment horizontal="center" vertical="center" wrapText="1"/>
      <protection locked="0"/>
    </xf>
    <xf numFmtId="0" fontId="68" fillId="40" borderId="22" xfId="0" applyFont="1" applyFill="1" applyBorder="1" applyAlignment="1" applyProtection="1">
      <alignment horizontal="center" vertical="center" wrapText="1"/>
    </xf>
    <xf numFmtId="0" fontId="68" fillId="40" borderId="27" xfId="0" applyFont="1" applyFill="1" applyBorder="1" applyAlignment="1" applyProtection="1">
      <alignment horizontal="center" vertical="center" wrapText="1"/>
    </xf>
    <xf numFmtId="0" fontId="68" fillId="40" borderId="23" xfId="0" applyFont="1" applyFill="1" applyBorder="1" applyAlignment="1" applyProtection="1">
      <alignment horizontal="center" vertical="center" wrapText="1"/>
    </xf>
    <xf numFmtId="0" fontId="5" fillId="0" borderId="0" xfId="0" applyFont="1" applyAlignment="1" applyProtection="1">
      <alignment horizontal="left" vertical="top" wrapText="1"/>
    </xf>
    <xf numFmtId="0" fontId="68" fillId="40" borderId="18" xfId="0" applyFont="1" applyFill="1" applyBorder="1" applyAlignment="1" applyProtection="1">
      <alignment horizontal="center" vertical="center" wrapText="1"/>
    </xf>
    <xf numFmtId="0" fontId="68" fillId="41" borderId="20" xfId="0" applyFont="1" applyFill="1" applyBorder="1" applyAlignment="1" applyProtection="1">
      <alignment horizontal="center" vertical="center" wrapText="1"/>
    </xf>
    <xf numFmtId="0" fontId="68" fillId="41" borderId="21" xfId="0" applyFont="1" applyFill="1" applyBorder="1" applyAlignment="1" applyProtection="1">
      <alignment horizontal="center" vertical="center" wrapText="1"/>
    </xf>
    <xf numFmtId="0" fontId="43" fillId="40" borderId="18" xfId="0" applyFont="1" applyFill="1" applyBorder="1" applyAlignment="1" applyProtection="1">
      <alignment horizontal="center" vertical="center" wrapText="1"/>
    </xf>
    <xf numFmtId="0" fontId="72" fillId="27" borderId="0" xfId="579" applyFont="1" applyFill="1" applyBorder="1" applyAlignment="1" applyProtection="1">
      <alignment horizontal="left" vertical="top" wrapText="1"/>
      <protection locked="0"/>
    </xf>
    <xf numFmtId="0" fontId="26" fillId="27" borderId="20" xfId="0" applyFont="1" applyFill="1" applyBorder="1" applyAlignment="1" applyProtection="1">
      <alignment horizontal="left" wrapText="1"/>
    </xf>
    <xf numFmtId="0" fontId="26" fillId="27" borderId="21" xfId="0" applyFont="1" applyFill="1" applyBorder="1" applyAlignment="1" applyProtection="1">
      <alignment horizontal="left" wrapText="1"/>
    </xf>
    <xf numFmtId="0" fontId="33" fillId="27" borderId="20" xfId="0" applyFont="1" applyFill="1" applyBorder="1" applyAlignment="1" applyProtection="1">
      <alignment horizontal="left" wrapText="1"/>
    </xf>
    <xf numFmtId="0" fontId="33" fillId="27" borderId="33" xfId="0" applyFont="1" applyFill="1" applyBorder="1" applyAlignment="1" applyProtection="1">
      <alignment horizontal="left" wrapText="1"/>
    </xf>
    <xf numFmtId="0" fontId="33" fillId="34" borderId="18" xfId="0" applyFont="1" applyFill="1" applyBorder="1" applyAlignment="1" applyProtection="1">
      <alignment horizontal="left" vertical="top" wrapText="1"/>
      <protection locked="0"/>
    </xf>
    <xf numFmtId="0" fontId="34" fillId="34" borderId="18" xfId="0" applyFont="1" applyFill="1" applyBorder="1" applyAlignment="1" applyProtection="1">
      <alignment horizontal="left" vertical="top"/>
      <protection locked="0"/>
    </xf>
    <xf numFmtId="49" fontId="33" fillId="34" borderId="22" xfId="0" applyNumberFormat="1" applyFont="1" applyFill="1" applyBorder="1" applyAlignment="1" applyProtection="1">
      <alignment horizontal="left" vertical="top" wrapText="1"/>
      <protection locked="0"/>
    </xf>
    <xf numFmtId="49" fontId="33" fillId="34" borderId="27" xfId="0" applyNumberFormat="1" applyFont="1" applyFill="1" applyBorder="1" applyAlignment="1" applyProtection="1">
      <alignment horizontal="left" vertical="top" wrapText="1"/>
      <protection locked="0"/>
    </xf>
    <xf numFmtId="49" fontId="33" fillId="34" borderId="23" xfId="0" applyNumberFormat="1" applyFont="1" applyFill="1" applyBorder="1" applyAlignment="1" applyProtection="1">
      <alignment horizontal="left" vertical="top" wrapText="1"/>
      <protection locked="0"/>
    </xf>
    <xf numFmtId="0" fontId="5" fillId="27" borderId="85" xfId="0" applyFont="1" applyFill="1" applyBorder="1" applyAlignment="1" applyProtection="1">
      <alignment horizontal="left" vertical="top" wrapText="1"/>
    </xf>
    <xf numFmtId="0" fontId="5" fillId="44" borderId="27" xfId="0" applyFont="1" applyFill="1" applyBorder="1" applyAlignment="1" applyProtection="1">
      <alignment horizontal="left" vertical="top" wrapText="1"/>
    </xf>
    <xf numFmtId="0" fontId="5" fillId="27" borderId="24" xfId="0" applyFont="1" applyFill="1" applyBorder="1" applyAlignment="1" applyProtection="1">
      <alignment horizontal="left" vertical="top" wrapText="1"/>
      <protection locked="0"/>
    </xf>
    <xf numFmtId="0" fontId="0" fillId="37" borderId="24" xfId="0" applyFill="1" applyBorder="1" applyAlignment="1" applyProtection="1">
      <alignment horizontal="left" vertical="top" wrapText="1"/>
      <protection locked="0"/>
    </xf>
    <xf numFmtId="0" fontId="5" fillId="27" borderId="59" xfId="0" applyFont="1" applyFill="1" applyBorder="1" applyAlignment="1" applyProtection="1">
      <alignment horizontal="left" vertical="top" wrapText="1"/>
    </xf>
    <xf numFmtId="0" fontId="5" fillId="27" borderId="45" xfId="0" applyFont="1" applyFill="1" applyBorder="1" applyAlignment="1" applyProtection="1">
      <alignment horizontal="left" vertical="top" wrapText="1"/>
    </xf>
    <xf numFmtId="0" fontId="5" fillId="45" borderId="24" xfId="0" applyFont="1" applyFill="1" applyBorder="1" applyAlignment="1" applyProtection="1">
      <alignment horizontal="left" vertical="top"/>
      <protection locked="0"/>
    </xf>
    <xf numFmtId="0" fontId="0" fillId="43" borderId="24" xfId="0" applyFill="1" applyBorder="1" applyAlignment="1" applyProtection="1">
      <alignment horizontal="left" vertical="top"/>
      <protection locked="0"/>
    </xf>
    <xf numFmtId="0" fontId="5" fillId="51" borderId="24" xfId="0" applyFont="1" applyFill="1" applyBorder="1" applyAlignment="1" applyProtection="1">
      <alignment horizontal="left" vertical="top" wrapText="1"/>
      <protection locked="0"/>
    </xf>
    <xf numFmtId="0" fontId="0" fillId="43" borderId="24" xfId="0" applyFill="1" applyBorder="1" applyAlignment="1" applyProtection="1">
      <alignment horizontal="left" vertical="top" wrapText="1"/>
      <protection locked="0"/>
    </xf>
    <xf numFmtId="0" fontId="5" fillId="44" borderId="56" xfId="0" applyFont="1" applyFill="1" applyBorder="1" applyAlignment="1" applyProtection="1">
      <alignment horizontal="left" vertical="top" wrapText="1"/>
    </xf>
    <xf numFmtId="0" fontId="5" fillId="44" borderId="0" xfId="0" applyFont="1" applyFill="1" applyBorder="1" applyAlignment="1" applyProtection="1">
      <alignment horizontal="left" vertical="top" wrapText="1"/>
    </xf>
    <xf numFmtId="0" fontId="5" fillId="27" borderId="87" xfId="0" applyFont="1" applyFill="1" applyBorder="1" applyAlignment="1" applyProtection="1">
      <alignment horizontal="left" vertical="top" wrapText="1"/>
    </xf>
    <xf numFmtId="0" fontId="5" fillId="27" borderId="18" xfId="0" applyFont="1" applyFill="1" applyBorder="1" applyAlignment="1" applyProtection="1">
      <alignment horizontal="left" vertical="top" wrapText="1"/>
    </xf>
    <xf numFmtId="0" fontId="24" fillId="27" borderId="18" xfId="0" applyFont="1" applyFill="1" applyBorder="1" applyAlignment="1" applyProtection="1">
      <alignment horizontal="left" vertical="top" wrapText="1"/>
    </xf>
    <xf numFmtId="0" fontId="5" fillId="46" borderId="18" xfId="0" applyFont="1" applyFill="1" applyBorder="1" applyAlignment="1" applyProtection="1">
      <alignment horizontal="left" vertical="top" wrapText="1"/>
    </xf>
    <xf numFmtId="0" fontId="5" fillId="51" borderId="30" xfId="0" applyFont="1" applyFill="1" applyBorder="1" applyAlignment="1" applyProtection="1">
      <alignment horizontal="left" vertical="top" wrapText="1"/>
      <protection locked="0"/>
    </xf>
    <xf numFmtId="0" fontId="5" fillId="43" borderId="32" xfId="0" applyFont="1" applyFill="1" applyBorder="1" applyAlignment="1" applyProtection="1">
      <alignment horizontal="left" vertical="top" wrapText="1"/>
      <protection locked="0"/>
    </xf>
    <xf numFmtId="0" fontId="24" fillId="27" borderId="0" xfId="0" applyFont="1" applyFill="1" applyBorder="1" applyAlignment="1" applyProtection="1">
      <alignment horizontal="left" wrapText="1"/>
    </xf>
    <xf numFmtId="0" fontId="24" fillId="27" borderId="45" xfId="0" applyFont="1" applyFill="1" applyBorder="1" applyAlignment="1" applyProtection="1">
      <alignment vertical="center" wrapText="1"/>
    </xf>
    <xf numFmtId="0" fontId="0" fillId="27" borderId="88" xfId="0" applyFill="1" applyBorder="1" applyAlignment="1" applyProtection="1">
      <alignment vertical="center" wrapText="1"/>
    </xf>
    <xf numFmtId="0" fontId="36" fillId="41" borderId="27" xfId="0" applyFont="1" applyFill="1" applyBorder="1" applyAlignment="1" applyProtection="1">
      <alignment horizontal="left" vertical="top" wrapText="1"/>
    </xf>
    <xf numFmtId="0" fontId="5" fillId="44" borderId="56" xfId="0" applyFont="1" applyFill="1" applyBorder="1" applyAlignment="1" applyProtection="1">
      <alignment horizontal="left" wrapText="1"/>
    </xf>
    <xf numFmtId="0" fontId="5" fillId="44" borderId="0" xfId="0" applyFont="1" applyFill="1" applyBorder="1" applyAlignment="1" applyProtection="1">
      <alignment horizontal="left" wrapText="1"/>
    </xf>
    <xf numFmtId="0" fontId="5" fillId="0" borderId="87" xfId="0" applyFont="1" applyBorder="1" applyAlignment="1" applyProtection="1">
      <alignment horizontal="left" vertical="top" wrapText="1"/>
    </xf>
    <xf numFmtId="0" fontId="5" fillId="27" borderId="56" xfId="0" applyFont="1" applyFill="1" applyBorder="1" applyAlignment="1" applyProtection="1">
      <alignment horizontal="left" vertical="center" wrapText="1"/>
    </xf>
    <xf numFmtId="0" fontId="5" fillId="27" borderId="0" xfId="0" applyFont="1" applyFill="1" applyBorder="1" applyAlignment="1" applyProtection="1">
      <alignment horizontal="left" vertical="center" wrapText="1"/>
    </xf>
    <xf numFmtId="0" fontId="0" fillId="27" borderId="0" xfId="0" applyFill="1" applyBorder="1" applyAlignment="1" applyProtection="1">
      <alignment horizontal="center"/>
      <protection locked="0"/>
    </xf>
    <xf numFmtId="14" fontId="0" fillId="31" borderId="18" xfId="0" applyNumberFormat="1" applyFill="1" applyBorder="1" applyAlignment="1" applyProtection="1">
      <alignment horizontal="center"/>
      <protection locked="0"/>
    </xf>
    <xf numFmtId="0" fontId="0" fillId="31" borderId="18" xfId="0" applyFill="1" applyBorder="1" applyAlignment="1" applyProtection="1">
      <alignment horizontal="center"/>
      <protection locked="0"/>
    </xf>
    <xf numFmtId="0" fontId="0" fillId="31" borderId="86" xfId="0" applyFill="1" applyBorder="1" applyAlignment="1" applyProtection="1">
      <alignment horizontal="center"/>
      <protection locked="0"/>
    </xf>
    <xf numFmtId="0" fontId="35" fillId="41" borderId="22" xfId="0" applyFont="1" applyFill="1" applyBorder="1" applyAlignment="1" applyProtection="1">
      <alignment horizontal="left" vertical="top"/>
    </xf>
    <xf numFmtId="0" fontId="35" fillId="41" borderId="23" xfId="0" applyFont="1" applyFill="1" applyBorder="1" applyAlignment="1" applyProtection="1">
      <alignment horizontal="left" vertical="top"/>
    </xf>
    <xf numFmtId="0" fontId="35" fillId="41" borderId="18" xfId="0" applyFont="1" applyFill="1" applyBorder="1" applyAlignment="1" applyProtection="1">
      <alignment horizontal="left" vertical="top"/>
    </xf>
    <xf numFmtId="0" fontId="35" fillId="41" borderId="86" xfId="0" applyFont="1" applyFill="1" applyBorder="1" applyAlignment="1" applyProtection="1">
      <alignment horizontal="left" vertical="top"/>
    </xf>
    <xf numFmtId="0" fontId="44" fillId="27" borderId="97" xfId="0" applyFont="1" applyFill="1" applyBorder="1" applyAlignment="1" applyProtection="1">
      <alignment horizontal="left"/>
    </xf>
    <xf numFmtId="0" fontId="44" fillId="27" borderId="33" xfId="0" applyFont="1" applyFill="1" applyBorder="1" applyAlignment="1" applyProtection="1">
      <alignment horizontal="left"/>
    </xf>
    <xf numFmtId="0" fontId="44" fillId="27" borderId="34" xfId="0" applyFont="1" applyFill="1" applyBorder="1" applyAlignment="1" applyProtection="1">
      <alignment horizontal="left"/>
    </xf>
    <xf numFmtId="0" fontId="0" fillId="27" borderId="0" xfId="0" applyFill="1" applyBorder="1" applyAlignment="1" applyProtection="1">
      <alignment horizontal="left"/>
    </xf>
    <xf numFmtId="14" fontId="5" fillId="45" borderId="22" xfId="0" applyNumberFormat="1" applyFont="1" applyFill="1" applyBorder="1" applyAlignment="1" applyProtection="1">
      <alignment horizontal="left"/>
      <protection locked="0"/>
    </xf>
    <xf numFmtId="14" fontId="5" fillId="31" borderId="23" xfId="0" applyNumberFormat="1" applyFont="1" applyFill="1" applyBorder="1" applyAlignment="1" applyProtection="1">
      <alignment horizontal="left"/>
      <protection locked="0"/>
    </xf>
    <xf numFmtId="0" fontId="5" fillId="45" borderId="18" xfId="0" applyFont="1" applyFill="1" applyBorder="1" applyAlignment="1" applyProtection="1">
      <alignment horizontal="left"/>
      <protection locked="0"/>
    </xf>
    <xf numFmtId="0" fontId="0" fillId="31" borderId="86" xfId="0" applyFill="1" applyBorder="1" applyAlignment="1" applyProtection="1">
      <alignment horizontal="left"/>
      <protection locked="0"/>
    </xf>
    <xf numFmtId="14" fontId="0" fillId="31" borderId="22" xfId="0" applyNumberFormat="1" applyFill="1" applyBorder="1" applyAlignment="1" applyProtection="1">
      <alignment horizontal="center"/>
      <protection locked="0"/>
    </xf>
    <xf numFmtId="14" fontId="0" fillId="31" borderId="23" xfId="0" applyNumberFormat="1" applyFill="1" applyBorder="1" applyAlignment="1" applyProtection="1">
      <alignment horizontal="center"/>
      <protection locked="0"/>
    </xf>
    <xf numFmtId="14" fontId="0" fillId="27" borderId="0" xfId="0" applyNumberFormat="1" applyFill="1" applyBorder="1" applyAlignment="1" applyProtection="1">
      <alignment horizontal="center"/>
      <protection locked="0"/>
    </xf>
    <xf numFmtId="0" fontId="0" fillId="27" borderId="53" xfId="0" applyFill="1" applyBorder="1" applyAlignment="1" applyProtection="1">
      <alignment horizontal="center"/>
      <protection locked="0"/>
    </xf>
    <xf numFmtId="0" fontId="0" fillId="27" borderId="0" xfId="0" applyFill="1" applyBorder="1" applyAlignment="1" applyProtection="1">
      <alignment horizontal="left" wrapText="1"/>
    </xf>
    <xf numFmtId="0" fontId="0" fillId="27" borderId="97" xfId="0" applyFill="1" applyBorder="1" applyAlignment="1" applyProtection="1">
      <alignment horizontal="left" vertical="center" wrapText="1"/>
    </xf>
    <xf numFmtId="0" fontId="0" fillId="27" borderId="33" xfId="0" applyFill="1" applyBorder="1" applyAlignment="1" applyProtection="1"/>
    <xf numFmtId="0" fontId="0" fillId="27" borderId="34" xfId="0" applyFill="1" applyBorder="1" applyAlignment="1" applyProtection="1"/>
    <xf numFmtId="0" fontId="5" fillId="27" borderId="56" xfId="0" applyFont="1" applyFill="1" applyBorder="1" applyAlignment="1" applyProtection="1">
      <alignment horizontal="left" wrapText="1"/>
    </xf>
    <xf numFmtId="0" fontId="5" fillId="27" borderId="0" xfId="0" applyFont="1" applyFill="1" applyBorder="1" applyAlignment="1" applyProtection="1">
      <alignment horizontal="left" wrapText="1"/>
    </xf>
    <xf numFmtId="0" fontId="5" fillId="27" borderId="56" xfId="0" quotePrefix="1" applyFont="1" applyFill="1" applyBorder="1" applyAlignment="1" applyProtection="1">
      <alignment horizontal="left" vertical="top" wrapText="1" indent="1"/>
    </xf>
    <xf numFmtId="0" fontId="5" fillId="27" borderId="0" xfId="0" quotePrefix="1" applyFont="1" applyFill="1" applyBorder="1" applyAlignment="1" applyProtection="1">
      <alignment horizontal="left" vertical="top" wrapText="1" indent="1"/>
    </xf>
    <xf numFmtId="0" fontId="24" fillId="44" borderId="85" xfId="0" applyFont="1" applyFill="1" applyBorder="1" applyAlignment="1" applyProtection="1">
      <alignment horizontal="left" vertical="top" wrapText="1"/>
    </xf>
    <xf numFmtId="0" fontId="24" fillId="44" borderId="27" xfId="0" applyFont="1" applyFill="1" applyBorder="1" applyAlignment="1" applyProtection="1">
      <alignment horizontal="left" vertical="top" wrapText="1"/>
    </xf>
    <xf numFmtId="0" fontId="5" fillId="29" borderId="22" xfId="489" applyFont="1" applyFill="1" applyBorder="1" applyAlignment="1" applyProtection="1">
      <alignment horizontal="left" vertical="top" wrapText="1"/>
    </xf>
    <xf numFmtId="0" fontId="5" fillId="29" borderId="23" xfId="489" applyFont="1" applyFill="1" applyBorder="1" applyAlignment="1" applyProtection="1">
      <alignment horizontal="left" vertical="top" wrapText="1"/>
    </xf>
    <xf numFmtId="0" fontId="5" fillId="50" borderId="24" xfId="0" applyFont="1" applyFill="1" applyBorder="1" applyAlignment="1" applyProtection="1">
      <alignment horizontal="left" vertical="top" wrapText="1"/>
      <protection locked="0"/>
    </xf>
    <xf numFmtId="0" fontId="5" fillId="31" borderId="24" xfId="0" applyFont="1" applyFill="1" applyBorder="1" applyAlignment="1" applyProtection="1">
      <alignment horizontal="left" vertical="top"/>
      <protection locked="0"/>
    </xf>
    <xf numFmtId="0" fontId="5" fillId="0" borderId="85" xfId="0" applyFont="1" applyBorder="1" applyAlignment="1" applyProtection="1">
      <alignment horizontal="left" vertical="top" wrapText="1"/>
    </xf>
    <xf numFmtId="0" fontId="5" fillId="0" borderId="23" xfId="0" applyFont="1" applyBorder="1" applyAlignment="1" applyProtection="1">
      <alignment horizontal="left" vertical="top" wrapText="1"/>
    </xf>
    <xf numFmtId="0" fontId="5" fillId="32" borderId="24" xfId="0" applyFont="1" applyFill="1" applyBorder="1" applyAlignment="1" applyProtection="1">
      <alignment horizontal="left" vertical="top" wrapText="1"/>
      <protection locked="0"/>
    </xf>
    <xf numFmtId="0" fontId="36" fillId="41" borderId="85" xfId="0" applyFont="1" applyFill="1" applyBorder="1" applyAlignment="1" applyProtection="1">
      <alignment horizontal="center" vertical="center"/>
    </xf>
    <xf numFmtId="0" fontId="36" fillId="41" borderId="27" xfId="0" applyFont="1" applyFill="1" applyBorder="1" applyAlignment="1" applyProtection="1">
      <alignment horizontal="center" vertical="center"/>
    </xf>
    <xf numFmtId="0" fontId="36" fillId="41" borderId="0" xfId="0" applyFont="1" applyFill="1" applyBorder="1" applyAlignment="1" applyProtection="1">
      <alignment horizontal="center" vertical="center"/>
    </xf>
    <xf numFmtId="0" fontId="36" fillId="41" borderId="53" xfId="0" applyFont="1" applyFill="1" applyBorder="1" applyAlignment="1" applyProtection="1">
      <alignment horizontal="center" vertical="center"/>
    </xf>
    <xf numFmtId="0" fontId="24" fillId="27" borderId="23" xfId="0" applyFont="1" applyFill="1" applyBorder="1" applyAlignment="1" applyProtection="1">
      <alignment horizontal="left" vertical="top" wrapText="1"/>
    </xf>
    <xf numFmtId="0" fontId="24" fillId="0" borderId="85" xfId="0" applyFont="1" applyFill="1" applyBorder="1" applyAlignment="1" applyProtection="1">
      <alignment horizontal="left" vertical="top" wrapText="1"/>
    </xf>
    <xf numFmtId="0" fontId="24" fillId="0" borderId="27" xfId="0" applyFont="1" applyFill="1" applyBorder="1" applyAlignment="1" applyProtection="1">
      <alignment horizontal="left" vertical="top" wrapText="1"/>
    </xf>
    <xf numFmtId="0" fontId="5" fillId="44" borderId="85" xfId="489" applyFont="1" applyFill="1" applyBorder="1" applyAlignment="1" applyProtection="1">
      <alignment horizontal="left" vertical="top" wrapText="1"/>
    </xf>
    <xf numFmtId="0" fontId="5" fillId="44" borderId="27" xfId="489" applyFont="1" applyFill="1" applyBorder="1" applyAlignment="1" applyProtection="1">
      <alignment horizontal="left" vertical="top" wrapText="1"/>
    </xf>
    <xf numFmtId="0" fontId="24" fillId="0" borderId="87" xfId="0" applyFont="1" applyBorder="1" applyAlignment="1" applyProtection="1">
      <alignment horizontal="left" vertical="top" wrapText="1"/>
    </xf>
    <xf numFmtId="0" fontId="24" fillId="0" borderId="18" xfId="0" applyFont="1" applyBorder="1" applyAlignment="1" applyProtection="1">
      <alignment horizontal="left" vertical="top" wrapText="1"/>
    </xf>
    <xf numFmtId="0" fontId="24" fillId="0" borderId="21" xfId="0" applyFont="1" applyBorder="1" applyAlignment="1" applyProtection="1">
      <alignment horizontal="left" vertical="top" wrapText="1"/>
    </xf>
    <xf numFmtId="0" fontId="24" fillId="0" borderId="25" xfId="0" applyFont="1" applyBorder="1" applyAlignment="1" applyProtection="1">
      <alignment horizontal="left" vertical="top" wrapText="1"/>
    </xf>
    <xf numFmtId="0" fontId="24" fillId="0" borderId="98" xfId="0" applyFont="1" applyBorder="1" applyAlignment="1" applyProtection="1">
      <alignment horizontal="left" vertical="top" wrapText="1"/>
    </xf>
    <xf numFmtId="0" fontId="24" fillId="0" borderId="99" xfId="0" applyFont="1" applyBorder="1" applyAlignment="1" applyProtection="1">
      <alignment horizontal="left" vertical="top" wrapText="1"/>
    </xf>
    <xf numFmtId="0" fontId="24" fillId="0" borderId="100" xfId="0" applyFont="1" applyBorder="1" applyAlignment="1" applyProtection="1">
      <alignment horizontal="left" vertical="top" wrapText="1"/>
    </xf>
    <xf numFmtId="0" fontId="5" fillId="44" borderId="28" xfId="0" applyFont="1" applyFill="1" applyBorder="1" applyAlignment="1" applyProtection="1">
      <alignment horizontal="left" vertical="top" wrapText="1"/>
      <protection locked="0"/>
    </xf>
    <xf numFmtId="0" fontId="0" fillId="44" borderId="29" xfId="0" applyFill="1" applyBorder="1" applyAlignment="1" applyProtection="1">
      <alignment horizontal="left" vertical="top" wrapText="1"/>
      <protection locked="0"/>
    </xf>
    <xf numFmtId="0" fontId="0" fillId="44" borderId="31" xfId="0" applyFill="1" applyBorder="1" applyAlignment="1" applyProtection="1">
      <alignment horizontal="left" vertical="top" wrapText="1"/>
      <protection locked="0"/>
    </xf>
    <xf numFmtId="0" fontId="0" fillId="44" borderId="34" xfId="0" applyFill="1" applyBorder="1" applyAlignment="1" applyProtection="1">
      <alignment horizontal="left" vertical="top" wrapText="1"/>
      <protection locked="0"/>
    </xf>
    <xf numFmtId="0" fontId="0" fillId="44" borderId="0" xfId="0" applyFill="1" applyBorder="1" applyAlignment="1" applyProtection="1">
      <alignment horizontal="left" vertical="top" wrapText="1"/>
      <protection locked="0"/>
    </xf>
    <xf numFmtId="0" fontId="0" fillId="44" borderId="11" xfId="0" applyFill="1" applyBorder="1" applyAlignment="1" applyProtection="1">
      <alignment horizontal="left" vertical="top" wrapText="1"/>
      <protection locked="0"/>
    </xf>
    <xf numFmtId="0" fontId="0" fillId="44" borderId="25" xfId="0" applyFill="1" applyBorder="1" applyAlignment="1" applyProtection="1">
      <alignment horizontal="left" vertical="top" wrapText="1"/>
      <protection locked="0"/>
    </xf>
    <xf numFmtId="0" fontId="0" fillId="44" borderId="19" xfId="0" applyFill="1" applyBorder="1" applyAlignment="1" applyProtection="1">
      <alignment horizontal="left" vertical="top" wrapText="1"/>
      <protection locked="0"/>
    </xf>
    <xf numFmtId="0" fontId="0" fillId="44" borderId="26" xfId="0" applyFill="1" applyBorder="1" applyAlignment="1" applyProtection="1">
      <alignment horizontal="left" vertical="top" wrapText="1"/>
      <protection locked="0"/>
    </xf>
    <xf numFmtId="0" fontId="5" fillId="44" borderId="70" xfId="0" applyFont="1" applyFill="1" applyBorder="1" applyAlignment="1" applyProtection="1">
      <alignment horizontal="left" vertical="top" wrapText="1"/>
    </xf>
    <xf numFmtId="0" fontId="24" fillId="27" borderId="70" xfId="0" applyFont="1" applyFill="1" applyBorder="1" applyAlignment="1" applyProtection="1">
      <alignment horizontal="left" vertical="top" wrapText="1"/>
    </xf>
    <xf numFmtId="0" fontId="24" fillId="27" borderId="0" xfId="0" applyFont="1" applyFill="1" applyBorder="1" applyAlignment="1" applyProtection="1">
      <alignment horizontal="left" vertical="top" wrapText="1"/>
    </xf>
    <xf numFmtId="14" fontId="0" fillId="31" borderId="23" xfId="0" applyNumberFormat="1" applyFill="1" applyBorder="1" applyAlignment="1" applyProtection="1">
      <alignment horizontal="left"/>
      <protection locked="0"/>
    </xf>
    <xf numFmtId="0" fontId="5" fillId="44" borderId="71" xfId="0" applyFont="1" applyFill="1" applyBorder="1" applyAlignment="1" applyProtection="1">
      <alignment horizontal="left" vertical="top" wrapText="1"/>
    </xf>
    <xf numFmtId="0" fontId="5" fillId="44" borderId="81" xfId="0" applyFont="1" applyFill="1" applyBorder="1" applyAlignment="1" applyProtection="1">
      <alignment horizontal="left" vertical="top" wrapText="1"/>
    </xf>
    <xf numFmtId="0" fontId="5" fillId="44" borderId="82" xfId="0" applyFont="1" applyFill="1" applyBorder="1" applyAlignment="1" applyProtection="1">
      <alignment horizontal="left" vertical="top" wrapText="1"/>
    </xf>
    <xf numFmtId="0" fontId="5" fillId="44" borderId="83" xfId="0" applyFont="1" applyFill="1" applyBorder="1" applyAlignment="1" applyProtection="1">
      <alignment horizontal="left" vertical="top" wrapText="1"/>
    </xf>
    <xf numFmtId="0" fontId="5" fillId="27" borderId="72" xfId="0" applyFont="1" applyFill="1" applyBorder="1" applyAlignment="1" applyProtection="1">
      <alignment horizontal="left" vertical="top" wrapText="1"/>
    </xf>
    <xf numFmtId="0" fontId="5" fillId="27" borderId="19" xfId="0" applyFont="1" applyFill="1" applyBorder="1" applyAlignment="1" applyProtection="1">
      <alignment horizontal="left" vertical="top" wrapText="1"/>
    </xf>
    <xf numFmtId="0" fontId="24" fillId="27" borderId="52" xfId="0" applyFont="1" applyFill="1" applyBorder="1" applyAlignment="1" applyProtection="1">
      <alignment horizontal="left" vertical="top" wrapText="1"/>
    </xf>
    <xf numFmtId="0" fontId="24" fillId="27" borderId="19" xfId="0" applyFont="1" applyFill="1" applyBorder="1" applyAlignment="1" applyProtection="1">
      <alignment horizontal="left" wrapText="1"/>
    </xf>
    <xf numFmtId="0" fontId="5" fillId="27" borderId="72" xfId="489" applyFont="1" applyFill="1" applyBorder="1" applyAlignment="1" applyProtection="1">
      <alignment horizontal="left" vertical="top" wrapText="1"/>
    </xf>
    <xf numFmtId="0" fontId="5" fillId="31" borderId="20" xfId="0" applyFont="1" applyFill="1" applyBorder="1" applyAlignment="1" applyProtection="1">
      <alignment horizontal="left" vertical="top" wrapText="1"/>
      <protection locked="0"/>
    </xf>
    <xf numFmtId="0" fontId="5" fillId="31" borderId="33" xfId="0" applyFont="1" applyFill="1" applyBorder="1" applyAlignment="1" applyProtection="1">
      <alignment horizontal="left" vertical="top" wrapText="1"/>
      <protection locked="0"/>
    </xf>
    <xf numFmtId="0" fontId="5" fillId="31" borderId="21" xfId="0" applyFont="1" applyFill="1" applyBorder="1" applyAlignment="1" applyProtection="1">
      <alignment horizontal="left" vertical="top" wrapText="1"/>
      <protection locked="0"/>
    </xf>
    <xf numFmtId="0" fontId="5" fillId="29" borderId="22" xfId="0" applyFont="1" applyFill="1" applyBorder="1" applyAlignment="1" applyProtection="1">
      <alignment horizontal="left" vertical="top" wrapText="1"/>
    </xf>
    <xf numFmtId="0" fontId="5" fillId="29" borderId="52" xfId="0" applyFont="1" applyFill="1" applyBorder="1" applyAlignment="1" applyProtection="1">
      <alignment horizontal="left" vertical="top" wrapText="1"/>
    </xf>
    <xf numFmtId="0" fontId="5" fillId="27" borderId="52" xfId="0" applyFont="1" applyFill="1" applyBorder="1" applyAlignment="1" applyProtection="1">
      <alignment horizontal="left" vertical="top" wrapText="1"/>
    </xf>
    <xf numFmtId="0" fontId="5" fillId="0" borderId="72" xfId="0" applyFont="1" applyBorder="1" applyAlignment="1" applyProtection="1">
      <alignment horizontal="left" vertical="top" wrapText="1"/>
    </xf>
    <xf numFmtId="0" fontId="5" fillId="0" borderId="27" xfId="0" applyFont="1" applyBorder="1" applyAlignment="1" applyProtection="1">
      <alignment horizontal="left" vertical="top" wrapText="1"/>
    </xf>
    <xf numFmtId="0" fontId="24" fillId="27" borderId="70" xfId="0" applyFont="1" applyFill="1" applyBorder="1" applyAlignment="1" applyProtection="1">
      <alignment vertical="center" wrapText="1"/>
      <protection locked="0"/>
    </xf>
    <xf numFmtId="0" fontId="24" fillId="27" borderId="0" xfId="0" applyFont="1" applyFill="1" applyBorder="1" applyAlignment="1" applyProtection="1">
      <alignment vertical="center" wrapText="1"/>
      <protection locked="0"/>
    </xf>
    <xf numFmtId="0" fontId="24" fillId="27" borderId="72" xfId="0" applyFont="1" applyFill="1" applyBorder="1" applyAlignment="1" applyProtection="1">
      <alignment horizontal="left" wrapText="1"/>
    </xf>
    <xf numFmtId="0" fontId="24" fillId="27" borderId="27" xfId="0" applyFont="1" applyFill="1" applyBorder="1" applyAlignment="1" applyProtection="1">
      <alignment horizontal="left" wrapText="1"/>
    </xf>
    <xf numFmtId="0" fontId="24" fillId="27" borderId="75" xfId="0" applyFont="1" applyFill="1" applyBorder="1" applyAlignment="1" applyProtection="1">
      <alignment horizontal="left" wrapText="1"/>
    </xf>
    <xf numFmtId="0" fontId="24" fillId="27" borderId="29" xfId="0" applyFont="1" applyFill="1" applyBorder="1" applyAlignment="1" applyProtection="1">
      <alignment horizontal="left" wrapText="1"/>
    </xf>
    <xf numFmtId="0" fontId="5" fillId="46" borderId="78" xfId="489" applyFont="1" applyFill="1" applyBorder="1" applyAlignment="1" applyProtection="1">
      <alignment horizontal="left" vertical="top" wrapText="1"/>
    </xf>
    <xf numFmtId="0" fontId="5" fillId="46" borderId="18" xfId="489" applyFont="1" applyFill="1" applyBorder="1" applyAlignment="1" applyProtection="1">
      <alignment horizontal="left" vertical="top" wrapText="1"/>
    </xf>
    <xf numFmtId="0" fontId="5" fillId="27" borderId="70" xfId="0" quotePrefix="1" applyFont="1" applyFill="1" applyBorder="1" applyAlignment="1" applyProtection="1">
      <alignment horizontal="left" vertical="top" wrapText="1" indent="1"/>
    </xf>
    <xf numFmtId="0" fontId="5" fillId="27" borderId="0" xfId="0" applyFont="1" applyFill="1" applyBorder="1" applyAlignment="1" applyProtection="1">
      <alignment horizontal="left" vertical="top" wrapText="1" indent="1"/>
    </xf>
    <xf numFmtId="0" fontId="24" fillId="27" borderId="56" xfId="0" applyFont="1" applyFill="1" applyBorder="1" applyAlignment="1" applyProtection="1">
      <alignment horizontal="left" vertical="top" wrapText="1"/>
    </xf>
    <xf numFmtId="14" fontId="0" fillId="31" borderId="22" xfId="0" applyNumberFormat="1" applyFill="1" applyBorder="1" applyAlignment="1" applyProtection="1">
      <alignment horizontal="left"/>
      <protection locked="0"/>
    </xf>
    <xf numFmtId="0" fontId="5" fillId="44" borderId="28" xfId="0" applyFont="1" applyFill="1" applyBorder="1" applyAlignment="1" applyProtection="1">
      <alignment horizontal="center" vertical="top" wrapText="1"/>
      <protection locked="0"/>
    </xf>
    <xf numFmtId="0" fontId="5" fillId="44" borderId="29" xfId="0" applyFont="1" applyFill="1" applyBorder="1" applyAlignment="1" applyProtection="1">
      <alignment horizontal="center" vertical="top" wrapText="1"/>
      <protection locked="0"/>
    </xf>
    <xf numFmtId="0" fontId="5" fillId="44" borderId="31" xfId="0" applyFont="1" applyFill="1" applyBorder="1" applyAlignment="1" applyProtection="1">
      <alignment horizontal="center" vertical="top" wrapText="1"/>
      <protection locked="0"/>
    </xf>
    <xf numFmtId="0" fontId="5" fillId="44" borderId="25" xfId="0" applyFont="1" applyFill="1" applyBorder="1" applyAlignment="1" applyProtection="1">
      <alignment horizontal="center" vertical="top" wrapText="1"/>
      <protection locked="0"/>
    </xf>
    <xf numFmtId="0" fontId="5" fillId="44" borderId="19" xfId="0" applyFont="1" applyFill="1" applyBorder="1" applyAlignment="1" applyProtection="1">
      <alignment horizontal="center" vertical="top" wrapText="1"/>
      <protection locked="0"/>
    </xf>
    <xf numFmtId="0" fontId="5" fillId="44" borderId="26" xfId="0" applyFont="1" applyFill="1" applyBorder="1" applyAlignment="1" applyProtection="1">
      <alignment horizontal="center" vertical="top" wrapText="1"/>
      <protection locked="0"/>
    </xf>
    <xf numFmtId="0" fontId="5" fillId="44" borderId="59" xfId="0" applyFont="1" applyFill="1" applyBorder="1" applyAlignment="1" applyProtection="1">
      <alignment horizontal="left" vertical="top" wrapText="1"/>
    </xf>
    <xf numFmtId="0" fontId="5" fillId="44" borderId="45" xfId="0" applyFont="1" applyFill="1" applyBorder="1" applyAlignment="1" applyProtection="1">
      <alignment horizontal="left" vertical="top" wrapText="1"/>
    </xf>
    <xf numFmtId="0" fontId="5" fillId="44" borderId="88" xfId="0" applyFont="1" applyFill="1" applyBorder="1" applyAlignment="1" applyProtection="1">
      <alignment horizontal="left" vertical="top" wrapText="1"/>
    </xf>
    <xf numFmtId="0" fontId="5" fillId="31" borderId="38" xfId="0" applyFont="1" applyFill="1" applyBorder="1" applyAlignment="1" applyProtection="1">
      <alignment horizontal="center" vertical="top" wrapText="1"/>
      <protection locked="0"/>
    </xf>
    <xf numFmtId="0" fontId="5" fillId="31" borderId="18" xfId="0" applyFont="1" applyFill="1" applyBorder="1" applyAlignment="1" applyProtection="1">
      <alignment horizontal="center" vertical="top" wrapText="1"/>
      <protection locked="0"/>
    </xf>
    <xf numFmtId="0" fontId="5" fillId="29" borderId="34" xfId="0" applyFont="1" applyFill="1" applyBorder="1" applyAlignment="1" applyProtection="1">
      <alignment horizontal="left" vertical="top" wrapText="1"/>
    </xf>
    <xf numFmtId="0" fontId="5" fillId="29" borderId="53" xfId="0" applyFont="1" applyFill="1" applyBorder="1" applyAlignment="1" applyProtection="1">
      <alignment horizontal="left" vertical="top" wrapText="1"/>
    </xf>
    <xf numFmtId="0" fontId="5" fillId="29" borderId="25" xfId="0" applyFont="1" applyFill="1" applyBorder="1" applyAlignment="1" applyProtection="1">
      <alignment horizontal="left" vertical="top" wrapText="1"/>
    </xf>
    <xf numFmtId="0" fontId="5" fillId="29" borderId="54" xfId="0" applyFont="1" applyFill="1" applyBorder="1" applyAlignment="1" applyProtection="1">
      <alignment horizontal="left" vertical="top" wrapText="1"/>
    </xf>
    <xf numFmtId="0" fontId="5" fillId="27" borderId="52" xfId="489" applyFont="1" applyFill="1" applyBorder="1" applyAlignment="1" applyProtection="1">
      <alignment horizontal="left" vertical="top" wrapText="1"/>
    </xf>
    <xf numFmtId="0" fontId="24" fillId="27" borderId="56" xfId="0" applyFont="1" applyFill="1" applyBorder="1" applyAlignment="1" applyProtection="1">
      <alignment wrapText="1"/>
    </xf>
    <xf numFmtId="0" fontId="24" fillId="27" borderId="0" xfId="0" applyFont="1" applyFill="1" applyBorder="1" applyAlignment="1" applyProtection="1">
      <alignment wrapText="1"/>
    </xf>
    <xf numFmtId="0" fontId="5" fillId="27" borderId="94" xfId="489" applyFont="1" applyFill="1" applyBorder="1" applyAlignment="1" applyProtection="1">
      <alignment horizontal="left" vertical="top" wrapText="1"/>
    </xf>
    <xf numFmtId="0" fontId="5" fillId="27" borderId="26" xfId="489" applyFont="1" applyFill="1" applyBorder="1" applyAlignment="1" applyProtection="1">
      <alignment horizontal="left" vertical="top" wrapText="1"/>
    </xf>
    <xf numFmtId="0" fontId="5" fillId="27" borderId="23" xfId="489" applyFont="1" applyFill="1" applyBorder="1" applyAlignment="1" applyProtection="1">
      <alignment horizontal="left" vertical="top" wrapText="1"/>
    </xf>
    <xf numFmtId="0" fontId="5" fillId="0" borderId="75" xfId="0" applyFont="1" applyBorder="1" applyAlignment="1" applyProtection="1">
      <alignment horizontal="left" vertical="top" wrapText="1"/>
    </xf>
    <xf numFmtId="0" fontId="5" fillId="0" borderId="29" xfId="0" applyFont="1" applyBorder="1" applyAlignment="1" applyProtection="1">
      <alignment horizontal="left" vertical="top" wrapText="1"/>
    </xf>
    <xf numFmtId="0" fontId="5" fillId="0" borderId="55" xfId="0" applyFont="1" applyBorder="1" applyAlignment="1" applyProtection="1">
      <alignment horizontal="left" vertical="top" wrapText="1"/>
    </xf>
    <xf numFmtId="0" fontId="24" fillId="27" borderId="27" xfId="0" applyFont="1" applyFill="1" applyBorder="1" applyAlignment="1" applyProtection="1">
      <alignment horizontal="left"/>
    </xf>
    <xf numFmtId="0" fontId="5" fillId="0" borderId="72" xfId="489" applyFont="1" applyBorder="1" applyAlignment="1" applyProtection="1">
      <alignment horizontal="left" vertical="top" wrapText="1"/>
    </xf>
    <xf numFmtId="0" fontId="5" fillId="0" borderId="23" xfId="489" applyFont="1" applyBorder="1" applyAlignment="1" applyProtection="1">
      <alignment horizontal="left" vertical="top" wrapText="1"/>
    </xf>
    <xf numFmtId="0" fontId="5" fillId="31" borderId="20" xfId="0" applyFont="1" applyFill="1" applyBorder="1" applyAlignment="1" applyProtection="1">
      <alignment horizontal="center" vertical="top" wrapText="1"/>
      <protection locked="0"/>
    </xf>
    <xf numFmtId="0" fontId="5" fillId="31" borderId="33" xfId="0" applyFont="1" applyFill="1" applyBorder="1" applyAlignment="1" applyProtection="1">
      <alignment horizontal="center" vertical="top" wrapText="1"/>
      <protection locked="0"/>
    </xf>
    <xf numFmtId="0" fontId="5" fillId="31" borderId="21" xfId="0" applyFont="1" applyFill="1" applyBorder="1" applyAlignment="1" applyProtection="1">
      <alignment horizontal="center" vertical="top" wrapText="1"/>
      <protection locked="0"/>
    </xf>
    <xf numFmtId="14" fontId="5" fillId="45" borderId="18" xfId="0" applyNumberFormat="1" applyFont="1" applyFill="1" applyBorder="1" applyAlignment="1" applyProtection="1">
      <alignment horizontal="center"/>
      <protection locked="0"/>
    </xf>
    <xf numFmtId="0" fontId="5" fillId="44" borderId="72" xfId="489" applyFont="1" applyFill="1" applyBorder="1" applyAlignment="1" applyProtection="1">
      <alignment horizontal="left" vertical="top" wrapText="1"/>
    </xf>
    <xf numFmtId="0" fontId="24" fillId="27" borderId="77" xfId="0" applyFont="1" applyFill="1" applyBorder="1" applyAlignment="1" applyProtection="1">
      <alignment horizontal="left" vertical="top" wrapText="1"/>
    </xf>
    <xf numFmtId="0" fontId="24" fillId="27" borderId="19" xfId="0" applyFont="1" applyFill="1" applyBorder="1" applyAlignment="1" applyProtection="1">
      <alignment horizontal="left" vertical="top" wrapText="1"/>
    </xf>
    <xf numFmtId="0" fontId="24" fillId="27" borderId="26" xfId="0" applyFont="1" applyFill="1" applyBorder="1" applyAlignment="1" applyProtection="1">
      <alignment horizontal="left" vertical="top" wrapText="1"/>
    </xf>
    <xf numFmtId="0" fontId="5" fillId="29" borderId="28" xfId="0" applyFont="1" applyFill="1" applyBorder="1" applyAlignment="1" applyProtection="1">
      <alignment horizontal="left" vertical="top" wrapText="1"/>
    </xf>
    <xf numFmtId="0" fontId="5" fillId="29" borderId="55" xfId="0" applyFont="1" applyFill="1" applyBorder="1" applyAlignment="1" applyProtection="1">
      <alignment horizontal="left" vertical="top" wrapText="1"/>
    </xf>
    <xf numFmtId="0" fontId="5" fillId="44" borderId="23" xfId="489" applyFont="1" applyFill="1" applyBorder="1" applyAlignment="1" applyProtection="1">
      <alignment horizontal="left" vertical="top" wrapText="1"/>
    </xf>
    <xf numFmtId="0" fontId="24" fillId="27" borderId="77" xfId="0" applyFont="1" applyFill="1" applyBorder="1" applyAlignment="1" applyProtection="1">
      <alignment horizontal="left" wrapText="1"/>
    </xf>
    <xf numFmtId="0" fontId="24" fillId="27" borderId="70" xfId="0" applyFont="1" applyFill="1" applyBorder="1" applyAlignment="1" applyProtection="1">
      <alignment wrapText="1"/>
    </xf>
    <xf numFmtId="0" fontId="5" fillId="27" borderId="0" xfId="0" applyFont="1" applyFill="1" applyBorder="1" applyAlignment="1" applyProtection="1"/>
    <xf numFmtId="0" fontId="106" fillId="44" borderId="75" xfId="0" applyFont="1" applyFill="1" applyBorder="1" applyAlignment="1" applyProtection="1">
      <alignment horizontal="left" vertical="top" wrapText="1"/>
    </xf>
    <xf numFmtId="0" fontId="106" fillId="44" borderId="29" xfId="0" applyFont="1" applyFill="1" applyBorder="1" applyAlignment="1" applyProtection="1">
      <alignment horizontal="left" vertical="top" wrapText="1"/>
    </xf>
    <xf numFmtId="0" fontId="44" fillId="27" borderId="70" xfId="0" applyFont="1" applyFill="1" applyBorder="1" applyAlignment="1" applyProtection="1">
      <alignment horizontal="left"/>
    </xf>
    <xf numFmtId="0" fontId="44" fillId="27" borderId="0" xfId="0" applyFont="1" applyFill="1" applyBorder="1" applyAlignment="1" applyProtection="1">
      <alignment horizontal="left"/>
    </xf>
    <xf numFmtId="14" fontId="0" fillId="44" borderId="71" xfId="0" applyNumberFormat="1" applyFill="1" applyBorder="1" applyAlignment="1" applyProtection="1">
      <alignment horizontal="center"/>
      <protection locked="0"/>
    </xf>
    <xf numFmtId="14" fontId="0" fillId="44" borderId="0" xfId="0" applyNumberFormat="1" applyFill="1" applyBorder="1" applyAlignment="1" applyProtection="1">
      <alignment horizontal="center"/>
      <protection locked="0"/>
    </xf>
    <xf numFmtId="0" fontId="35" fillId="41" borderId="73" xfId="0" applyFont="1" applyFill="1" applyBorder="1" applyAlignment="1" applyProtection="1">
      <alignment horizontal="left" vertical="top"/>
    </xf>
    <xf numFmtId="0" fontId="5" fillId="27" borderId="70" xfId="0" quotePrefix="1" applyFont="1" applyFill="1" applyBorder="1" applyAlignment="1" applyProtection="1">
      <alignment horizontal="left" wrapText="1" indent="1"/>
    </xf>
    <xf numFmtId="0" fontId="5" fillId="27" borderId="0" xfId="0" quotePrefix="1" applyFont="1" applyFill="1" applyBorder="1" applyAlignment="1" applyProtection="1">
      <alignment horizontal="left" wrapText="1" indent="1"/>
    </xf>
    <xf numFmtId="0" fontId="24" fillId="41" borderId="27" xfId="0" applyFont="1" applyFill="1" applyBorder="1" applyAlignment="1" applyProtection="1">
      <alignment horizontal="center" vertical="center" wrapText="1"/>
    </xf>
    <xf numFmtId="14" fontId="5" fillId="45" borderId="73" xfId="0" applyNumberFormat="1" applyFont="1" applyFill="1" applyBorder="1" applyAlignment="1" applyProtection="1">
      <alignment horizontal="center"/>
      <protection locked="0"/>
    </xf>
    <xf numFmtId="14" fontId="0" fillId="31" borderId="73" xfId="0" applyNumberFormat="1" applyFill="1" applyBorder="1" applyAlignment="1" applyProtection="1">
      <alignment horizontal="center"/>
      <protection locked="0"/>
    </xf>
    <xf numFmtId="0" fontId="44" fillId="27" borderId="109" xfId="0" applyFont="1" applyFill="1" applyBorder="1" applyAlignment="1" applyProtection="1">
      <alignment horizontal="left"/>
    </xf>
    <xf numFmtId="0" fontId="0" fillId="27" borderId="0" xfId="0" applyFill="1" applyBorder="1" applyAlignment="1" applyProtection="1">
      <alignment horizontal="left"/>
      <protection locked="0"/>
    </xf>
    <xf numFmtId="0" fontId="5" fillId="27" borderId="70" xfId="0" applyFont="1" applyFill="1" applyBorder="1" applyAlignment="1" applyProtection="1">
      <alignment horizontal="left" vertical="center" wrapText="1"/>
    </xf>
    <xf numFmtId="0" fontId="5" fillId="50" borderId="24" xfId="0" applyFont="1" applyFill="1" applyBorder="1" applyAlignment="1" applyProtection="1">
      <alignment vertical="top" wrapText="1"/>
      <protection locked="0"/>
    </xf>
    <xf numFmtId="0" fontId="0" fillId="32" borderId="24" xfId="0" applyFill="1" applyBorder="1" applyAlignment="1" applyProtection="1">
      <alignment vertical="top" wrapText="1"/>
      <protection locked="0"/>
    </xf>
    <xf numFmtId="0" fontId="0" fillId="31" borderId="24" xfId="0" applyFill="1" applyBorder="1" applyAlignment="1" applyProtection="1">
      <alignment vertical="top"/>
      <protection locked="0"/>
    </xf>
    <xf numFmtId="0" fontId="5" fillId="50" borderId="30" xfId="0" applyFont="1" applyFill="1" applyBorder="1" applyAlignment="1" applyProtection="1">
      <alignment horizontal="left" vertical="top" wrapText="1"/>
      <protection locked="0"/>
    </xf>
    <xf numFmtId="0" fontId="0" fillId="32" borderId="46" xfId="0" applyFill="1" applyBorder="1" applyAlignment="1" applyProtection="1">
      <alignment horizontal="left" vertical="top" wrapText="1"/>
      <protection locked="0"/>
    </xf>
    <xf numFmtId="0" fontId="0" fillId="32" borderId="32" xfId="0" applyFill="1" applyBorder="1" applyAlignment="1" applyProtection="1">
      <alignment horizontal="left" vertical="top" wrapText="1"/>
      <protection locked="0"/>
    </xf>
    <xf numFmtId="0" fontId="5" fillId="0" borderId="78" xfId="0" applyFont="1" applyBorder="1" applyAlignment="1" applyProtection="1">
      <alignment horizontal="left" vertical="top" wrapText="1"/>
    </xf>
    <xf numFmtId="0" fontId="0" fillId="0" borderId="18" xfId="0" applyBorder="1" applyAlignment="1" applyProtection="1">
      <alignment horizontal="left" vertical="top" wrapText="1"/>
    </xf>
    <xf numFmtId="0" fontId="5" fillId="27" borderId="70" xfId="0" applyFont="1" applyFill="1" applyBorder="1" applyAlignment="1" applyProtection="1">
      <alignment horizontal="left" wrapText="1"/>
    </xf>
    <xf numFmtId="0" fontId="24" fillId="27" borderId="45" xfId="0" applyFont="1" applyFill="1" applyBorder="1" applyAlignment="1" applyProtection="1">
      <alignment horizontal="left"/>
    </xf>
    <xf numFmtId="0" fontId="0" fillId="27" borderId="45" xfId="0" applyFill="1" applyBorder="1" applyAlignment="1" applyProtection="1">
      <alignment horizontal="left"/>
    </xf>
    <xf numFmtId="0" fontId="5" fillId="27" borderId="70" xfId="0" applyFont="1" applyFill="1" applyBorder="1" applyAlignment="1" applyProtection="1">
      <alignment horizontal="left"/>
    </xf>
    <xf numFmtId="0" fontId="5" fillId="27" borderId="0" xfId="0" applyFont="1" applyFill="1" applyBorder="1" applyAlignment="1" applyProtection="1">
      <alignment horizontal="left"/>
    </xf>
    <xf numFmtId="0" fontId="5" fillId="0" borderId="77" xfId="0" applyFont="1" applyBorder="1" applyAlignment="1" applyProtection="1">
      <alignment horizontal="left" vertical="top" wrapText="1"/>
    </xf>
    <xf numFmtId="0" fontId="5" fillId="0" borderId="19" xfId="0" applyFont="1" applyBorder="1" applyAlignment="1" applyProtection="1">
      <alignment horizontal="left" vertical="top" wrapText="1"/>
    </xf>
    <xf numFmtId="0" fontId="5" fillId="0" borderId="102" xfId="0" applyFont="1" applyBorder="1" applyAlignment="1" applyProtection="1">
      <alignment horizontal="left" vertical="top" wrapText="1"/>
    </xf>
    <xf numFmtId="0" fontId="5" fillId="44" borderId="77" xfId="0" applyFont="1" applyFill="1" applyBorder="1" applyAlignment="1" applyProtection="1">
      <alignment horizontal="left" vertical="top" wrapText="1"/>
    </xf>
    <xf numFmtId="0" fontId="5" fillId="44" borderId="19" xfId="0" applyFont="1" applyFill="1" applyBorder="1" applyAlignment="1" applyProtection="1">
      <alignment horizontal="left" vertical="top" wrapText="1"/>
    </xf>
    <xf numFmtId="0" fontId="0" fillId="27" borderId="70" xfId="0" applyFill="1" applyBorder="1" applyProtection="1"/>
    <xf numFmtId="0" fontId="0" fillId="27" borderId="0" xfId="0" applyFill="1" applyBorder="1" applyProtection="1"/>
    <xf numFmtId="0" fontId="5" fillId="0" borderId="18" xfId="0" applyFont="1" applyFill="1" applyBorder="1" applyAlignment="1" applyProtection="1">
      <alignment horizontal="left" vertical="top" wrapText="1"/>
      <protection locked="0"/>
    </xf>
    <xf numFmtId="0" fontId="5" fillId="0" borderId="73" xfId="0" applyFont="1" applyFill="1" applyBorder="1" applyAlignment="1" applyProtection="1">
      <alignment horizontal="left" vertical="top" wrapText="1"/>
      <protection locked="0"/>
    </xf>
    <xf numFmtId="0" fontId="0" fillId="32" borderId="24" xfId="0" applyFill="1" applyBorder="1" applyAlignment="1" applyProtection="1">
      <alignment horizontal="left" vertical="top" wrapText="1"/>
      <protection locked="0"/>
    </xf>
    <xf numFmtId="0" fontId="5" fillId="0" borderId="79" xfId="0" applyFont="1" applyBorder="1" applyAlignment="1" applyProtection="1">
      <alignment horizontal="left" vertical="top" wrapText="1"/>
      <protection locked="0"/>
    </xf>
    <xf numFmtId="0" fontId="5" fillId="29" borderId="27" xfId="489" applyFont="1" applyFill="1" applyBorder="1" applyAlignment="1" applyProtection="1">
      <alignment horizontal="left" vertical="top" wrapText="1"/>
    </xf>
    <xf numFmtId="0" fontId="5" fillId="29" borderId="52" xfId="489" applyFont="1" applyFill="1" applyBorder="1" applyAlignment="1" applyProtection="1">
      <alignment horizontal="left" vertical="top" wrapText="1"/>
    </xf>
    <xf numFmtId="0" fontId="24" fillId="0" borderId="19" xfId="0" applyFont="1" applyBorder="1" applyAlignment="1" applyProtection="1">
      <alignment horizontal="left" vertical="top" wrapText="1"/>
    </xf>
    <xf numFmtId="0" fontId="24" fillId="0" borderId="102" xfId="0" applyFont="1" applyBorder="1" applyAlignment="1" applyProtection="1">
      <alignment horizontal="left" vertical="top" wrapText="1"/>
    </xf>
    <xf numFmtId="0" fontId="5" fillId="51" borderId="107" xfId="0" applyFont="1" applyFill="1" applyBorder="1" applyAlignment="1" applyProtection="1">
      <alignment horizontal="left" vertical="top" wrapText="1"/>
      <protection locked="0"/>
    </xf>
    <xf numFmtId="0" fontId="5" fillId="0" borderId="108" xfId="0" applyFont="1" applyBorder="1" applyAlignment="1" applyProtection="1">
      <alignment horizontal="left" vertical="top" wrapText="1"/>
      <protection locked="0"/>
    </xf>
    <xf numFmtId="0" fontId="5" fillId="0" borderId="81" xfId="0" applyFont="1" applyBorder="1" applyAlignment="1" applyProtection="1">
      <alignment horizontal="left" vertical="top" wrapText="1"/>
    </xf>
    <xf numFmtId="0" fontId="5" fillId="0" borderId="82" xfId="0" applyFont="1" applyBorder="1" applyAlignment="1" applyProtection="1">
      <alignment horizontal="left" vertical="top" wrapText="1"/>
    </xf>
    <xf numFmtId="0" fontId="5" fillId="27" borderId="81" xfId="0" applyFont="1" applyFill="1" applyBorder="1" applyAlignment="1" applyProtection="1">
      <alignment horizontal="left" vertical="top" wrapText="1"/>
    </xf>
    <xf numFmtId="0" fontId="5" fillId="27" borderId="82" xfId="0" applyFont="1" applyFill="1" applyBorder="1" applyAlignment="1" applyProtection="1">
      <alignment horizontal="left" vertical="top" wrapText="1"/>
    </xf>
    <xf numFmtId="0" fontId="0" fillId="27" borderId="72" xfId="0" applyFont="1" applyFill="1" applyBorder="1" applyAlignment="1" applyProtection="1">
      <alignment horizontal="left" vertical="top" wrapText="1"/>
    </xf>
    <xf numFmtId="0" fontId="5" fillId="27" borderId="77" xfId="0" applyFont="1" applyFill="1" applyBorder="1" applyAlignment="1" applyProtection="1">
      <alignment horizontal="left" vertical="top" wrapText="1"/>
    </xf>
    <xf numFmtId="0" fontId="5" fillId="0" borderId="72" xfId="0" applyFont="1" applyFill="1" applyBorder="1" applyAlignment="1" applyProtection="1">
      <alignment horizontal="left" vertical="top" wrapText="1"/>
    </xf>
    <xf numFmtId="0" fontId="5" fillId="0" borderId="27" xfId="0" applyFont="1" applyFill="1" applyBorder="1" applyAlignment="1" applyProtection="1">
      <alignment horizontal="left" vertical="top" wrapText="1"/>
    </xf>
    <xf numFmtId="0" fontId="5" fillId="46" borderId="22" xfId="489" applyFont="1" applyFill="1" applyBorder="1" applyAlignment="1" applyProtection="1">
      <alignment horizontal="left" vertical="top" wrapText="1"/>
    </xf>
    <xf numFmtId="0" fontId="5" fillId="46" borderId="52" xfId="489" applyFont="1" applyFill="1" applyBorder="1" applyAlignment="1" applyProtection="1">
      <alignment horizontal="left" vertical="top" wrapText="1"/>
    </xf>
    <xf numFmtId="14" fontId="0" fillId="45" borderId="22" xfId="0" applyNumberFormat="1" applyFill="1" applyBorder="1" applyAlignment="1" applyProtection="1">
      <alignment horizontal="center"/>
      <protection locked="0"/>
    </xf>
    <xf numFmtId="0" fontId="0" fillId="27" borderId="0" xfId="0" applyFill="1" applyBorder="1" applyAlignment="1" applyProtection="1">
      <alignment horizontal="center"/>
    </xf>
    <xf numFmtId="0" fontId="36" fillId="41" borderId="72" xfId="0" applyFont="1" applyFill="1" applyBorder="1" applyAlignment="1" applyProtection="1">
      <alignment horizontal="center" vertical="center"/>
    </xf>
    <xf numFmtId="0" fontId="36" fillId="41" borderId="71" xfId="0" applyFont="1" applyFill="1" applyBorder="1" applyAlignment="1" applyProtection="1">
      <alignment horizontal="center" vertical="center"/>
    </xf>
    <xf numFmtId="0" fontId="0" fillId="27" borderId="71" xfId="0" applyFill="1" applyBorder="1" applyAlignment="1" applyProtection="1">
      <alignment horizontal="center"/>
      <protection locked="0"/>
    </xf>
    <xf numFmtId="0" fontId="24" fillId="0" borderId="72" xfId="0" applyFont="1" applyFill="1" applyBorder="1" applyAlignment="1" applyProtection="1">
      <alignment horizontal="left" vertical="top" wrapText="1"/>
    </xf>
    <xf numFmtId="0" fontId="24" fillId="0" borderId="72" xfId="0" applyFont="1" applyFill="1" applyBorder="1" applyAlignment="1" applyProtection="1">
      <alignment horizontal="left" vertical="top" wrapText="1"/>
      <protection locked="0"/>
    </xf>
    <xf numFmtId="0" fontId="24" fillId="0" borderId="27" xfId="0" applyFont="1" applyFill="1" applyBorder="1" applyAlignment="1" applyProtection="1">
      <alignment horizontal="left" vertical="top" wrapText="1"/>
      <protection locked="0"/>
    </xf>
    <xf numFmtId="0" fontId="0" fillId="31" borderId="73" xfId="0" applyFill="1" applyBorder="1" applyAlignment="1" applyProtection="1">
      <alignment horizontal="center"/>
      <protection locked="0"/>
    </xf>
    <xf numFmtId="0" fontId="0" fillId="31" borderId="73" xfId="0" applyFill="1" applyBorder="1" applyAlignment="1" applyProtection="1">
      <alignment horizontal="left"/>
      <protection locked="0"/>
    </xf>
    <xf numFmtId="0" fontId="0" fillId="27" borderId="109" xfId="0" applyFill="1" applyBorder="1" applyAlignment="1" applyProtection="1">
      <alignment horizontal="left" vertical="center" wrapText="1"/>
    </xf>
    <xf numFmtId="0" fontId="0" fillId="0" borderId="23" xfId="0" applyBorder="1" applyAlignment="1" applyProtection="1">
      <alignment horizontal="left" vertical="top" wrapText="1"/>
    </xf>
    <xf numFmtId="0" fontId="24" fillId="44" borderId="75" xfId="0" applyFont="1" applyFill="1" applyBorder="1" applyAlignment="1" applyProtection="1">
      <alignment horizontal="left" vertical="top" wrapText="1"/>
    </xf>
    <xf numFmtId="0" fontId="24" fillId="44" borderId="29" xfId="0" applyFont="1" applyFill="1" applyBorder="1" applyAlignment="1" applyProtection="1">
      <alignment horizontal="left" vertical="top" wrapText="1"/>
    </xf>
    <xf numFmtId="0" fontId="0" fillId="31" borderId="24" xfId="0" applyFill="1" applyBorder="1" applyAlignment="1" applyProtection="1">
      <alignment horizontal="left" vertical="top"/>
      <protection locked="0"/>
    </xf>
    <xf numFmtId="0" fontId="5" fillId="29" borderId="23" xfId="0" applyFont="1" applyFill="1" applyBorder="1" applyAlignment="1" applyProtection="1">
      <alignment horizontal="left" vertical="top" wrapText="1"/>
    </xf>
    <xf numFmtId="9" fontId="0" fillId="29" borderId="105" xfId="618" applyNumberFormat="1" applyFont="1" applyFill="1" applyBorder="1" applyAlignment="1" applyProtection="1">
      <alignment horizontal="center"/>
    </xf>
    <xf numFmtId="9" fontId="0" fillId="29" borderId="18" xfId="618" applyNumberFormat="1" applyFont="1" applyFill="1" applyBorder="1" applyAlignment="1" applyProtection="1">
      <alignment horizontal="center"/>
    </xf>
    <xf numFmtId="1" fontId="5" fillId="31" borderId="18" xfId="0" applyNumberFormat="1" applyFont="1" applyFill="1" applyBorder="1" applyAlignment="1" applyProtection="1">
      <alignment horizontal="center" wrapText="1"/>
      <protection locked="0"/>
    </xf>
    <xf numFmtId="1" fontId="5" fillId="31" borderId="105" xfId="0" applyNumberFormat="1" applyFont="1" applyFill="1" applyBorder="1" applyAlignment="1" applyProtection="1">
      <alignment horizontal="center" wrapText="1"/>
      <protection locked="0"/>
    </xf>
    <xf numFmtId="0" fontId="24" fillId="0" borderId="78" xfId="0" applyFont="1" applyBorder="1" applyAlignment="1" applyProtection="1">
      <alignment horizontal="left" vertical="top" wrapText="1"/>
    </xf>
    <xf numFmtId="1" fontId="0" fillId="31" borderId="105" xfId="0" quotePrefix="1" applyNumberFormat="1" applyFill="1" applyBorder="1" applyAlignment="1" applyProtection="1">
      <alignment horizontal="center"/>
      <protection locked="0"/>
    </xf>
    <xf numFmtId="1" fontId="0" fillId="31" borderId="18" xfId="0" quotePrefix="1" applyNumberFormat="1" applyFill="1" applyBorder="1" applyAlignment="1" applyProtection="1">
      <alignment horizontal="center"/>
      <protection locked="0"/>
    </xf>
    <xf numFmtId="0" fontId="24" fillId="0" borderId="22" xfId="0" applyFont="1" applyBorder="1" applyAlignment="1" applyProtection="1">
      <alignment horizontal="center" vertical="center" wrapText="1"/>
    </xf>
    <xf numFmtId="0" fontId="24" fillId="0" borderId="23" xfId="0" applyFont="1" applyBorder="1" applyAlignment="1" applyProtection="1">
      <alignment horizontal="center" vertical="center" wrapText="1"/>
    </xf>
    <xf numFmtId="0" fontId="24" fillId="0" borderId="22" xfId="0" applyFont="1" applyBorder="1" applyAlignment="1" applyProtection="1">
      <alignment horizontal="left" vertical="top" wrapText="1"/>
    </xf>
    <xf numFmtId="0" fontId="24" fillId="44" borderId="72" xfId="0" applyFont="1" applyFill="1" applyBorder="1" applyAlignment="1" applyProtection="1">
      <alignment horizontal="left" vertical="top" wrapText="1"/>
    </xf>
    <xf numFmtId="0" fontId="24" fillId="0" borderId="78" xfId="0" applyFont="1" applyFill="1" applyBorder="1" applyAlignment="1" applyProtection="1">
      <alignment horizontal="left" vertical="top" wrapText="1"/>
    </xf>
    <xf numFmtId="0" fontId="24" fillId="0" borderId="18" xfId="0" applyFont="1" applyFill="1" applyBorder="1" applyAlignment="1" applyProtection="1">
      <alignment horizontal="left" vertical="top" wrapText="1"/>
    </xf>
    <xf numFmtId="0" fontId="24" fillId="0" borderId="21" xfId="0" applyFont="1" applyFill="1" applyBorder="1" applyAlignment="1" applyProtection="1">
      <alignment horizontal="left" vertical="top" wrapText="1"/>
    </xf>
    <xf numFmtId="0" fontId="24" fillId="0" borderId="25" xfId="0" applyFont="1" applyFill="1" applyBorder="1" applyAlignment="1" applyProtection="1">
      <alignment horizontal="left" vertical="top" wrapText="1"/>
    </xf>
    <xf numFmtId="0" fontId="5" fillId="44" borderId="75" xfId="489" applyFont="1" applyFill="1" applyBorder="1" applyAlignment="1" applyProtection="1">
      <alignment horizontal="left" vertical="top" wrapText="1"/>
    </xf>
    <xf numFmtId="0" fontId="5" fillId="44" borderId="29" xfId="489" applyFont="1" applyFill="1" applyBorder="1" applyAlignment="1" applyProtection="1">
      <alignment horizontal="left" vertical="top" wrapText="1"/>
    </xf>
    <xf numFmtId="0" fontId="5" fillId="0" borderId="72" xfId="489" applyFont="1" applyFill="1" applyBorder="1" applyAlignment="1" applyProtection="1">
      <alignment horizontal="left" vertical="top" wrapText="1"/>
    </xf>
    <xf numFmtId="0" fontId="5" fillId="0" borderId="27" xfId="489" applyFont="1" applyFill="1" applyBorder="1" applyAlignment="1" applyProtection="1">
      <alignment horizontal="left" vertical="top" wrapText="1"/>
    </xf>
    <xf numFmtId="0" fontId="5" fillId="0" borderId="52" xfId="489" applyFont="1" applyFill="1" applyBorder="1" applyAlignment="1" applyProtection="1">
      <alignment horizontal="left" vertical="top" wrapText="1"/>
    </xf>
    <xf numFmtId="0" fontId="24" fillId="44" borderId="72" xfId="0" applyFont="1" applyFill="1" applyBorder="1" applyAlignment="1" applyProtection="1">
      <alignment horizontal="left" vertical="top" wrapText="1"/>
      <protection locked="0"/>
    </xf>
    <xf numFmtId="0" fontId="24" fillId="44" borderId="27" xfId="0" applyFont="1" applyFill="1" applyBorder="1" applyAlignment="1" applyProtection="1">
      <alignment horizontal="left" vertical="top" wrapText="1"/>
      <protection locked="0"/>
    </xf>
    <xf numFmtId="0" fontId="24" fillId="44" borderId="23" xfId="0" applyFont="1" applyFill="1" applyBorder="1" applyAlignment="1" applyProtection="1">
      <alignment horizontal="left" vertical="top" wrapText="1"/>
      <protection locked="0"/>
    </xf>
    <xf numFmtId="0" fontId="24" fillId="44" borderId="23" xfId="0" applyFont="1" applyFill="1" applyBorder="1" applyAlignment="1" applyProtection="1">
      <alignment horizontal="left" vertical="top" wrapText="1"/>
    </xf>
    <xf numFmtId="0" fontId="5" fillId="27" borderId="78" xfId="489" applyFont="1" applyFill="1" applyBorder="1" applyAlignment="1" applyProtection="1">
      <alignment horizontal="left" vertical="top" wrapText="1"/>
    </xf>
    <xf numFmtId="0" fontId="5" fillId="27" borderId="18" xfId="489" applyFont="1" applyFill="1" applyBorder="1" applyAlignment="1" applyProtection="1">
      <alignment horizontal="left" vertical="top" wrapText="1"/>
    </xf>
    <xf numFmtId="0" fontId="36" fillId="41" borderId="75" xfId="0" applyFont="1" applyFill="1" applyBorder="1" applyAlignment="1" applyProtection="1">
      <alignment horizontal="center" vertical="center"/>
    </xf>
    <xf numFmtId="0" fontId="36" fillId="41" borderId="29" xfId="0" applyFont="1" applyFill="1" applyBorder="1" applyAlignment="1" applyProtection="1">
      <alignment horizontal="center" vertical="center"/>
    </xf>
    <xf numFmtId="0" fontId="36" fillId="41" borderId="101" xfId="0" applyFont="1" applyFill="1" applyBorder="1" applyAlignment="1" applyProtection="1">
      <alignment horizontal="center" vertical="center"/>
    </xf>
    <xf numFmtId="0" fontId="36" fillId="41" borderId="77" xfId="0" applyFont="1" applyFill="1" applyBorder="1" applyAlignment="1" applyProtection="1">
      <alignment horizontal="center" vertical="center"/>
    </xf>
    <xf numFmtId="0" fontId="36" fillId="41" borderId="19" xfId="0" applyFont="1" applyFill="1" applyBorder="1" applyAlignment="1" applyProtection="1">
      <alignment horizontal="center" vertical="center"/>
    </xf>
    <xf numFmtId="0" fontId="24" fillId="27" borderId="78" xfId="0" applyFont="1" applyFill="1" applyBorder="1" applyAlignment="1" applyProtection="1">
      <alignment horizontal="left" vertical="top" wrapText="1"/>
    </xf>
    <xf numFmtId="0" fontId="24" fillId="27" borderId="21" xfId="0" applyFont="1" applyFill="1" applyBorder="1" applyAlignment="1" applyProtection="1">
      <alignment horizontal="left" vertical="top" wrapText="1"/>
    </xf>
    <xf numFmtId="0" fontId="24" fillId="27" borderId="25" xfId="0" applyFont="1" applyFill="1" applyBorder="1" applyAlignment="1" applyProtection="1">
      <alignment horizontal="left" vertical="top" wrapText="1"/>
    </xf>
    <xf numFmtId="0" fontId="5" fillId="27" borderId="18" xfId="489" applyFont="1" applyFill="1" applyBorder="1" applyAlignment="1" applyProtection="1">
      <alignment horizontal="left" vertical="top"/>
    </xf>
    <xf numFmtId="0" fontId="5" fillId="27" borderId="22" xfId="489" applyFont="1" applyFill="1" applyBorder="1" applyAlignment="1" applyProtection="1">
      <alignment horizontal="left" vertical="top"/>
    </xf>
    <xf numFmtId="0" fontId="24" fillId="44" borderId="22" xfId="0" applyFont="1" applyFill="1" applyBorder="1" applyAlignment="1" applyProtection="1">
      <alignment horizontal="left" vertical="top" wrapText="1"/>
    </xf>
    <xf numFmtId="0" fontId="24" fillId="44" borderId="25" xfId="0" applyFont="1" applyFill="1" applyBorder="1" applyAlignment="1" applyProtection="1">
      <alignment horizontal="left" vertical="top" wrapText="1"/>
    </xf>
    <xf numFmtId="0" fontId="5" fillId="44" borderId="22" xfId="489" applyFont="1" applyFill="1" applyBorder="1" applyAlignment="1" applyProtection="1">
      <alignment horizontal="left" vertical="top" wrapText="1"/>
    </xf>
    <xf numFmtId="0" fontId="5" fillId="32" borderId="46" xfId="0" applyFont="1" applyFill="1" applyBorder="1" applyAlignment="1" applyProtection="1">
      <alignment horizontal="left" vertical="top" wrapText="1"/>
      <protection locked="0"/>
    </xf>
    <xf numFmtId="0" fontId="5" fillId="32" borderId="32" xfId="0" applyFont="1" applyFill="1" applyBorder="1" applyAlignment="1" applyProtection="1">
      <alignment horizontal="left" vertical="top" wrapText="1"/>
      <protection locked="0"/>
    </xf>
    <xf numFmtId="0" fontId="36" fillId="41" borderId="77" xfId="0" applyFont="1" applyFill="1" applyBorder="1" applyAlignment="1" applyProtection="1">
      <alignment horizontal="center" vertical="center"/>
      <protection locked="0"/>
    </xf>
    <xf numFmtId="0" fontId="36" fillId="41" borderId="19" xfId="0" applyFont="1" applyFill="1" applyBorder="1" applyAlignment="1" applyProtection="1">
      <alignment horizontal="center" vertical="center"/>
      <protection locked="0"/>
    </xf>
    <xf numFmtId="0" fontId="36" fillId="41" borderId="0" xfId="0" applyFont="1" applyFill="1" applyBorder="1" applyAlignment="1" applyProtection="1">
      <alignment horizontal="center" vertical="center"/>
      <protection locked="0"/>
    </xf>
    <xf numFmtId="0" fontId="36" fillId="41" borderId="71" xfId="0" applyFont="1" applyFill="1" applyBorder="1" applyAlignment="1" applyProtection="1">
      <alignment horizontal="center" vertical="center"/>
      <protection locked="0"/>
    </xf>
    <xf numFmtId="0" fontId="24" fillId="0" borderId="23" xfId="0" applyFont="1" applyFill="1" applyBorder="1" applyAlignment="1" applyProtection="1">
      <alignment horizontal="left" vertical="top" wrapText="1"/>
    </xf>
    <xf numFmtId="0" fontId="0" fillId="0" borderId="23" xfId="0" applyBorder="1" applyAlignment="1" applyProtection="1">
      <alignment horizontal="left" vertical="top"/>
    </xf>
    <xf numFmtId="0" fontId="35" fillId="41" borderId="103" xfId="0" applyFont="1" applyFill="1" applyBorder="1" applyAlignment="1" applyProtection="1">
      <alignment horizontal="left" vertical="top"/>
    </xf>
    <xf numFmtId="0" fontId="0" fillId="31" borderId="18" xfId="0" applyFill="1" applyBorder="1" applyAlignment="1" applyProtection="1">
      <alignment horizontal="left"/>
      <protection locked="0"/>
    </xf>
    <xf numFmtId="0" fontId="0" fillId="27" borderId="71" xfId="0" applyFill="1" applyBorder="1" applyAlignment="1" applyProtection="1">
      <alignment horizontal="left"/>
      <protection locked="0"/>
    </xf>
    <xf numFmtId="14" fontId="5" fillId="45" borderId="22" xfId="0" applyNumberFormat="1" applyFont="1" applyFill="1" applyBorder="1" applyAlignment="1" applyProtection="1">
      <alignment horizontal="center"/>
      <protection locked="0"/>
    </xf>
    <xf numFmtId="0" fontId="24" fillId="53" borderId="0" xfId="0" applyFont="1" applyFill="1" applyBorder="1" applyAlignment="1" applyProtection="1">
      <alignment horizontal="center" vertical="center" wrapText="1"/>
      <protection locked="0"/>
    </xf>
    <xf numFmtId="0" fontId="24" fillId="0" borderId="103" xfId="0" applyFont="1" applyBorder="1" applyAlignment="1" applyProtection="1">
      <alignment horizontal="center" vertical="center" wrapText="1"/>
    </xf>
    <xf numFmtId="2" fontId="5" fillId="31" borderId="22" xfId="0" applyNumberFormat="1" applyFont="1" applyFill="1" applyBorder="1" applyAlignment="1" applyProtection="1">
      <alignment horizontal="left"/>
      <protection locked="0"/>
    </xf>
    <xf numFmtId="2" fontId="5" fillId="31" borderId="103" xfId="0" applyNumberFormat="1" applyFont="1" applyFill="1" applyBorder="1" applyAlignment="1" applyProtection="1">
      <alignment horizontal="left"/>
      <protection locked="0"/>
    </xf>
    <xf numFmtId="1" fontId="0" fillId="31" borderId="22" xfId="0" quotePrefix="1" applyNumberFormat="1" applyFill="1" applyBorder="1" applyAlignment="1" applyProtection="1">
      <alignment horizontal="center"/>
      <protection locked="0"/>
    </xf>
    <xf numFmtId="1" fontId="0" fillId="31" borderId="23" xfId="0" quotePrefix="1" applyNumberFormat="1" applyFill="1" applyBorder="1" applyAlignment="1" applyProtection="1">
      <alignment horizontal="center"/>
      <protection locked="0"/>
    </xf>
    <xf numFmtId="1" fontId="0" fillId="31" borderId="106" xfId="0" quotePrefix="1" applyNumberFormat="1" applyFill="1" applyBorder="1" applyAlignment="1" applyProtection="1">
      <alignment horizontal="center"/>
      <protection locked="0"/>
    </xf>
    <xf numFmtId="1" fontId="0" fillId="31" borderId="112" xfId="0" quotePrefix="1" applyNumberFormat="1" applyFill="1" applyBorder="1" applyAlignment="1" applyProtection="1">
      <alignment horizontal="center"/>
      <protection locked="0"/>
    </xf>
    <xf numFmtId="2" fontId="5" fillId="31" borderId="106" xfId="0" applyNumberFormat="1" applyFont="1" applyFill="1" applyBorder="1" applyAlignment="1" applyProtection="1">
      <alignment horizontal="left"/>
      <protection locked="0"/>
    </xf>
    <xf numFmtId="2" fontId="5" fillId="31" borderId="113" xfId="0" applyNumberFormat="1" applyFont="1" applyFill="1" applyBorder="1" applyAlignment="1" applyProtection="1">
      <alignment horizontal="left"/>
      <protection locked="0"/>
    </xf>
    <xf numFmtId="1" fontId="5" fillId="31" borderId="106" xfId="0" applyNumberFormat="1" applyFont="1" applyFill="1" applyBorder="1" applyAlignment="1" applyProtection="1">
      <alignment horizontal="center" wrapText="1"/>
      <protection locked="0"/>
    </xf>
    <xf numFmtId="1" fontId="5" fillId="31" borderId="112" xfId="0" applyNumberFormat="1" applyFont="1" applyFill="1" applyBorder="1" applyAlignment="1" applyProtection="1">
      <alignment horizontal="center" wrapText="1"/>
      <protection locked="0"/>
    </xf>
    <xf numFmtId="9" fontId="76" fillId="46" borderId="18" xfId="618" quotePrefix="1" applyFont="1" applyFill="1" applyBorder="1" applyAlignment="1" applyProtection="1">
      <alignment horizontal="center"/>
    </xf>
    <xf numFmtId="9" fontId="76" fillId="46" borderId="105" xfId="618" quotePrefix="1" applyFont="1" applyFill="1" applyBorder="1" applyAlignment="1" applyProtection="1">
      <alignment horizontal="center"/>
    </xf>
    <xf numFmtId="1" fontId="5" fillId="31" borderId="22" xfId="0" applyNumberFormat="1" applyFont="1" applyFill="1" applyBorder="1" applyAlignment="1" applyProtection="1">
      <alignment horizontal="center" wrapText="1"/>
      <protection locked="0"/>
    </xf>
    <xf numFmtId="1" fontId="5" fillId="31" borderId="23" xfId="0" applyNumberFormat="1" applyFont="1" applyFill="1" applyBorder="1" applyAlignment="1" applyProtection="1">
      <alignment horizontal="center" wrapText="1"/>
      <protection locked="0"/>
    </xf>
    <xf numFmtId="0" fontId="5" fillId="0" borderId="22" xfId="0" applyFont="1" applyBorder="1" applyAlignment="1" applyProtection="1">
      <alignment horizontal="left"/>
    </xf>
    <xf numFmtId="0" fontId="5" fillId="0" borderId="23" xfId="0" applyFont="1" applyBorder="1" applyAlignment="1" applyProtection="1">
      <alignment horizontal="left"/>
    </xf>
    <xf numFmtId="0" fontId="0" fillId="0" borderId="0" xfId="0" applyBorder="1" applyAlignment="1" applyProtection="1">
      <alignment horizontal="left" wrapText="1"/>
    </xf>
    <xf numFmtId="0" fontId="0" fillId="0" borderId="71" xfId="0" applyBorder="1" applyAlignment="1" applyProtection="1">
      <alignment horizontal="left" wrapText="1"/>
    </xf>
    <xf numFmtId="0" fontId="5" fillId="27" borderId="78" xfId="0" applyFont="1" applyFill="1" applyBorder="1" applyAlignment="1" applyProtection="1">
      <alignment horizontal="left" vertical="top" wrapText="1"/>
    </xf>
    <xf numFmtId="0" fontId="5" fillId="27" borderId="21" xfId="0" applyFont="1" applyFill="1" applyBorder="1" applyAlignment="1" applyProtection="1">
      <alignment horizontal="left" vertical="top" wrapText="1"/>
    </xf>
    <xf numFmtId="0" fontId="5" fillId="27" borderId="25" xfId="0" applyFont="1" applyFill="1" applyBorder="1" applyAlignment="1" applyProtection="1">
      <alignment horizontal="left" vertical="top" wrapText="1"/>
    </xf>
    <xf numFmtId="0" fontId="5" fillId="0" borderId="22" xfId="0" applyFont="1" applyBorder="1" applyAlignment="1" applyProtection="1">
      <alignment horizontal="left" vertical="top" wrapText="1"/>
      <protection locked="0"/>
    </xf>
    <xf numFmtId="0" fontId="5" fillId="0" borderId="103" xfId="0" applyFont="1" applyBorder="1" applyAlignment="1" applyProtection="1">
      <alignment horizontal="left" vertical="top" wrapText="1"/>
      <protection locked="0"/>
    </xf>
    <xf numFmtId="0" fontId="0" fillId="31" borderId="18" xfId="0" applyFill="1" applyBorder="1" applyAlignment="1" applyProtection="1">
      <alignment horizontal="left" vertical="top" wrapText="1"/>
      <protection locked="0"/>
    </xf>
    <xf numFmtId="0" fontId="109" fillId="27" borderId="70" xfId="0" applyFont="1" applyFill="1" applyBorder="1" applyAlignment="1" applyProtection="1">
      <alignment horizontal="left" wrapText="1"/>
    </xf>
    <xf numFmtId="0" fontId="109" fillId="27" borderId="0" xfId="0" applyFont="1" applyFill="1" applyBorder="1" applyAlignment="1" applyProtection="1">
      <alignment horizontal="left" wrapText="1"/>
    </xf>
    <xf numFmtId="0" fontId="109" fillId="27" borderId="71" xfId="0" applyFont="1" applyFill="1" applyBorder="1" applyAlignment="1" applyProtection="1">
      <alignment horizontal="left" wrapText="1"/>
    </xf>
    <xf numFmtId="0" fontId="5" fillId="31" borderId="22" xfId="0" applyFont="1" applyFill="1" applyBorder="1" applyAlignment="1" applyProtection="1">
      <alignment horizontal="left" vertical="top" wrapText="1"/>
      <protection locked="0"/>
    </xf>
    <xf numFmtId="0" fontId="5" fillId="31" borderId="23" xfId="0" applyFont="1" applyFill="1" applyBorder="1" applyAlignment="1" applyProtection="1">
      <alignment horizontal="left" vertical="top" wrapText="1"/>
      <protection locked="0"/>
    </xf>
    <xf numFmtId="0" fontId="5" fillId="31" borderId="18" xfId="0" applyFont="1" applyFill="1" applyBorder="1" applyAlignment="1" applyProtection="1">
      <alignment horizontal="left" vertical="top" wrapText="1"/>
      <protection locked="0"/>
    </xf>
    <xf numFmtId="0" fontId="24" fillId="27" borderId="19" xfId="0" applyFont="1" applyFill="1" applyBorder="1" applyAlignment="1" applyProtection="1">
      <alignment horizontal="center" wrapText="1"/>
    </xf>
    <xf numFmtId="0" fontId="0" fillId="0" borderId="24" xfId="0" applyBorder="1" applyAlignment="1" applyProtection="1">
      <alignment horizontal="left" vertical="top" wrapText="1"/>
      <protection locked="0"/>
    </xf>
    <xf numFmtId="0" fontId="0" fillId="0" borderId="79" xfId="0" applyBorder="1" applyAlignment="1" applyProtection="1">
      <alignment horizontal="left" vertical="top" wrapText="1"/>
      <protection locked="0"/>
    </xf>
    <xf numFmtId="0" fontId="5" fillId="29" borderId="31" xfId="0" applyFont="1" applyFill="1" applyBorder="1" applyAlignment="1" applyProtection="1">
      <alignment horizontal="left" vertical="top" wrapText="1"/>
    </xf>
    <xf numFmtId="0" fontId="5" fillId="29" borderId="11" xfId="0" applyFont="1" applyFill="1" applyBorder="1" applyAlignment="1" applyProtection="1">
      <alignment horizontal="left" vertical="top" wrapText="1"/>
    </xf>
    <xf numFmtId="0" fontId="5" fillId="29" borderId="26" xfId="0" applyFont="1" applyFill="1" applyBorder="1" applyAlignment="1" applyProtection="1">
      <alignment horizontal="left" vertical="top" wrapText="1"/>
    </xf>
    <xf numFmtId="0" fontId="5" fillId="29" borderId="18" xfId="489" applyFont="1" applyFill="1" applyBorder="1" applyAlignment="1" applyProtection="1">
      <alignment horizontal="left" vertical="top" wrapText="1"/>
    </xf>
    <xf numFmtId="0" fontId="5" fillId="29" borderId="25" xfId="489" applyFont="1" applyFill="1" applyBorder="1" applyAlignment="1" applyProtection="1">
      <alignment horizontal="left" vertical="top" wrapText="1"/>
    </xf>
    <xf numFmtId="0" fontId="5" fillId="29" borderId="26" xfId="489" applyFont="1" applyFill="1" applyBorder="1" applyAlignment="1" applyProtection="1">
      <alignment horizontal="left" vertical="top" wrapText="1"/>
    </xf>
    <xf numFmtId="0" fontId="5" fillId="29" borderId="27" xfId="0" applyFont="1" applyFill="1" applyBorder="1" applyAlignment="1" applyProtection="1">
      <alignment horizontal="left" vertical="top" wrapText="1"/>
    </xf>
    <xf numFmtId="0" fontId="24" fillId="0" borderId="19" xfId="0" applyFont="1" applyBorder="1" applyAlignment="1" applyProtection="1">
      <alignment horizontal="left" wrapText="1"/>
    </xf>
    <xf numFmtId="0" fontId="5" fillId="27" borderId="22" xfId="0" applyFont="1" applyFill="1" applyBorder="1" applyAlignment="1" applyProtection="1">
      <alignment horizontal="left" vertical="top" wrapText="1"/>
    </xf>
    <xf numFmtId="0" fontId="24" fillId="27" borderId="23" xfId="0" applyFont="1" applyFill="1" applyBorder="1" applyAlignment="1" applyProtection="1">
      <alignment horizontal="left" vertical="top" wrapText="1"/>
      <protection locked="0"/>
    </xf>
    <xf numFmtId="0" fontId="0" fillId="0" borderId="107" xfId="0" applyBorder="1" applyAlignment="1" applyProtection="1">
      <alignment horizontal="left" vertical="top" wrapText="1"/>
      <protection locked="0"/>
    </xf>
    <xf numFmtId="0" fontId="0" fillId="0" borderId="108" xfId="0" applyBorder="1" applyAlignment="1" applyProtection="1">
      <alignment horizontal="left" vertical="top" wrapText="1"/>
      <protection locked="0"/>
    </xf>
    <xf numFmtId="0" fontId="5" fillId="27" borderId="104" xfId="0" applyFont="1" applyFill="1" applyBorder="1" applyAlignment="1" applyProtection="1">
      <alignment horizontal="left" vertical="top" wrapText="1"/>
    </xf>
    <xf numFmtId="0" fontId="5" fillId="27" borderId="105" xfId="0" applyFont="1" applyFill="1" applyBorder="1" applyAlignment="1" applyProtection="1">
      <alignment horizontal="left" vertical="top" wrapText="1"/>
    </xf>
    <xf numFmtId="0" fontId="5" fillId="27" borderId="106" xfId="0" applyFont="1" applyFill="1" applyBorder="1" applyAlignment="1" applyProtection="1">
      <alignment horizontal="left" vertical="top" wrapText="1"/>
    </xf>
    <xf numFmtId="0" fontId="24" fillId="27" borderId="70" xfId="0" applyFont="1" applyFill="1" applyBorder="1" applyAlignment="1" applyProtection="1">
      <alignment horizontal="center" wrapText="1"/>
    </xf>
    <xf numFmtId="0" fontId="24" fillId="27" borderId="0" xfId="0" applyFont="1" applyFill="1" applyBorder="1" applyAlignment="1" applyProtection="1">
      <alignment horizontal="center" wrapText="1"/>
    </xf>
    <xf numFmtId="0" fontId="24" fillId="27" borderId="0" xfId="0" applyFont="1" applyFill="1" applyBorder="1" applyAlignment="1" applyProtection="1">
      <alignment horizontal="left" wrapText="1"/>
      <protection locked="0"/>
    </xf>
    <xf numFmtId="0" fontId="0" fillId="0" borderId="0" xfId="0" applyBorder="1" applyAlignment="1" applyProtection="1">
      <alignment horizontal="left" wrapText="1"/>
      <protection locked="0"/>
    </xf>
    <xf numFmtId="0" fontId="0" fillId="0" borderId="71" xfId="0" applyBorder="1" applyAlignment="1" applyProtection="1">
      <alignment horizontal="left" wrapText="1"/>
      <protection locked="0"/>
    </xf>
    <xf numFmtId="0" fontId="0" fillId="31" borderId="78" xfId="0" applyFill="1" applyBorder="1" applyAlignment="1" applyProtection="1">
      <alignment horizontal="left" vertical="top" wrapText="1"/>
      <protection locked="0"/>
    </xf>
    <xf numFmtId="0" fontId="0" fillId="29" borderId="22" xfId="0" applyFill="1" applyBorder="1" applyAlignment="1" applyProtection="1">
      <alignment horizontal="left" vertical="top" wrapText="1"/>
    </xf>
    <xf numFmtId="0" fontId="0" fillId="29" borderId="23" xfId="0" applyFill="1" applyBorder="1" applyAlignment="1" applyProtection="1">
      <alignment horizontal="left" vertical="top" wrapText="1"/>
    </xf>
    <xf numFmtId="0" fontId="5" fillId="45" borderId="18" xfId="0" applyFont="1" applyFill="1" applyBorder="1" applyAlignment="1" applyProtection="1">
      <alignment horizontal="center"/>
      <protection locked="0"/>
    </xf>
    <xf numFmtId="0" fontId="49" fillId="44" borderId="70" xfId="0" applyFont="1" applyFill="1" applyBorder="1" applyAlignment="1" applyProtection="1">
      <alignment horizontal="center" vertical="center" wrapText="1"/>
    </xf>
    <xf numFmtId="0" fontId="49" fillId="44" borderId="0" xfId="0" applyFont="1" applyFill="1" applyBorder="1" applyAlignment="1" applyProtection="1">
      <alignment horizontal="center" vertical="center" wrapText="1"/>
    </xf>
    <xf numFmtId="0" fontId="49" fillId="44" borderId="71" xfId="0" applyFont="1" applyFill="1" applyBorder="1" applyAlignment="1" applyProtection="1">
      <alignment horizontal="center" vertical="center" wrapText="1"/>
    </xf>
    <xf numFmtId="0" fontId="16" fillId="44" borderId="81" xfId="489" applyFill="1" applyBorder="1" applyAlignment="1" applyProtection="1">
      <alignment horizontal="left" vertical="center"/>
      <protection locked="0"/>
    </xf>
    <xf numFmtId="0" fontId="16" fillId="44" borderId="82" xfId="489" applyFill="1" applyBorder="1" applyAlignment="1" applyProtection="1">
      <alignment horizontal="left" vertical="center"/>
      <protection locked="0"/>
    </xf>
    <xf numFmtId="0" fontId="16" fillId="44" borderId="83" xfId="489" applyFill="1" applyBorder="1" applyAlignment="1" applyProtection="1">
      <alignment horizontal="left" vertical="center"/>
      <protection locked="0"/>
    </xf>
    <xf numFmtId="0" fontId="5" fillId="27" borderId="71" xfId="0" applyFont="1" applyFill="1" applyBorder="1" applyAlignment="1" applyProtection="1">
      <alignment horizontal="left" wrapText="1"/>
    </xf>
    <xf numFmtId="0" fontId="97" fillId="44" borderId="72" xfId="0" applyFont="1" applyFill="1" applyBorder="1" applyAlignment="1" applyProtection="1">
      <alignment horizontal="left" vertical="top" wrapText="1"/>
    </xf>
    <xf numFmtId="0" fontId="0" fillId="0" borderId="27" xfId="0" applyBorder="1" applyAlignment="1" applyProtection="1">
      <alignment horizontal="left" vertical="top"/>
    </xf>
    <xf numFmtId="0" fontId="24" fillId="44" borderId="114" xfId="0" applyFont="1" applyFill="1" applyBorder="1" applyAlignment="1" applyProtection="1">
      <alignment horizontal="left" vertical="top" wrapText="1"/>
    </xf>
    <xf numFmtId="0" fontId="24" fillId="44" borderId="115" xfId="0" applyFont="1" applyFill="1" applyBorder="1" applyAlignment="1" applyProtection="1">
      <alignment horizontal="left" vertical="top" wrapText="1"/>
    </xf>
    <xf numFmtId="0" fontId="24" fillId="27" borderId="116" xfId="0" applyFont="1" applyFill="1" applyBorder="1" applyAlignment="1" applyProtection="1">
      <alignment horizontal="left" vertical="top" wrapText="1"/>
    </xf>
    <xf numFmtId="0" fontId="5" fillId="27" borderId="70" xfId="0" applyFont="1" applyFill="1" applyBorder="1" applyAlignment="1" applyProtection="1">
      <alignment horizontal="left" vertical="top" wrapText="1" indent="1"/>
    </xf>
    <xf numFmtId="0" fontId="5" fillId="46" borderId="27" xfId="489" applyFont="1" applyFill="1" applyBorder="1" applyAlignment="1" applyProtection="1">
      <alignment horizontal="left" vertical="top" wrapText="1"/>
    </xf>
    <xf numFmtId="0" fontId="24" fillId="27" borderId="81" xfId="0" applyFont="1" applyFill="1" applyBorder="1" applyAlignment="1" applyProtection="1">
      <alignment horizontal="left" vertical="top" wrapText="1"/>
    </xf>
    <xf numFmtId="0" fontId="24" fillId="27" borderId="82" xfId="0" applyFont="1" applyFill="1" applyBorder="1" applyAlignment="1" applyProtection="1">
      <alignment horizontal="left" vertical="top" wrapText="1"/>
    </xf>
    <xf numFmtId="0" fontId="24" fillId="27" borderId="0" xfId="0" applyFont="1" applyFill="1" applyBorder="1" applyAlignment="1" applyProtection="1">
      <alignment horizontal="left" vertical="top" wrapText="1" indent="1"/>
    </xf>
    <xf numFmtId="0" fontId="5" fillId="0" borderId="52" xfId="0" applyFont="1" applyBorder="1" applyAlignment="1" applyProtection="1">
      <alignment horizontal="left" vertical="top" wrapText="1"/>
    </xf>
    <xf numFmtId="0" fontId="41" fillId="53" borderId="0" xfId="0" applyFont="1" applyFill="1" applyBorder="1" applyAlignment="1" applyProtection="1">
      <alignment horizontal="left" vertical="center" wrapText="1"/>
      <protection locked="0"/>
    </xf>
    <xf numFmtId="0" fontId="52" fillId="53" borderId="0" xfId="0" applyFont="1" applyFill="1" applyBorder="1" applyAlignment="1" applyProtection="1">
      <alignment horizontal="center"/>
      <protection locked="0"/>
    </xf>
    <xf numFmtId="0" fontId="0" fillId="0" borderId="0" xfId="0" applyFill="1" applyBorder="1" applyAlignment="1" applyProtection="1">
      <alignment horizontal="left"/>
      <protection locked="0"/>
    </xf>
    <xf numFmtId="14" fontId="0" fillId="31" borderId="18" xfId="0" applyNumberFormat="1" applyFill="1" applyBorder="1" applyAlignment="1" applyProtection="1">
      <alignment horizontal="left"/>
      <protection locked="0"/>
    </xf>
    <xf numFmtId="14" fontId="5" fillId="45" borderId="18" xfId="0" applyNumberFormat="1" applyFont="1" applyFill="1" applyBorder="1" applyAlignment="1" applyProtection="1">
      <alignment horizontal="left"/>
      <protection locked="0"/>
    </xf>
    <xf numFmtId="14" fontId="0" fillId="0" borderId="29" xfId="0" applyNumberFormat="1" applyFill="1" applyBorder="1" applyAlignment="1" applyProtection="1">
      <alignment horizontal="left"/>
      <protection locked="0"/>
    </xf>
    <xf numFmtId="0" fontId="35" fillId="41" borderId="27" xfId="0" applyFont="1" applyFill="1" applyBorder="1" applyAlignment="1" applyProtection="1">
      <alignment horizontal="left" vertical="top"/>
    </xf>
    <xf numFmtId="0" fontId="5" fillId="45" borderId="22" xfId="0" applyFont="1" applyFill="1" applyBorder="1" applyAlignment="1" applyProtection="1">
      <alignment horizontal="left"/>
      <protection locked="0"/>
    </xf>
    <xf numFmtId="0" fontId="5" fillId="31" borderId="27" xfId="0" applyFont="1" applyFill="1" applyBorder="1" applyAlignment="1" applyProtection="1">
      <alignment horizontal="left"/>
      <protection locked="0"/>
    </xf>
    <xf numFmtId="0" fontId="5" fillId="31" borderId="103" xfId="0" applyFont="1" applyFill="1" applyBorder="1" applyAlignment="1" applyProtection="1">
      <alignment horizontal="left"/>
      <protection locked="0"/>
    </xf>
    <xf numFmtId="1" fontId="0" fillId="31" borderId="22" xfId="0" quotePrefix="1" applyNumberFormat="1" applyFill="1" applyBorder="1" applyAlignment="1" applyProtection="1">
      <alignment horizontal="left"/>
      <protection locked="0"/>
    </xf>
    <xf numFmtId="1" fontId="0" fillId="31" borderId="103" xfId="0" quotePrefix="1" applyNumberFormat="1" applyFill="1" applyBorder="1" applyAlignment="1" applyProtection="1">
      <alignment horizontal="left"/>
      <protection locked="0"/>
    </xf>
    <xf numFmtId="0" fontId="5" fillId="51" borderId="57" xfId="0" applyFont="1" applyFill="1" applyBorder="1" applyAlignment="1" applyProtection="1">
      <alignment horizontal="center" vertical="top" wrapText="1"/>
      <protection locked="0"/>
    </xf>
    <xf numFmtId="0" fontId="5" fillId="27" borderId="58" xfId="0" applyFont="1" applyFill="1" applyBorder="1" applyAlignment="1" applyProtection="1">
      <alignment horizontal="center" vertical="top" wrapText="1"/>
      <protection locked="0"/>
    </xf>
    <xf numFmtId="0" fontId="5" fillId="27" borderId="118" xfId="0" applyFont="1" applyFill="1" applyBorder="1" applyAlignment="1" applyProtection="1">
      <alignment horizontal="center" vertical="top" wrapText="1"/>
      <protection locked="0"/>
    </xf>
    <xf numFmtId="0" fontId="5" fillId="27" borderId="46" xfId="0" applyFont="1" applyFill="1" applyBorder="1" applyAlignment="1" applyProtection="1">
      <alignment horizontal="left" vertical="top" wrapText="1"/>
      <protection locked="0"/>
    </xf>
    <xf numFmtId="0" fontId="5" fillId="27" borderId="119" xfId="0" applyFont="1" applyFill="1" applyBorder="1" applyAlignment="1" applyProtection="1">
      <alignment horizontal="left" vertical="top" wrapText="1"/>
      <protection locked="0"/>
    </xf>
    <xf numFmtId="14" fontId="0" fillId="31" borderId="27" xfId="0" applyNumberFormat="1" applyFill="1" applyBorder="1" applyAlignment="1" applyProtection="1">
      <alignment horizontal="left"/>
      <protection locked="0"/>
    </xf>
    <xf numFmtId="14" fontId="0" fillId="31" borderId="103" xfId="0" applyNumberFormat="1" applyFill="1" applyBorder="1" applyAlignment="1" applyProtection="1">
      <alignment horizontal="left"/>
      <protection locked="0"/>
    </xf>
    <xf numFmtId="0" fontId="5" fillId="51" borderId="56" xfId="0" applyFont="1" applyFill="1" applyBorder="1" applyAlignment="1" applyProtection="1">
      <alignment horizontal="left" vertical="top" wrapText="1"/>
      <protection locked="0"/>
    </xf>
    <xf numFmtId="0" fontId="5" fillId="44" borderId="0" xfId="0" applyFont="1" applyFill="1" applyBorder="1" applyAlignment="1" applyProtection="1">
      <alignment horizontal="left" vertical="top" wrapText="1"/>
      <protection locked="0"/>
    </xf>
    <xf numFmtId="0" fontId="5" fillId="44" borderId="71" xfId="0" applyFont="1" applyFill="1" applyBorder="1" applyAlignment="1" applyProtection="1">
      <alignment horizontal="left" vertical="top" wrapText="1"/>
      <protection locked="0"/>
    </xf>
    <xf numFmtId="0" fontId="24" fillId="27" borderId="45" xfId="0" applyFont="1" applyFill="1" applyBorder="1" applyAlignment="1" applyProtection="1">
      <alignment horizontal="left" vertical="top" wrapText="1"/>
    </xf>
    <xf numFmtId="0" fontId="24" fillId="27" borderId="117" xfId="0" applyFont="1" applyFill="1" applyBorder="1" applyAlignment="1" applyProtection="1">
      <alignment horizontal="left" vertical="top" wrapText="1"/>
    </xf>
    <xf numFmtId="1" fontId="0" fillId="31" borderId="106" xfId="0" quotePrefix="1" applyNumberFormat="1" applyFill="1" applyBorder="1" applyAlignment="1" applyProtection="1">
      <alignment horizontal="left"/>
      <protection locked="0"/>
    </xf>
    <xf numFmtId="1" fontId="0" fillId="31" borderId="113" xfId="0" quotePrefix="1" applyNumberFormat="1" applyFill="1" applyBorder="1" applyAlignment="1" applyProtection="1">
      <alignment horizontal="left"/>
      <protection locked="0"/>
    </xf>
    <xf numFmtId="0" fontId="24" fillId="0" borderId="28" xfId="0" applyFont="1" applyBorder="1" applyAlignment="1" applyProtection="1">
      <alignment horizontal="center" vertical="center" wrapText="1"/>
    </xf>
    <xf numFmtId="0" fontId="24" fillId="0" borderId="101" xfId="0" applyFont="1" applyBorder="1" applyAlignment="1" applyProtection="1">
      <alignment horizontal="center" vertical="center" wrapText="1"/>
    </xf>
    <xf numFmtId="0" fontId="24" fillId="44" borderId="60" xfId="0" applyNumberFormat="1" applyFont="1" applyFill="1" applyBorder="1" applyAlignment="1" applyProtection="1">
      <alignment horizontal="center" vertical="center"/>
    </xf>
    <xf numFmtId="0" fontId="24" fillId="44" borderId="62" xfId="0" applyNumberFormat="1" applyFont="1" applyFill="1" applyBorder="1" applyAlignment="1" applyProtection="1">
      <alignment horizontal="center" vertical="center"/>
    </xf>
    <xf numFmtId="0" fontId="24" fillId="44" borderId="63" xfId="0" applyNumberFormat="1" applyFont="1" applyFill="1" applyBorder="1" applyAlignment="1" applyProtection="1">
      <alignment horizontal="center" vertical="center"/>
    </xf>
    <xf numFmtId="1" fontId="5" fillId="31" borderId="22" xfId="0" applyNumberFormat="1" applyFont="1" applyFill="1" applyBorder="1" applyAlignment="1" applyProtection="1">
      <alignment horizontal="center" vertical="center"/>
      <protection locked="0"/>
    </xf>
    <xf numFmtId="1" fontId="5" fillId="31" borderId="27" xfId="0" applyNumberFormat="1" applyFont="1" applyFill="1" applyBorder="1" applyAlignment="1" applyProtection="1">
      <alignment horizontal="center" vertical="center"/>
      <protection locked="0"/>
    </xf>
    <xf numFmtId="1" fontId="5" fillId="31" borderId="23" xfId="0" applyNumberFormat="1" applyFont="1" applyFill="1" applyBorder="1" applyAlignment="1" applyProtection="1">
      <alignment horizontal="center" vertical="center"/>
      <protection locked="0"/>
    </xf>
    <xf numFmtId="0" fontId="5" fillId="45" borderId="24" xfId="0" applyFont="1" applyFill="1" applyBorder="1" applyAlignment="1" applyProtection="1">
      <alignment horizontal="left" vertical="top" wrapText="1"/>
      <protection locked="0"/>
    </xf>
    <xf numFmtId="0" fontId="5" fillId="31" borderId="24" xfId="0" applyFont="1" applyFill="1" applyBorder="1" applyAlignment="1" applyProtection="1">
      <alignment horizontal="left" vertical="top" wrapText="1"/>
      <protection locked="0"/>
    </xf>
    <xf numFmtId="0" fontId="5" fillId="0" borderId="19" xfId="0" applyFont="1" applyBorder="1" applyAlignment="1" applyProtection="1">
      <alignment horizontal="center" wrapText="1"/>
    </xf>
    <xf numFmtId="1" fontId="5" fillId="31" borderId="44" xfId="0" applyNumberFormat="1" applyFont="1" applyFill="1" applyBorder="1" applyAlignment="1" applyProtection="1">
      <alignment horizontal="center" vertical="center" wrapText="1"/>
      <protection locked="0"/>
    </xf>
    <xf numFmtId="1" fontId="5" fillId="31" borderId="18" xfId="0" applyNumberFormat="1" applyFont="1" applyFill="1" applyBorder="1" applyAlignment="1" applyProtection="1">
      <alignment horizontal="center" vertical="center" wrapText="1"/>
      <protection locked="0"/>
    </xf>
    <xf numFmtId="1" fontId="5" fillId="31" borderId="22" xfId="0" applyNumberFormat="1" applyFont="1" applyFill="1" applyBorder="1" applyAlignment="1" applyProtection="1">
      <alignment horizontal="center" vertical="center" wrapText="1"/>
      <protection locked="0"/>
    </xf>
    <xf numFmtId="0" fontId="5" fillId="31" borderId="47" xfId="0" applyFont="1" applyFill="1" applyBorder="1" applyAlignment="1" applyProtection="1">
      <alignment horizontal="center" vertical="center" wrapText="1"/>
      <protection locked="0"/>
    </xf>
    <xf numFmtId="0" fontId="5" fillId="31" borderId="38" xfId="0" applyFont="1" applyFill="1" applyBorder="1" applyAlignment="1" applyProtection="1">
      <alignment horizontal="center" vertical="center" wrapText="1"/>
      <protection locked="0"/>
    </xf>
    <xf numFmtId="0" fontId="5" fillId="31" borderId="60" xfId="0" applyFont="1" applyFill="1" applyBorder="1" applyAlignment="1" applyProtection="1">
      <alignment horizontal="center" vertical="center" wrapText="1"/>
      <protection locked="0"/>
    </xf>
    <xf numFmtId="1" fontId="5" fillId="31" borderId="48" xfId="0" applyNumberFormat="1" applyFont="1" applyFill="1" applyBorder="1" applyAlignment="1" applyProtection="1">
      <alignment horizontal="center" vertical="center" wrapText="1"/>
      <protection locked="0"/>
    </xf>
    <xf numFmtId="1" fontId="5" fillId="31" borderId="49" xfId="0" applyNumberFormat="1" applyFont="1" applyFill="1" applyBorder="1" applyAlignment="1" applyProtection="1">
      <alignment horizontal="center" vertical="center" wrapText="1"/>
      <protection locked="0"/>
    </xf>
    <xf numFmtId="1" fontId="5" fillId="31" borderId="50" xfId="0" applyNumberFormat="1" applyFont="1" applyFill="1" applyBorder="1" applyAlignment="1" applyProtection="1">
      <alignment horizontal="center" vertical="center" wrapText="1"/>
      <protection locked="0"/>
    </xf>
    <xf numFmtId="1" fontId="5" fillId="31" borderId="64" xfId="0" applyNumberFormat="1" applyFont="1" applyFill="1" applyBorder="1" applyAlignment="1" applyProtection="1">
      <alignment horizontal="center" vertical="center" wrapText="1"/>
      <protection locked="0"/>
    </xf>
    <xf numFmtId="0" fontId="5" fillId="31" borderId="39" xfId="0" applyFont="1" applyFill="1" applyBorder="1" applyAlignment="1" applyProtection="1">
      <alignment horizontal="center" vertical="center" wrapText="1"/>
      <protection locked="0"/>
    </xf>
    <xf numFmtId="1" fontId="5" fillId="31" borderId="40" xfId="0" applyNumberFormat="1" applyFont="1" applyFill="1" applyBorder="1" applyAlignment="1" applyProtection="1">
      <alignment horizontal="center" vertical="center" wrapText="1"/>
      <protection locked="0"/>
    </xf>
    <xf numFmtId="1" fontId="5" fillId="31" borderId="61" xfId="0" applyNumberFormat="1" applyFont="1" applyFill="1" applyBorder="1" applyAlignment="1" applyProtection="1">
      <alignment horizontal="center" vertical="center" wrapText="1"/>
      <protection locked="0"/>
    </xf>
    <xf numFmtId="1" fontId="5" fillId="31" borderId="62" xfId="0" applyNumberFormat="1" applyFont="1" applyFill="1" applyBorder="1" applyAlignment="1" applyProtection="1">
      <alignment horizontal="center" vertical="center" wrapText="1"/>
      <protection locked="0"/>
    </xf>
    <xf numFmtId="1" fontId="5" fillId="31" borderId="63" xfId="0" applyNumberFormat="1" applyFont="1" applyFill="1" applyBorder="1" applyAlignment="1" applyProtection="1">
      <alignment horizontal="center" vertical="center" wrapText="1"/>
      <protection locked="0"/>
    </xf>
    <xf numFmtId="1" fontId="5" fillId="45" borderId="65" xfId="0" applyNumberFormat="1" applyFont="1" applyFill="1" applyBorder="1" applyAlignment="1" applyProtection="1">
      <alignment horizontal="center" vertical="center" wrapText="1"/>
      <protection locked="0"/>
    </xf>
    <xf numFmtId="1" fontId="5" fillId="45" borderId="66" xfId="0" applyNumberFormat="1" applyFont="1" applyFill="1" applyBorder="1" applyAlignment="1" applyProtection="1">
      <alignment horizontal="center" vertical="center" wrapText="1"/>
      <protection locked="0"/>
    </xf>
    <xf numFmtId="0" fontId="5" fillId="27" borderId="0" xfId="0" applyFont="1" applyFill="1" applyBorder="1" applyAlignment="1" applyProtection="1">
      <alignment horizontal="left" wrapText="1" indent="1"/>
    </xf>
    <xf numFmtId="0" fontId="5" fillId="45" borderId="0" xfId="0" applyFont="1" applyFill="1" applyBorder="1" applyAlignment="1" applyProtection="1">
      <alignment horizontal="left" wrapText="1" indent="1"/>
    </xf>
    <xf numFmtId="0" fontId="24" fillId="27" borderId="70" xfId="0" applyFont="1" applyFill="1" applyBorder="1" applyAlignment="1" applyProtection="1">
      <alignment horizontal="left" wrapText="1"/>
    </xf>
    <xf numFmtId="0" fontId="35" fillId="41" borderId="34" xfId="0" applyFont="1" applyFill="1" applyBorder="1" applyAlignment="1" applyProtection="1">
      <alignment horizontal="left" vertical="top"/>
    </xf>
    <xf numFmtId="0" fontId="35" fillId="41" borderId="11" xfId="0" applyFont="1" applyFill="1" applyBorder="1" applyAlignment="1" applyProtection="1">
      <alignment horizontal="left" vertical="top"/>
    </xf>
    <xf numFmtId="14" fontId="5" fillId="31" borderId="18" xfId="0" applyNumberFormat="1" applyFont="1" applyFill="1" applyBorder="1" applyAlignment="1" applyProtection="1">
      <alignment horizontal="left"/>
      <protection locked="0"/>
    </xf>
    <xf numFmtId="0" fontId="5" fillId="31" borderId="22" xfId="0" applyFont="1" applyFill="1" applyBorder="1" applyAlignment="1" applyProtection="1">
      <alignment horizontal="left"/>
      <protection locked="0"/>
    </xf>
    <xf numFmtId="0" fontId="5" fillId="0" borderId="70" xfId="0" applyFont="1" applyFill="1" applyBorder="1" applyAlignment="1" applyProtection="1">
      <alignment horizontal="left" wrapText="1"/>
    </xf>
    <xf numFmtId="0" fontId="5" fillId="0" borderId="0" xfId="0" applyFont="1" applyFill="1" applyBorder="1" applyAlignment="1" applyProtection="1">
      <alignment horizontal="left" wrapText="1"/>
    </xf>
    <xf numFmtId="0" fontId="5" fillId="27" borderId="30" xfId="0" applyFont="1" applyFill="1" applyBorder="1" applyAlignment="1" applyProtection="1">
      <alignment horizontal="left" vertical="top" wrapText="1"/>
      <protection locked="0"/>
    </xf>
    <xf numFmtId="1" fontId="5" fillId="31" borderId="73" xfId="0" applyNumberFormat="1" applyFont="1" applyFill="1" applyBorder="1" applyAlignment="1" applyProtection="1">
      <alignment horizontal="center" vertical="center" wrapText="1"/>
      <protection locked="0"/>
    </xf>
    <xf numFmtId="1" fontId="5" fillId="31" borderId="123" xfId="0" applyNumberFormat="1" applyFont="1" applyFill="1" applyBorder="1" applyAlignment="1" applyProtection="1">
      <alignment horizontal="center" vertical="center" wrapText="1"/>
      <protection locked="0"/>
    </xf>
    <xf numFmtId="1" fontId="5" fillId="31" borderId="122" xfId="0" applyNumberFormat="1" applyFont="1" applyFill="1" applyBorder="1" applyAlignment="1" applyProtection="1">
      <alignment horizontal="center" vertical="center" wrapText="1"/>
      <protection locked="0"/>
    </xf>
    <xf numFmtId="0" fontId="36" fillId="41" borderId="70" xfId="0" applyFont="1" applyFill="1" applyBorder="1" applyAlignment="1" applyProtection="1">
      <alignment horizontal="center" vertical="center"/>
    </xf>
    <xf numFmtId="0" fontId="24" fillId="44" borderId="52" xfId="0" applyFont="1" applyFill="1" applyBorder="1" applyAlignment="1" applyProtection="1">
      <alignment horizontal="left" vertical="top" wrapText="1"/>
    </xf>
    <xf numFmtId="0" fontId="5" fillId="51" borderId="59" xfId="0" applyFont="1" applyFill="1" applyBorder="1" applyAlignment="1" applyProtection="1">
      <alignment horizontal="left" vertical="top" wrapText="1"/>
      <protection locked="0"/>
    </xf>
    <xf numFmtId="0" fontId="5" fillId="27" borderId="45" xfId="0" applyFont="1" applyFill="1" applyBorder="1" applyAlignment="1" applyProtection="1">
      <alignment horizontal="left" vertical="top" wrapText="1"/>
      <protection locked="0"/>
    </xf>
    <xf numFmtId="0" fontId="5" fillId="27" borderId="117" xfId="0" applyFont="1" applyFill="1" applyBorder="1" applyAlignment="1" applyProtection="1">
      <alignment horizontal="left" vertical="top" wrapText="1"/>
      <protection locked="0"/>
    </xf>
    <xf numFmtId="0" fontId="5" fillId="27" borderId="18" xfId="0" applyFont="1" applyFill="1" applyBorder="1" applyAlignment="1" applyProtection="1">
      <alignment horizontal="left" vertical="top" wrapText="1"/>
      <protection locked="0"/>
    </xf>
    <xf numFmtId="0" fontId="5" fillId="27" borderId="73" xfId="0" applyFont="1" applyFill="1" applyBorder="1" applyAlignment="1" applyProtection="1">
      <alignment horizontal="left" vertical="top" wrapText="1"/>
      <protection locked="0"/>
    </xf>
    <xf numFmtId="0" fontId="24" fillId="27" borderId="42" xfId="0" applyFont="1" applyFill="1" applyBorder="1" applyAlignment="1" applyProtection="1">
      <alignment horizontal="left"/>
    </xf>
    <xf numFmtId="0" fontId="5" fillId="27" borderId="75" xfId="0" applyFont="1" applyFill="1" applyBorder="1" applyAlignment="1" applyProtection="1">
      <alignment horizontal="left" vertical="top" wrapText="1"/>
    </xf>
    <xf numFmtId="0" fontId="5" fillId="27" borderId="29" xfId="0" applyFont="1" applyFill="1" applyBorder="1" applyAlignment="1" applyProtection="1">
      <alignment horizontal="left" vertical="top" wrapText="1"/>
    </xf>
    <xf numFmtId="0" fontId="5" fillId="27" borderId="31" xfId="0" applyFont="1" applyFill="1" applyBorder="1" applyAlignment="1" applyProtection="1">
      <alignment horizontal="left" vertical="top" wrapText="1"/>
    </xf>
    <xf numFmtId="0" fontId="5" fillId="27" borderId="26" xfId="0" applyFont="1" applyFill="1" applyBorder="1" applyAlignment="1" applyProtection="1">
      <alignment horizontal="left" vertical="top" wrapText="1"/>
    </xf>
    <xf numFmtId="0" fontId="0" fillId="27" borderId="0" xfId="0" applyFill="1" applyBorder="1" applyAlignment="1" applyProtection="1">
      <protection locked="0"/>
    </xf>
    <xf numFmtId="0" fontId="24" fillId="27" borderId="0" xfId="0" applyFont="1" applyFill="1" applyBorder="1" applyAlignment="1" applyProtection="1">
      <alignment horizontal="left"/>
    </xf>
    <xf numFmtId="0" fontId="5" fillId="0" borderId="18" xfId="0" applyFont="1" applyBorder="1" applyAlignment="1" applyProtection="1">
      <alignment horizontal="right"/>
      <protection locked="0"/>
    </xf>
    <xf numFmtId="0" fontId="5" fillId="0" borderId="18" xfId="0" applyFont="1" applyBorder="1" applyAlignment="1" applyProtection="1">
      <alignment horizontal="center" vertical="center" wrapText="1"/>
    </xf>
    <xf numFmtId="0" fontId="5" fillId="0" borderId="73" xfId="0" applyFont="1" applyBorder="1" applyAlignment="1" applyProtection="1">
      <alignment horizontal="center" vertical="center" wrapText="1"/>
    </xf>
    <xf numFmtId="2" fontId="5" fillId="31" borderId="22" xfId="0" applyNumberFormat="1" applyFont="1" applyFill="1" applyBorder="1" applyAlignment="1" applyProtection="1">
      <alignment horizontal="center"/>
      <protection locked="0"/>
    </xf>
    <xf numFmtId="2" fontId="5" fillId="31" borderId="103" xfId="0" applyNumberFormat="1" applyFont="1" applyFill="1" applyBorder="1" applyAlignment="1" applyProtection="1">
      <alignment horizontal="center"/>
      <protection locked="0"/>
    </xf>
    <xf numFmtId="14" fontId="5" fillId="31" borderId="18" xfId="0" applyNumberFormat="1" applyFont="1" applyFill="1" applyBorder="1" applyAlignment="1" applyProtection="1">
      <alignment horizontal="center"/>
      <protection locked="0"/>
    </xf>
    <xf numFmtId="0" fontId="5" fillId="29" borderId="20" xfId="0" applyFont="1" applyFill="1" applyBorder="1" applyAlignment="1" applyProtection="1">
      <alignment horizontal="left" vertical="top" wrapText="1"/>
    </xf>
    <xf numFmtId="0" fontId="5" fillId="29" borderId="21" xfId="0" applyFont="1" applyFill="1" applyBorder="1" applyAlignment="1" applyProtection="1">
      <alignment horizontal="left" vertical="top" wrapText="1"/>
    </xf>
    <xf numFmtId="0" fontId="5" fillId="27" borderId="54" xfId="0" applyFont="1" applyFill="1" applyBorder="1" applyAlignment="1" applyProtection="1">
      <alignment horizontal="left" vertical="top" wrapText="1"/>
    </xf>
    <xf numFmtId="0" fontId="5" fillId="0" borderId="127" xfId="0" applyFont="1" applyBorder="1" applyAlignment="1" applyProtection="1">
      <alignment horizontal="left" vertical="top" wrapText="1"/>
    </xf>
    <xf numFmtId="0" fontId="5" fillId="0" borderId="120" xfId="0" applyFont="1" applyBorder="1" applyAlignment="1" applyProtection="1">
      <alignment horizontal="left" vertical="top" wrapText="1"/>
    </xf>
    <xf numFmtId="0" fontId="5" fillId="0" borderId="0" xfId="0" applyFont="1" applyFill="1" applyBorder="1" applyAlignment="1" applyProtection="1">
      <alignment horizontal="left"/>
      <protection locked="0"/>
    </xf>
    <xf numFmtId="0" fontId="5" fillId="0" borderId="0" xfId="0" applyFont="1" applyFill="1" applyBorder="1" applyAlignment="1" applyProtection="1">
      <alignment horizontal="center"/>
      <protection locked="0"/>
    </xf>
    <xf numFmtId="0" fontId="5" fillId="0" borderId="71" xfId="0" applyFont="1" applyFill="1" applyBorder="1" applyAlignment="1" applyProtection="1">
      <alignment horizontal="center"/>
      <protection locked="0"/>
    </xf>
    <xf numFmtId="0" fontId="5" fillId="51" borderId="128" xfId="0" applyFont="1" applyFill="1" applyBorder="1" applyAlignment="1" applyProtection="1">
      <alignment horizontal="left" vertical="top" wrapText="1"/>
      <protection locked="0"/>
    </xf>
    <xf numFmtId="0" fontId="5" fillId="27" borderId="129" xfId="0" applyFont="1" applyFill="1" applyBorder="1" applyAlignment="1" applyProtection="1">
      <alignment horizontal="left" vertical="top" wrapText="1"/>
      <protection locked="0"/>
    </xf>
    <xf numFmtId="0" fontId="5" fillId="27" borderId="22" xfId="489" applyFont="1" applyFill="1" applyBorder="1" applyAlignment="1" applyProtection="1">
      <alignment horizontal="left" vertical="top" wrapText="1"/>
    </xf>
    <xf numFmtId="0" fontId="72" fillId="27" borderId="0" xfId="579" applyFont="1" applyFill="1" applyBorder="1" applyAlignment="1" applyProtection="1">
      <alignment horizontal="left" vertical="top" wrapText="1"/>
    </xf>
    <xf numFmtId="49" fontId="33" fillId="41" borderId="18" xfId="0" applyNumberFormat="1" applyFont="1" applyFill="1" applyBorder="1" applyAlignment="1" applyProtection="1">
      <alignment horizontal="left" vertical="top" wrapText="1"/>
    </xf>
    <xf numFmtId="0" fontId="34" fillId="41" borderId="18" xfId="0" applyFont="1" applyFill="1" applyBorder="1" applyAlignment="1" applyProtection="1">
      <alignment horizontal="left"/>
    </xf>
    <xf numFmtId="0" fontId="33" fillId="41" borderId="18" xfId="0" applyFont="1" applyFill="1" applyBorder="1" applyAlignment="1" applyProtection="1">
      <alignment horizontal="left" vertical="top" wrapText="1"/>
    </xf>
    <xf numFmtId="0" fontId="34" fillId="41" borderId="18" xfId="0" applyFont="1" applyFill="1" applyBorder="1" applyAlignment="1" applyProtection="1">
      <alignment horizontal="left" vertical="top"/>
    </xf>
    <xf numFmtId="0" fontId="33" fillId="33" borderId="22" xfId="0" applyFont="1" applyFill="1" applyBorder="1" applyAlignment="1" applyProtection="1">
      <alignment horizontal="center" vertical="center" wrapText="1"/>
    </xf>
    <xf numFmtId="0" fontId="33" fillId="33" borderId="27" xfId="0" applyFont="1" applyFill="1" applyBorder="1" applyAlignment="1" applyProtection="1">
      <alignment horizontal="center" vertical="center" wrapText="1"/>
    </xf>
    <xf numFmtId="0" fontId="33" fillId="33" borderId="23" xfId="0" applyFont="1" applyFill="1" applyBorder="1" applyAlignment="1" applyProtection="1">
      <alignment horizontal="center" vertical="center" wrapText="1"/>
    </xf>
    <xf numFmtId="0" fontId="33" fillId="41" borderId="22" xfId="0" applyFont="1" applyFill="1" applyBorder="1" applyAlignment="1" applyProtection="1">
      <alignment horizontal="left" vertical="top"/>
    </xf>
    <xf numFmtId="0" fontId="33" fillId="41" borderId="27" xfId="0" applyFont="1" applyFill="1" applyBorder="1" applyAlignment="1" applyProtection="1">
      <alignment horizontal="left" vertical="top"/>
    </xf>
    <xf numFmtId="0" fontId="33" fillId="41" borderId="23" xfId="0" applyFont="1" applyFill="1" applyBorder="1" applyAlignment="1" applyProtection="1">
      <alignment horizontal="left" vertical="top"/>
    </xf>
    <xf numFmtId="0" fontId="33" fillId="33" borderId="22" xfId="0" applyFont="1" applyFill="1" applyBorder="1" applyAlignment="1" applyProtection="1">
      <alignment horizontal="center" vertical="top" wrapText="1"/>
    </xf>
    <xf numFmtId="0" fontId="33" fillId="33" borderId="27" xfId="0" applyFont="1" applyFill="1" applyBorder="1" applyAlignment="1" applyProtection="1">
      <alignment horizontal="center" vertical="top" wrapText="1"/>
    </xf>
    <xf numFmtId="0" fontId="33" fillId="33" borderId="23" xfId="0" applyFont="1" applyFill="1" applyBorder="1" applyAlignment="1" applyProtection="1">
      <alignment horizontal="center" vertical="top" wrapText="1"/>
    </xf>
  </cellXfs>
  <cellStyles count="1026">
    <cellStyle name="0.00%" xfId="1" xr:uid="{00000000-0005-0000-0000-000000000000}"/>
    <cellStyle name="20% - Accent1" xfId="2" builtinId="30" customBuiltin="1"/>
    <cellStyle name="20% - Accent1 10" xfId="3" xr:uid="{00000000-0005-0000-0000-000002000000}"/>
    <cellStyle name="20% - Accent1 11" xfId="4" xr:uid="{00000000-0005-0000-0000-000003000000}"/>
    <cellStyle name="20% - Accent1 12" xfId="5" xr:uid="{00000000-0005-0000-0000-000004000000}"/>
    <cellStyle name="20% - Accent1 13" xfId="6" xr:uid="{00000000-0005-0000-0000-000005000000}"/>
    <cellStyle name="20% - Accent1 14" xfId="7" xr:uid="{00000000-0005-0000-0000-000006000000}"/>
    <cellStyle name="20% - Accent1 14 2" xfId="698" xr:uid="{00000000-0005-0000-0000-000007000000}"/>
    <cellStyle name="20% - Accent1 2" xfId="8" xr:uid="{00000000-0005-0000-0000-000008000000}"/>
    <cellStyle name="20% - Accent1 2 2" xfId="9" xr:uid="{00000000-0005-0000-0000-000009000000}"/>
    <cellStyle name="20% - Accent1 2 3" xfId="699" xr:uid="{00000000-0005-0000-0000-00000A000000}"/>
    <cellStyle name="20% - Accent1 3" xfId="10" xr:uid="{00000000-0005-0000-0000-00000B000000}"/>
    <cellStyle name="20% - Accent1 4" xfId="11" xr:uid="{00000000-0005-0000-0000-00000C000000}"/>
    <cellStyle name="20% - Accent1 5" xfId="12" xr:uid="{00000000-0005-0000-0000-00000D000000}"/>
    <cellStyle name="20% - Accent1 6" xfId="13" xr:uid="{00000000-0005-0000-0000-00000E000000}"/>
    <cellStyle name="20% - Accent1 7" xfId="14" xr:uid="{00000000-0005-0000-0000-00000F000000}"/>
    <cellStyle name="20% - Accent1 8" xfId="15" xr:uid="{00000000-0005-0000-0000-000010000000}"/>
    <cellStyle name="20% - Accent1 9" xfId="16" xr:uid="{00000000-0005-0000-0000-000011000000}"/>
    <cellStyle name="20% - Accent2" xfId="17" builtinId="34" customBuiltin="1"/>
    <cellStyle name="20% - Accent2 10" xfId="18" xr:uid="{00000000-0005-0000-0000-000013000000}"/>
    <cellStyle name="20% - Accent2 11" xfId="19" xr:uid="{00000000-0005-0000-0000-000014000000}"/>
    <cellStyle name="20% - Accent2 12" xfId="20" xr:uid="{00000000-0005-0000-0000-000015000000}"/>
    <cellStyle name="20% - Accent2 13" xfId="21" xr:uid="{00000000-0005-0000-0000-000016000000}"/>
    <cellStyle name="20% - Accent2 14" xfId="22" xr:uid="{00000000-0005-0000-0000-000017000000}"/>
    <cellStyle name="20% - Accent2 14 2" xfId="700" xr:uid="{00000000-0005-0000-0000-000018000000}"/>
    <cellStyle name="20% - Accent2 2" xfId="23" xr:uid="{00000000-0005-0000-0000-000019000000}"/>
    <cellStyle name="20% - Accent2 2 2" xfId="24" xr:uid="{00000000-0005-0000-0000-00001A000000}"/>
    <cellStyle name="20% - Accent2 2 3" xfId="701" xr:uid="{00000000-0005-0000-0000-00001B000000}"/>
    <cellStyle name="20% - Accent2 3" xfId="25" xr:uid="{00000000-0005-0000-0000-00001C000000}"/>
    <cellStyle name="20% - Accent2 4" xfId="26" xr:uid="{00000000-0005-0000-0000-00001D000000}"/>
    <cellStyle name="20% - Accent2 5" xfId="27" xr:uid="{00000000-0005-0000-0000-00001E000000}"/>
    <cellStyle name="20% - Accent2 6" xfId="28" xr:uid="{00000000-0005-0000-0000-00001F000000}"/>
    <cellStyle name="20% - Accent2 7" xfId="29" xr:uid="{00000000-0005-0000-0000-000020000000}"/>
    <cellStyle name="20% - Accent2 8" xfId="30" xr:uid="{00000000-0005-0000-0000-000021000000}"/>
    <cellStyle name="20% - Accent2 9" xfId="31" xr:uid="{00000000-0005-0000-0000-000022000000}"/>
    <cellStyle name="20% - Accent3" xfId="32" builtinId="38" customBuiltin="1"/>
    <cellStyle name="20% - Accent3 10" xfId="33" xr:uid="{00000000-0005-0000-0000-000024000000}"/>
    <cellStyle name="20% - Accent3 11" xfId="34" xr:uid="{00000000-0005-0000-0000-000025000000}"/>
    <cellStyle name="20% - Accent3 12" xfId="35" xr:uid="{00000000-0005-0000-0000-000026000000}"/>
    <cellStyle name="20% - Accent3 13" xfId="36" xr:uid="{00000000-0005-0000-0000-000027000000}"/>
    <cellStyle name="20% - Accent3 14" xfId="37" xr:uid="{00000000-0005-0000-0000-000028000000}"/>
    <cellStyle name="20% - Accent3 14 2" xfId="702" xr:uid="{00000000-0005-0000-0000-000029000000}"/>
    <cellStyle name="20% - Accent3 2" xfId="38" xr:uid="{00000000-0005-0000-0000-00002A000000}"/>
    <cellStyle name="20% - Accent3 2 2" xfId="39" xr:uid="{00000000-0005-0000-0000-00002B000000}"/>
    <cellStyle name="20% - Accent3 2 3" xfId="703" xr:uid="{00000000-0005-0000-0000-00002C000000}"/>
    <cellStyle name="20% - Accent3 3" xfId="40" xr:uid="{00000000-0005-0000-0000-00002D000000}"/>
    <cellStyle name="20% - Accent3 4" xfId="41" xr:uid="{00000000-0005-0000-0000-00002E000000}"/>
    <cellStyle name="20% - Accent3 5" xfId="42" xr:uid="{00000000-0005-0000-0000-00002F000000}"/>
    <cellStyle name="20% - Accent3 6" xfId="43" xr:uid="{00000000-0005-0000-0000-000030000000}"/>
    <cellStyle name="20% - Accent3 7" xfId="44" xr:uid="{00000000-0005-0000-0000-000031000000}"/>
    <cellStyle name="20% - Accent3 8" xfId="45" xr:uid="{00000000-0005-0000-0000-000032000000}"/>
    <cellStyle name="20% - Accent3 9" xfId="46" xr:uid="{00000000-0005-0000-0000-000033000000}"/>
    <cellStyle name="20% - Accent4" xfId="47" builtinId="42" customBuiltin="1"/>
    <cellStyle name="20% - Accent4 10" xfId="48" xr:uid="{00000000-0005-0000-0000-000035000000}"/>
    <cellStyle name="20% - Accent4 11" xfId="49" xr:uid="{00000000-0005-0000-0000-000036000000}"/>
    <cellStyle name="20% - Accent4 12" xfId="50" xr:uid="{00000000-0005-0000-0000-000037000000}"/>
    <cellStyle name="20% - Accent4 13" xfId="51" xr:uid="{00000000-0005-0000-0000-000038000000}"/>
    <cellStyle name="20% - Accent4 14" xfId="52" xr:uid="{00000000-0005-0000-0000-000039000000}"/>
    <cellStyle name="20% - Accent4 14 2" xfId="704" xr:uid="{00000000-0005-0000-0000-00003A000000}"/>
    <cellStyle name="20% - Accent4 2" xfId="53" xr:uid="{00000000-0005-0000-0000-00003B000000}"/>
    <cellStyle name="20% - Accent4 2 2" xfId="54" xr:uid="{00000000-0005-0000-0000-00003C000000}"/>
    <cellStyle name="20% - Accent4 2 3" xfId="705" xr:uid="{00000000-0005-0000-0000-00003D000000}"/>
    <cellStyle name="20% - Accent4 3" xfId="55" xr:uid="{00000000-0005-0000-0000-00003E000000}"/>
    <cellStyle name="20% - Accent4 4" xfId="56" xr:uid="{00000000-0005-0000-0000-00003F000000}"/>
    <cellStyle name="20% - Accent4 5" xfId="57" xr:uid="{00000000-0005-0000-0000-000040000000}"/>
    <cellStyle name="20% - Accent4 6" xfId="58" xr:uid="{00000000-0005-0000-0000-000041000000}"/>
    <cellStyle name="20% - Accent4 7" xfId="59" xr:uid="{00000000-0005-0000-0000-000042000000}"/>
    <cellStyle name="20% - Accent4 8" xfId="60" xr:uid="{00000000-0005-0000-0000-000043000000}"/>
    <cellStyle name="20% - Accent4 9" xfId="61" xr:uid="{00000000-0005-0000-0000-000044000000}"/>
    <cellStyle name="20% - Accent5" xfId="62" builtinId="46" customBuiltin="1"/>
    <cellStyle name="20% - Accent5 10" xfId="63" xr:uid="{00000000-0005-0000-0000-000046000000}"/>
    <cellStyle name="20% - Accent5 11" xfId="64" xr:uid="{00000000-0005-0000-0000-000047000000}"/>
    <cellStyle name="20% - Accent5 12" xfId="65" xr:uid="{00000000-0005-0000-0000-000048000000}"/>
    <cellStyle name="20% - Accent5 13" xfId="66" xr:uid="{00000000-0005-0000-0000-000049000000}"/>
    <cellStyle name="20% - Accent5 14" xfId="67" xr:uid="{00000000-0005-0000-0000-00004A000000}"/>
    <cellStyle name="20% - Accent5 14 2" xfId="706" xr:uid="{00000000-0005-0000-0000-00004B000000}"/>
    <cellStyle name="20% - Accent5 2" xfId="68" xr:uid="{00000000-0005-0000-0000-00004C000000}"/>
    <cellStyle name="20% - Accent5 2 2" xfId="69" xr:uid="{00000000-0005-0000-0000-00004D000000}"/>
    <cellStyle name="20% - Accent5 2 3" xfId="707" xr:uid="{00000000-0005-0000-0000-00004E000000}"/>
    <cellStyle name="20% - Accent5 3" xfId="70" xr:uid="{00000000-0005-0000-0000-00004F000000}"/>
    <cellStyle name="20% - Accent5 4" xfId="71" xr:uid="{00000000-0005-0000-0000-000050000000}"/>
    <cellStyle name="20% - Accent5 5" xfId="72" xr:uid="{00000000-0005-0000-0000-000051000000}"/>
    <cellStyle name="20% - Accent5 6" xfId="73" xr:uid="{00000000-0005-0000-0000-000052000000}"/>
    <cellStyle name="20% - Accent5 7" xfId="74" xr:uid="{00000000-0005-0000-0000-000053000000}"/>
    <cellStyle name="20% - Accent5 8" xfId="75" xr:uid="{00000000-0005-0000-0000-000054000000}"/>
    <cellStyle name="20% - Accent5 9" xfId="76" xr:uid="{00000000-0005-0000-0000-000055000000}"/>
    <cellStyle name="20% - Accent6" xfId="77" builtinId="50" customBuiltin="1"/>
    <cellStyle name="20% - Accent6 10" xfId="78" xr:uid="{00000000-0005-0000-0000-000057000000}"/>
    <cellStyle name="20% - Accent6 11" xfId="79" xr:uid="{00000000-0005-0000-0000-000058000000}"/>
    <cellStyle name="20% - Accent6 12" xfId="80" xr:uid="{00000000-0005-0000-0000-000059000000}"/>
    <cellStyle name="20% - Accent6 13" xfId="81" xr:uid="{00000000-0005-0000-0000-00005A000000}"/>
    <cellStyle name="20% - Accent6 14" xfId="82" xr:uid="{00000000-0005-0000-0000-00005B000000}"/>
    <cellStyle name="20% - Accent6 14 2" xfId="708" xr:uid="{00000000-0005-0000-0000-00005C000000}"/>
    <cellStyle name="20% - Accent6 2" xfId="83" xr:uid="{00000000-0005-0000-0000-00005D000000}"/>
    <cellStyle name="20% - Accent6 2 2" xfId="84" xr:uid="{00000000-0005-0000-0000-00005E000000}"/>
    <cellStyle name="20% - Accent6 2 3" xfId="709" xr:uid="{00000000-0005-0000-0000-00005F000000}"/>
    <cellStyle name="20% - Accent6 3" xfId="85" xr:uid="{00000000-0005-0000-0000-000060000000}"/>
    <cellStyle name="20% - Accent6 4" xfId="86" xr:uid="{00000000-0005-0000-0000-000061000000}"/>
    <cellStyle name="20% - Accent6 5" xfId="87" xr:uid="{00000000-0005-0000-0000-000062000000}"/>
    <cellStyle name="20% - Accent6 6" xfId="88" xr:uid="{00000000-0005-0000-0000-000063000000}"/>
    <cellStyle name="20% - Accent6 7" xfId="89" xr:uid="{00000000-0005-0000-0000-000064000000}"/>
    <cellStyle name="20% - Accent6 8" xfId="90" xr:uid="{00000000-0005-0000-0000-000065000000}"/>
    <cellStyle name="20% - Accent6 9" xfId="91" xr:uid="{00000000-0005-0000-0000-000066000000}"/>
    <cellStyle name="40% - Accent1" xfId="92" builtinId="31" customBuiltin="1"/>
    <cellStyle name="40% - Accent1 10" xfId="93" xr:uid="{00000000-0005-0000-0000-000068000000}"/>
    <cellStyle name="40% - Accent1 11" xfId="94" xr:uid="{00000000-0005-0000-0000-000069000000}"/>
    <cellStyle name="40% - Accent1 12" xfId="95" xr:uid="{00000000-0005-0000-0000-00006A000000}"/>
    <cellStyle name="40% - Accent1 13" xfId="96" xr:uid="{00000000-0005-0000-0000-00006B000000}"/>
    <cellStyle name="40% - Accent1 14" xfId="97" xr:uid="{00000000-0005-0000-0000-00006C000000}"/>
    <cellStyle name="40% - Accent1 14 2" xfId="710" xr:uid="{00000000-0005-0000-0000-00006D000000}"/>
    <cellStyle name="40% - Accent1 2" xfId="98" xr:uid="{00000000-0005-0000-0000-00006E000000}"/>
    <cellStyle name="40% - Accent1 2 2" xfId="99" xr:uid="{00000000-0005-0000-0000-00006F000000}"/>
    <cellStyle name="40% - Accent1 2 3" xfId="711" xr:uid="{00000000-0005-0000-0000-000070000000}"/>
    <cellStyle name="40% - Accent1 3" xfId="100" xr:uid="{00000000-0005-0000-0000-000071000000}"/>
    <cellStyle name="40% - Accent1 4" xfId="101" xr:uid="{00000000-0005-0000-0000-000072000000}"/>
    <cellStyle name="40% - Accent1 5" xfId="102" xr:uid="{00000000-0005-0000-0000-000073000000}"/>
    <cellStyle name="40% - Accent1 6" xfId="103" xr:uid="{00000000-0005-0000-0000-000074000000}"/>
    <cellStyle name="40% - Accent1 7" xfId="104" xr:uid="{00000000-0005-0000-0000-000075000000}"/>
    <cellStyle name="40% - Accent1 8" xfId="105" xr:uid="{00000000-0005-0000-0000-000076000000}"/>
    <cellStyle name="40% - Accent1 9" xfId="106" xr:uid="{00000000-0005-0000-0000-000077000000}"/>
    <cellStyle name="40% - Accent2" xfId="107" builtinId="35" customBuiltin="1"/>
    <cellStyle name="40% - Accent2 10" xfId="108" xr:uid="{00000000-0005-0000-0000-000079000000}"/>
    <cellStyle name="40% - Accent2 11" xfId="109" xr:uid="{00000000-0005-0000-0000-00007A000000}"/>
    <cellStyle name="40% - Accent2 12" xfId="110" xr:uid="{00000000-0005-0000-0000-00007B000000}"/>
    <cellStyle name="40% - Accent2 13" xfId="111" xr:uid="{00000000-0005-0000-0000-00007C000000}"/>
    <cellStyle name="40% - Accent2 14" xfId="112" xr:uid="{00000000-0005-0000-0000-00007D000000}"/>
    <cellStyle name="40% - Accent2 14 2" xfId="712" xr:uid="{00000000-0005-0000-0000-00007E000000}"/>
    <cellStyle name="40% - Accent2 2" xfId="113" xr:uid="{00000000-0005-0000-0000-00007F000000}"/>
    <cellStyle name="40% - Accent2 2 2" xfId="114" xr:uid="{00000000-0005-0000-0000-000080000000}"/>
    <cellStyle name="40% - Accent2 2 3" xfId="713" xr:uid="{00000000-0005-0000-0000-000081000000}"/>
    <cellStyle name="40% - Accent2 3" xfId="115" xr:uid="{00000000-0005-0000-0000-000082000000}"/>
    <cellStyle name="40% - Accent2 4" xfId="116" xr:uid="{00000000-0005-0000-0000-000083000000}"/>
    <cellStyle name="40% - Accent2 5" xfId="117" xr:uid="{00000000-0005-0000-0000-000084000000}"/>
    <cellStyle name="40% - Accent2 6" xfId="118" xr:uid="{00000000-0005-0000-0000-000085000000}"/>
    <cellStyle name="40% - Accent2 7" xfId="119" xr:uid="{00000000-0005-0000-0000-000086000000}"/>
    <cellStyle name="40% - Accent2 8" xfId="120" xr:uid="{00000000-0005-0000-0000-000087000000}"/>
    <cellStyle name="40% - Accent2 9" xfId="121" xr:uid="{00000000-0005-0000-0000-000088000000}"/>
    <cellStyle name="40% - Accent3" xfId="122" builtinId="39" customBuiltin="1"/>
    <cellStyle name="40% - Accent3 10" xfId="123" xr:uid="{00000000-0005-0000-0000-00008A000000}"/>
    <cellStyle name="40% - Accent3 11" xfId="124" xr:uid="{00000000-0005-0000-0000-00008B000000}"/>
    <cellStyle name="40% - Accent3 12" xfId="125" xr:uid="{00000000-0005-0000-0000-00008C000000}"/>
    <cellStyle name="40% - Accent3 13" xfId="126" xr:uid="{00000000-0005-0000-0000-00008D000000}"/>
    <cellStyle name="40% - Accent3 14" xfId="127" xr:uid="{00000000-0005-0000-0000-00008E000000}"/>
    <cellStyle name="40% - Accent3 14 2" xfId="714" xr:uid="{00000000-0005-0000-0000-00008F000000}"/>
    <cellStyle name="40% - Accent3 2" xfId="128" xr:uid="{00000000-0005-0000-0000-000090000000}"/>
    <cellStyle name="40% - Accent3 2 2" xfId="129" xr:uid="{00000000-0005-0000-0000-000091000000}"/>
    <cellStyle name="40% - Accent3 2 3" xfId="715" xr:uid="{00000000-0005-0000-0000-000092000000}"/>
    <cellStyle name="40% - Accent3 3" xfId="130" xr:uid="{00000000-0005-0000-0000-000093000000}"/>
    <cellStyle name="40% - Accent3 4" xfId="131" xr:uid="{00000000-0005-0000-0000-000094000000}"/>
    <cellStyle name="40% - Accent3 5" xfId="132" xr:uid="{00000000-0005-0000-0000-000095000000}"/>
    <cellStyle name="40% - Accent3 6" xfId="133" xr:uid="{00000000-0005-0000-0000-000096000000}"/>
    <cellStyle name="40% - Accent3 7" xfId="134" xr:uid="{00000000-0005-0000-0000-000097000000}"/>
    <cellStyle name="40% - Accent3 8" xfId="135" xr:uid="{00000000-0005-0000-0000-000098000000}"/>
    <cellStyle name="40% - Accent3 9" xfId="136" xr:uid="{00000000-0005-0000-0000-000099000000}"/>
    <cellStyle name="40% - Accent4" xfId="137" builtinId="43" customBuiltin="1"/>
    <cellStyle name="40% - Accent4 10" xfId="138" xr:uid="{00000000-0005-0000-0000-00009B000000}"/>
    <cellStyle name="40% - Accent4 11" xfId="139" xr:uid="{00000000-0005-0000-0000-00009C000000}"/>
    <cellStyle name="40% - Accent4 12" xfId="140" xr:uid="{00000000-0005-0000-0000-00009D000000}"/>
    <cellStyle name="40% - Accent4 13" xfId="141" xr:uid="{00000000-0005-0000-0000-00009E000000}"/>
    <cellStyle name="40% - Accent4 14" xfId="142" xr:uid="{00000000-0005-0000-0000-00009F000000}"/>
    <cellStyle name="40% - Accent4 14 2" xfId="716" xr:uid="{00000000-0005-0000-0000-0000A0000000}"/>
    <cellStyle name="40% - Accent4 2" xfId="143" xr:uid="{00000000-0005-0000-0000-0000A1000000}"/>
    <cellStyle name="40% - Accent4 2 2" xfId="144" xr:uid="{00000000-0005-0000-0000-0000A2000000}"/>
    <cellStyle name="40% - Accent4 2 3" xfId="717" xr:uid="{00000000-0005-0000-0000-0000A3000000}"/>
    <cellStyle name="40% - Accent4 3" xfId="145" xr:uid="{00000000-0005-0000-0000-0000A4000000}"/>
    <cellStyle name="40% - Accent4 4" xfId="146" xr:uid="{00000000-0005-0000-0000-0000A5000000}"/>
    <cellStyle name="40% - Accent4 5" xfId="147" xr:uid="{00000000-0005-0000-0000-0000A6000000}"/>
    <cellStyle name="40% - Accent4 6" xfId="148" xr:uid="{00000000-0005-0000-0000-0000A7000000}"/>
    <cellStyle name="40% - Accent4 7" xfId="149" xr:uid="{00000000-0005-0000-0000-0000A8000000}"/>
    <cellStyle name="40% - Accent4 8" xfId="150" xr:uid="{00000000-0005-0000-0000-0000A9000000}"/>
    <cellStyle name="40% - Accent4 9" xfId="151" xr:uid="{00000000-0005-0000-0000-0000AA000000}"/>
    <cellStyle name="40% - Accent5" xfId="152" builtinId="47" customBuiltin="1"/>
    <cellStyle name="40% - Accent5 10" xfId="153" xr:uid="{00000000-0005-0000-0000-0000AC000000}"/>
    <cellStyle name="40% - Accent5 11" xfId="154" xr:uid="{00000000-0005-0000-0000-0000AD000000}"/>
    <cellStyle name="40% - Accent5 12" xfId="155" xr:uid="{00000000-0005-0000-0000-0000AE000000}"/>
    <cellStyle name="40% - Accent5 13" xfId="156" xr:uid="{00000000-0005-0000-0000-0000AF000000}"/>
    <cellStyle name="40% - Accent5 14" xfId="157" xr:uid="{00000000-0005-0000-0000-0000B0000000}"/>
    <cellStyle name="40% - Accent5 14 2" xfId="718" xr:uid="{00000000-0005-0000-0000-0000B1000000}"/>
    <cellStyle name="40% - Accent5 2" xfId="158" xr:uid="{00000000-0005-0000-0000-0000B2000000}"/>
    <cellStyle name="40% - Accent5 2 2" xfId="159" xr:uid="{00000000-0005-0000-0000-0000B3000000}"/>
    <cellStyle name="40% - Accent5 2 3" xfId="719" xr:uid="{00000000-0005-0000-0000-0000B4000000}"/>
    <cellStyle name="40% - Accent5 3" xfId="160" xr:uid="{00000000-0005-0000-0000-0000B5000000}"/>
    <cellStyle name="40% - Accent5 4" xfId="161" xr:uid="{00000000-0005-0000-0000-0000B6000000}"/>
    <cellStyle name="40% - Accent5 5" xfId="162" xr:uid="{00000000-0005-0000-0000-0000B7000000}"/>
    <cellStyle name="40% - Accent5 6" xfId="163" xr:uid="{00000000-0005-0000-0000-0000B8000000}"/>
    <cellStyle name="40% - Accent5 7" xfId="164" xr:uid="{00000000-0005-0000-0000-0000B9000000}"/>
    <cellStyle name="40% - Accent5 8" xfId="165" xr:uid="{00000000-0005-0000-0000-0000BA000000}"/>
    <cellStyle name="40% - Accent5 9" xfId="166" xr:uid="{00000000-0005-0000-0000-0000BB000000}"/>
    <cellStyle name="40% - Accent6" xfId="167" builtinId="51" customBuiltin="1"/>
    <cellStyle name="40% - Accent6 10" xfId="168" xr:uid="{00000000-0005-0000-0000-0000BD000000}"/>
    <cellStyle name="40% - Accent6 11" xfId="169" xr:uid="{00000000-0005-0000-0000-0000BE000000}"/>
    <cellStyle name="40% - Accent6 12" xfId="170" xr:uid="{00000000-0005-0000-0000-0000BF000000}"/>
    <cellStyle name="40% - Accent6 13" xfId="171" xr:uid="{00000000-0005-0000-0000-0000C0000000}"/>
    <cellStyle name="40% - Accent6 14" xfId="172" xr:uid="{00000000-0005-0000-0000-0000C1000000}"/>
    <cellStyle name="40% - Accent6 14 2" xfId="720" xr:uid="{00000000-0005-0000-0000-0000C2000000}"/>
    <cellStyle name="40% - Accent6 2" xfId="173" xr:uid="{00000000-0005-0000-0000-0000C3000000}"/>
    <cellStyle name="40% - Accent6 2 2" xfId="174" xr:uid="{00000000-0005-0000-0000-0000C4000000}"/>
    <cellStyle name="40% - Accent6 2 3" xfId="721" xr:uid="{00000000-0005-0000-0000-0000C5000000}"/>
    <cellStyle name="40% - Accent6 3" xfId="175" xr:uid="{00000000-0005-0000-0000-0000C6000000}"/>
    <cellStyle name="40% - Accent6 4" xfId="176" xr:uid="{00000000-0005-0000-0000-0000C7000000}"/>
    <cellStyle name="40% - Accent6 5" xfId="177" xr:uid="{00000000-0005-0000-0000-0000C8000000}"/>
    <cellStyle name="40% - Accent6 6" xfId="178" xr:uid="{00000000-0005-0000-0000-0000C9000000}"/>
    <cellStyle name="40% - Accent6 7" xfId="179" xr:uid="{00000000-0005-0000-0000-0000CA000000}"/>
    <cellStyle name="40% - Accent6 8" xfId="180" xr:uid="{00000000-0005-0000-0000-0000CB000000}"/>
    <cellStyle name="40% - Accent6 9" xfId="181" xr:uid="{00000000-0005-0000-0000-0000CC000000}"/>
    <cellStyle name="60% - Accent1" xfId="182" builtinId="32" customBuiltin="1"/>
    <cellStyle name="60% - Accent1 10" xfId="183" xr:uid="{00000000-0005-0000-0000-0000CE000000}"/>
    <cellStyle name="60% - Accent1 11" xfId="184" xr:uid="{00000000-0005-0000-0000-0000CF000000}"/>
    <cellStyle name="60% - Accent1 12" xfId="185" xr:uid="{00000000-0005-0000-0000-0000D0000000}"/>
    <cellStyle name="60% - Accent1 13" xfId="186" xr:uid="{00000000-0005-0000-0000-0000D1000000}"/>
    <cellStyle name="60% - Accent1 14" xfId="722" xr:uid="{00000000-0005-0000-0000-0000D2000000}"/>
    <cellStyle name="60% - Accent1 14 2" xfId="723" xr:uid="{00000000-0005-0000-0000-0000D3000000}"/>
    <cellStyle name="60% - Accent1 2" xfId="187" xr:uid="{00000000-0005-0000-0000-0000D4000000}"/>
    <cellStyle name="60% - Accent1 2 2" xfId="724" xr:uid="{00000000-0005-0000-0000-0000D5000000}"/>
    <cellStyle name="60% - Accent1 3" xfId="188" xr:uid="{00000000-0005-0000-0000-0000D6000000}"/>
    <cellStyle name="60% - Accent1 4" xfId="189" xr:uid="{00000000-0005-0000-0000-0000D7000000}"/>
    <cellStyle name="60% - Accent1 5" xfId="190" xr:uid="{00000000-0005-0000-0000-0000D8000000}"/>
    <cellStyle name="60% - Accent1 6" xfId="191" xr:uid="{00000000-0005-0000-0000-0000D9000000}"/>
    <cellStyle name="60% - Accent1 7" xfId="192" xr:uid="{00000000-0005-0000-0000-0000DA000000}"/>
    <cellStyle name="60% - Accent1 8" xfId="193" xr:uid="{00000000-0005-0000-0000-0000DB000000}"/>
    <cellStyle name="60% - Accent1 9" xfId="194" xr:uid="{00000000-0005-0000-0000-0000DC000000}"/>
    <cellStyle name="60% - Accent2" xfId="195" builtinId="36" customBuiltin="1"/>
    <cellStyle name="60% - Accent2 10" xfId="196" xr:uid="{00000000-0005-0000-0000-0000DE000000}"/>
    <cellStyle name="60% - Accent2 11" xfId="197" xr:uid="{00000000-0005-0000-0000-0000DF000000}"/>
    <cellStyle name="60% - Accent2 12" xfId="198" xr:uid="{00000000-0005-0000-0000-0000E0000000}"/>
    <cellStyle name="60% - Accent2 13" xfId="199" xr:uid="{00000000-0005-0000-0000-0000E1000000}"/>
    <cellStyle name="60% - Accent2 14" xfId="725" xr:uid="{00000000-0005-0000-0000-0000E2000000}"/>
    <cellStyle name="60% - Accent2 14 2" xfId="726" xr:uid="{00000000-0005-0000-0000-0000E3000000}"/>
    <cellStyle name="60% - Accent2 2" xfId="200" xr:uid="{00000000-0005-0000-0000-0000E4000000}"/>
    <cellStyle name="60% - Accent2 2 2" xfId="727" xr:uid="{00000000-0005-0000-0000-0000E5000000}"/>
    <cellStyle name="60% - Accent2 3" xfId="201" xr:uid="{00000000-0005-0000-0000-0000E6000000}"/>
    <cellStyle name="60% - Accent2 4" xfId="202" xr:uid="{00000000-0005-0000-0000-0000E7000000}"/>
    <cellStyle name="60% - Accent2 5" xfId="203" xr:uid="{00000000-0005-0000-0000-0000E8000000}"/>
    <cellStyle name="60% - Accent2 6" xfId="204" xr:uid="{00000000-0005-0000-0000-0000E9000000}"/>
    <cellStyle name="60% - Accent2 7" xfId="205" xr:uid="{00000000-0005-0000-0000-0000EA000000}"/>
    <cellStyle name="60% - Accent2 8" xfId="206" xr:uid="{00000000-0005-0000-0000-0000EB000000}"/>
    <cellStyle name="60% - Accent2 9" xfId="207" xr:uid="{00000000-0005-0000-0000-0000EC000000}"/>
    <cellStyle name="60% - Accent3" xfId="208" builtinId="40" customBuiltin="1"/>
    <cellStyle name="60% - Accent3 10" xfId="209" xr:uid="{00000000-0005-0000-0000-0000EE000000}"/>
    <cellStyle name="60% - Accent3 11" xfId="210" xr:uid="{00000000-0005-0000-0000-0000EF000000}"/>
    <cellStyle name="60% - Accent3 12" xfId="211" xr:uid="{00000000-0005-0000-0000-0000F0000000}"/>
    <cellStyle name="60% - Accent3 13" xfId="212" xr:uid="{00000000-0005-0000-0000-0000F1000000}"/>
    <cellStyle name="60% - Accent3 14" xfId="728" xr:uid="{00000000-0005-0000-0000-0000F2000000}"/>
    <cellStyle name="60% - Accent3 14 2" xfId="729" xr:uid="{00000000-0005-0000-0000-0000F3000000}"/>
    <cellStyle name="60% - Accent3 2" xfId="213" xr:uid="{00000000-0005-0000-0000-0000F4000000}"/>
    <cellStyle name="60% - Accent3 2 2" xfId="730" xr:uid="{00000000-0005-0000-0000-0000F5000000}"/>
    <cellStyle name="60% - Accent3 3" xfId="214" xr:uid="{00000000-0005-0000-0000-0000F6000000}"/>
    <cellStyle name="60% - Accent3 4" xfId="215" xr:uid="{00000000-0005-0000-0000-0000F7000000}"/>
    <cellStyle name="60% - Accent3 5" xfId="216" xr:uid="{00000000-0005-0000-0000-0000F8000000}"/>
    <cellStyle name="60% - Accent3 6" xfId="217" xr:uid="{00000000-0005-0000-0000-0000F9000000}"/>
    <cellStyle name="60% - Accent3 7" xfId="218" xr:uid="{00000000-0005-0000-0000-0000FA000000}"/>
    <cellStyle name="60% - Accent3 8" xfId="219" xr:uid="{00000000-0005-0000-0000-0000FB000000}"/>
    <cellStyle name="60% - Accent3 9" xfId="220" xr:uid="{00000000-0005-0000-0000-0000FC000000}"/>
    <cellStyle name="60% - Accent4" xfId="221" builtinId="44" customBuiltin="1"/>
    <cellStyle name="60% - Accent4 10" xfId="222" xr:uid="{00000000-0005-0000-0000-0000FE000000}"/>
    <cellStyle name="60% - Accent4 11" xfId="223" xr:uid="{00000000-0005-0000-0000-0000FF000000}"/>
    <cellStyle name="60% - Accent4 12" xfId="224" xr:uid="{00000000-0005-0000-0000-000000010000}"/>
    <cellStyle name="60% - Accent4 13" xfId="225" xr:uid="{00000000-0005-0000-0000-000001010000}"/>
    <cellStyle name="60% - Accent4 14" xfId="731" xr:uid="{00000000-0005-0000-0000-000002010000}"/>
    <cellStyle name="60% - Accent4 14 2" xfId="732" xr:uid="{00000000-0005-0000-0000-000003010000}"/>
    <cellStyle name="60% - Accent4 2" xfId="226" xr:uid="{00000000-0005-0000-0000-000004010000}"/>
    <cellStyle name="60% - Accent4 2 2" xfId="733" xr:uid="{00000000-0005-0000-0000-000005010000}"/>
    <cellStyle name="60% - Accent4 3" xfId="227" xr:uid="{00000000-0005-0000-0000-000006010000}"/>
    <cellStyle name="60% - Accent4 4" xfId="228" xr:uid="{00000000-0005-0000-0000-000007010000}"/>
    <cellStyle name="60% - Accent4 5" xfId="229" xr:uid="{00000000-0005-0000-0000-000008010000}"/>
    <cellStyle name="60% - Accent4 6" xfId="230" xr:uid="{00000000-0005-0000-0000-000009010000}"/>
    <cellStyle name="60% - Accent4 7" xfId="231" xr:uid="{00000000-0005-0000-0000-00000A010000}"/>
    <cellStyle name="60% - Accent4 8" xfId="232" xr:uid="{00000000-0005-0000-0000-00000B010000}"/>
    <cellStyle name="60% - Accent4 9" xfId="233" xr:uid="{00000000-0005-0000-0000-00000C010000}"/>
    <cellStyle name="60% - Accent5" xfId="234" builtinId="48" customBuiltin="1"/>
    <cellStyle name="60% - Accent5 10" xfId="235" xr:uid="{00000000-0005-0000-0000-00000E010000}"/>
    <cellStyle name="60% - Accent5 11" xfId="236" xr:uid="{00000000-0005-0000-0000-00000F010000}"/>
    <cellStyle name="60% - Accent5 12" xfId="237" xr:uid="{00000000-0005-0000-0000-000010010000}"/>
    <cellStyle name="60% - Accent5 13" xfId="238" xr:uid="{00000000-0005-0000-0000-000011010000}"/>
    <cellStyle name="60% - Accent5 14" xfId="734" xr:uid="{00000000-0005-0000-0000-000012010000}"/>
    <cellStyle name="60% - Accent5 14 2" xfId="735" xr:uid="{00000000-0005-0000-0000-000013010000}"/>
    <cellStyle name="60% - Accent5 2" xfId="239" xr:uid="{00000000-0005-0000-0000-000014010000}"/>
    <cellStyle name="60% - Accent5 2 2" xfId="736" xr:uid="{00000000-0005-0000-0000-000015010000}"/>
    <cellStyle name="60% - Accent5 3" xfId="240" xr:uid="{00000000-0005-0000-0000-000016010000}"/>
    <cellStyle name="60% - Accent5 4" xfId="241" xr:uid="{00000000-0005-0000-0000-000017010000}"/>
    <cellStyle name="60% - Accent5 5" xfId="242" xr:uid="{00000000-0005-0000-0000-000018010000}"/>
    <cellStyle name="60% - Accent5 6" xfId="243" xr:uid="{00000000-0005-0000-0000-000019010000}"/>
    <cellStyle name="60% - Accent5 7" xfId="244" xr:uid="{00000000-0005-0000-0000-00001A010000}"/>
    <cellStyle name="60% - Accent5 8" xfId="245" xr:uid="{00000000-0005-0000-0000-00001B010000}"/>
    <cellStyle name="60% - Accent5 9" xfId="246" xr:uid="{00000000-0005-0000-0000-00001C010000}"/>
    <cellStyle name="60% - Accent6" xfId="247" builtinId="52" customBuiltin="1"/>
    <cellStyle name="60% - Accent6 10" xfId="248" xr:uid="{00000000-0005-0000-0000-00001E010000}"/>
    <cellStyle name="60% - Accent6 11" xfId="249" xr:uid="{00000000-0005-0000-0000-00001F010000}"/>
    <cellStyle name="60% - Accent6 12" xfId="250" xr:uid="{00000000-0005-0000-0000-000020010000}"/>
    <cellStyle name="60% - Accent6 13" xfId="251" xr:uid="{00000000-0005-0000-0000-000021010000}"/>
    <cellStyle name="60% - Accent6 14" xfId="737" xr:uid="{00000000-0005-0000-0000-000022010000}"/>
    <cellStyle name="60% - Accent6 14 2" xfId="738" xr:uid="{00000000-0005-0000-0000-000023010000}"/>
    <cellStyle name="60% - Accent6 2" xfId="252" xr:uid="{00000000-0005-0000-0000-000024010000}"/>
    <cellStyle name="60% - Accent6 2 2" xfId="739" xr:uid="{00000000-0005-0000-0000-000025010000}"/>
    <cellStyle name="60% - Accent6 3" xfId="253" xr:uid="{00000000-0005-0000-0000-000026010000}"/>
    <cellStyle name="60% - Accent6 4" xfId="254" xr:uid="{00000000-0005-0000-0000-000027010000}"/>
    <cellStyle name="60% - Accent6 5" xfId="255" xr:uid="{00000000-0005-0000-0000-000028010000}"/>
    <cellStyle name="60% - Accent6 6" xfId="256" xr:uid="{00000000-0005-0000-0000-000029010000}"/>
    <cellStyle name="60% - Accent6 7" xfId="257" xr:uid="{00000000-0005-0000-0000-00002A010000}"/>
    <cellStyle name="60% - Accent6 8" xfId="258" xr:uid="{00000000-0005-0000-0000-00002B010000}"/>
    <cellStyle name="60% - Accent6 9" xfId="259" xr:uid="{00000000-0005-0000-0000-00002C010000}"/>
    <cellStyle name="Accent1" xfId="260" builtinId="29" customBuiltin="1"/>
    <cellStyle name="Accent1 10" xfId="261" xr:uid="{00000000-0005-0000-0000-00002E010000}"/>
    <cellStyle name="Accent1 11" xfId="262" xr:uid="{00000000-0005-0000-0000-00002F010000}"/>
    <cellStyle name="Accent1 12" xfId="263" xr:uid="{00000000-0005-0000-0000-000030010000}"/>
    <cellStyle name="Accent1 13" xfId="264" xr:uid="{00000000-0005-0000-0000-000031010000}"/>
    <cellStyle name="Accent1 14" xfId="740" xr:uid="{00000000-0005-0000-0000-000032010000}"/>
    <cellStyle name="Accent1 14 2" xfId="741" xr:uid="{00000000-0005-0000-0000-000033010000}"/>
    <cellStyle name="Accent1 2" xfId="265" xr:uid="{00000000-0005-0000-0000-000034010000}"/>
    <cellStyle name="Accent1 2 2" xfId="742" xr:uid="{00000000-0005-0000-0000-000035010000}"/>
    <cellStyle name="Accent1 3" xfId="266" xr:uid="{00000000-0005-0000-0000-000036010000}"/>
    <cellStyle name="Accent1 4" xfId="267" xr:uid="{00000000-0005-0000-0000-000037010000}"/>
    <cellStyle name="Accent1 5" xfId="268" xr:uid="{00000000-0005-0000-0000-000038010000}"/>
    <cellStyle name="Accent1 6" xfId="269" xr:uid="{00000000-0005-0000-0000-000039010000}"/>
    <cellStyle name="Accent1 7" xfId="270" xr:uid="{00000000-0005-0000-0000-00003A010000}"/>
    <cellStyle name="Accent1 8" xfId="271" xr:uid="{00000000-0005-0000-0000-00003B010000}"/>
    <cellStyle name="Accent1 9" xfId="272" xr:uid="{00000000-0005-0000-0000-00003C010000}"/>
    <cellStyle name="Accent2" xfId="273" builtinId="33" customBuiltin="1"/>
    <cellStyle name="Accent2 10" xfId="274" xr:uid="{00000000-0005-0000-0000-00003E010000}"/>
    <cellStyle name="Accent2 11" xfId="275" xr:uid="{00000000-0005-0000-0000-00003F010000}"/>
    <cellStyle name="Accent2 12" xfId="276" xr:uid="{00000000-0005-0000-0000-000040010000}"/>
    <cellStyle name="Accent2 13" xfId="277" xr:uid="{00000000-0005-0000-0000-000041010000}"/>
    <cellStyle name="Accent2 14" xfId="743" xr:uid="{00000000-0005-0000-0000-000042010000}"/>
    <cellStyle name="Accent2 14 2" xfId="744" xr:uid="{00000000-0005-0000-0000-000043010000}"/>
    <cellStyle name="Accent2 2" xfId="278" xr:uid="{00000000-0005-0000-0000-000044010000}"/>
    <cellStyle name="Accent2 2 2" xfId="745" xr:uid="{00000000-0005-0000-0000-000045010000}"/>
    <cellStyle name="Accent2 3" xfId="279" xr:uid="{00000000-0005-0000-0000-000046010000}"/>
    <cellStyle name="Accent2 4" xfId="280" xr:uid="{00000000-0005-0000-0000-000047010000}"/>
    <cellStyle name="Accent2 5" xfId="281" xr:uid="{00000000-0005-0000-0000-000048010000}"/>
    <cellStyle name="Accent2 6" xfId="282" xr:uid="{00000000-0005-0000-0000-000049010000}"/>
    <cellStyle name="Accent2 7" xfId="283" xr:uid="{00000000-0005-0000-0000-00004A010000}"/>
    <cellStyle name="Accent2 8" xfId="284" xr:uid="{00000000-0005-0000-0000-00004B010000}"/>
    <cellStyle name="Accent2 9" xfId="285" xr:uid="{00000000-0005-0000-0000-00004C010000}"/>
    <cellStyle name="Accent3" xfId="286" builtinId="37" customBuiltin="1"/>
    <cellStyle name="Accent3 10" xfId="287" xr:uid="{00000000-0005-0000-0000-00004E010000}"/>
    <cellStyle name="Accent3 11" xfId="288" xr:uid="{00000000-0005-0000-0000-00004F010000}"/>
    <cellStyle name="Accent3 12" xfId="289" xr:uid="{00000000-0005-0000-0000-000050010000}"/>
    <cellStyle name="Accent3 13" xfId="290" xr:uid="{00000000-0005-0000-0000-000051010000}"/>
    <cellStyle name="Accent3 14" xfId="746" xr:uid="{00000000-0005-0000-0000-000052010000}"/>
    <cellStyle name="Accent3 14 2" xfId="747" xr:uid="{00000000-0005-0000-0000-000053010000}"/>
    <cellStyle name="Accent3 2" xfId="291" xr:uid="{00000000-0005-0000-0000-000054010000}"/>
    <cellStyle name="Accent3 2 2" xfId="748" xr:uid="{00000000-0005-0000-0000-000055010000}"/>
    <cellStyle name="Accent3 3" xfId="292" xr:uid="{00000000-0005-0000-0000-000056010000}"/>
    <cellStyle name="Accent3 4" xfId="293" xr:uid="{00000000-0005-0000-0000-000057010000}"/>
    <cellStyle name="Accent3 5" xfId="294" xr:uid="{00000000-0005-0000-0000-000058010000}"/>
    <cellStyle name="Accent3 6" xfId="295" xr:uid="{00000000-0005-0000-0000-000059010000}"/>
    <cellStyle name="Accent3 7" xfId="296" xr:uid="{00000000-0005-0000-0000-00005A010000}"/>
    <cellStyle name="Accent3 8" xfId="297" xr:uid="{00000000-0005-0000-0000-00005B010000}"/>
    <cellStyle name="Accent3 9" xfId="298" xr:uid="{00000000-0005-0000-0000-00005C010000}"/>
    <cellStyle name="Accent4" xfId="299" builtinId="41" customBuiltin="1"/>
    <cellStyle name="Accent4 10" xfId="300" xr:uid="{00000000-0005-0000-0000-00005E010000}"/>
    <cellStyle name="Accent4 11" xfId="301" xr:uid="{00000000-0005-0000-0000-00005F010000}"/>
    <cellStyle name="Accent4 12" xfId="302" xr:uid="{00000000-0005-0000-0000-000060010000}"/>
    <cellStyle name="Accent4 13" xfId="303" xr:uid="{00000000-0005-0000-0000-000061010000}"/>
    <cellStyle name="Accent4 14" xfId="749" xr:uid="{00000000-0005-0000-0000-000062010000}"/>
    <cellStyle name="Accent4 14 2" xfId="750" xr:uid="{00000000-0005-0000-0000-000063010000}"/>
    <cellStyle name="Accent4 2" xfId="304" xr:uid="{00000000-0005-0000-0000-000064010000}"/>
    <cellStyle name="Accent4 2 2" xfId="751" xr:uid="{00000000-0005-0000-0000-000065010000}"/>
    <cellStyle name="Accent4 3" xfId="305" xr:uid="{00000000-0005-0000-0000-000066010000}"/>
    <cellStyle name="Accent4 4" xfId="306" xr:uid="{00000000-0005-0000-0000-000067010000}"/>
    <cellStyle name="Accent4 5" xfId="307" xr:uid="{00000000-0005-0000-0000-000068010000}"/>
    <cellStyle name="Accent4 6" xfId="308" xr:uid="{00000000-0005-0000-0000-000069010000}"/>
    <cellStyle name="Accent4 7" xfId="309" xr:uid="{00000000-0005-0000-0000-00006A010000}"/>
    <cellStyle name="Accent4 8" xfId="310" xr:uid="{00000000-0005-0000-0000-00006B010000}"/>
    <cellStyle name="Accent4 9" xfId="311" xr:uid="{00000000-0005-0000-0000-00006C010000}"/>
    <cellStyle name="Accent5" xfId="312" builtinId="45" customBuiltin="1"/>
    <cellStyle name="Accent5 10" xfId="313" xr:uid="{00000000-0005-0000-0000-00006E010000}"/>
    <cellStyle name="Accent5 11" xfId="314" xr:uid="{00000000-0005-0000-0000-00006F010000}"/>
    <cellStyle name="Accent5 12" xfId="315" xr:uid="{00000000-0005-0000-0000-000070010000}"/>
    <cellStyle name="Accent5 13" xfId="316" xr:uid="{00000000-0005-0000-0000-000071010000}"/>
    <cellStyle name="Accent5 14" xfId="752" xr:uid="{00000000-0005-0000-0000-000072010000}"/>
    <cellStyle name="Accent5 14 2" xfId="753" xr:uid="{00000000-0005-0000-0000-000073010000}"/>
    <cellStyle name="Accent5 2" xfId="317" xr:uid="{00000000-0005-0000-0000-000074010000}"/>
    <cellStyle name="Accent5 2 2" xfId="754" xr:uid="{00000000-0005-0000-0000-000075010000}"/>
    <cellStyle name="Accent5 3" xfId="318" xr:uid="{00000000-0005-0000-0000-000076010000}"/>
    <cellStyle name="Accent5 4" xfId="319" xr:uid="{00000000-0005-0000-0000-000077010000}"/>
    <cellStyle name="Accent5 5" xfId="320" xr:uid="{00000000-0005-0000-0000-000078010000}"/>
    <cellStyle name="Accent5 6" xfId="321" xr:uid="{00000000-0005-0000-0000-000079010000}"/>
    <cellStyle name="Accent5 7" xfId="322" xr:uid="{00000000-0005-0000-0000-00007A010000}"/>
    <cellStyle name="Accent5 8" xfId="323" xr:uid="{00000000-0005-0000-0000-00007B010000}"/>
    <cellStyle name="Accent5 9" xfId="324" xr:uid="{00000000-0005-0000-0000-00007C010000}"/>
    <cellStyle name="Accent6" xfId="325" builtinId="49" customBuiltin="1"/>
    <cellStyle name="Accent6 10" xfId="326" xr:uid="{00000000-0005-0000-0000-00007E010000}"/>
    <cellStyle name="Accent6 11" xfId="327" xr:uid="{00000000-0005-0000-0000-00007F010000}"/>
    <cellStyle name="Accent6 12" xfId="328" xr:uid="{00000000-0005-0000-0000-000080010000}"/>
    <cellStyle name="Accent6 13" xfId="329" xr:uid="{00000000-0005-0000-0000-000081010000}"/>
    <cellStyle name="Accent6 14" xfId="755" xr:uid="{00000000-0005-0000-0000-000082010000}"/>
    <cellStyle name="Accent6 14 2" xfId="756" xr:uid="{00000000-0005-0000-0000-000083010000}"/>
    <cellStyle name="Accent6 2" xfId="330" xr:uid="{00000000-0005-0000-0000-000084010000}"/>
    <cellStyle name="Accent6 2 2" xfId="757" xr:uid="{00000000-0005-0000-0000-000085010000}"/>
    <cellStyle name="Accent6 3" xfId="331" xr:uid="{00000000-0005-0000-0000-000086010000}"/>
    <cellStyle name="Accent6 4" xfId="332" xr:uid="{00000000-0005-0000-0000-000087010000}"/>
    <cellStyle name="Accent6 5" xfId="333" xr:uid="{00000000-0005-0000-0000-000088010000}"/>
    <cellStyle name="Accent6 6" xfId="334" xr:uid="{00000000-0005-0000-0000-000089010000}"/>
    <cellStyle name="Accent6 7" xfId="335" xr:uid="{00000000-0005-0000-0000-00008A010000}"/>
    <cellStyle name="Accent6 8" xfId="336" xr:uid="{00000000-0005-0000-0000-00008B010000}"/>
    <cellStyle name="Accent6 9" xfId="337" xr:uid="{00000000-0005-0000-0000-00008C010000}"/>
    <cellStyle name="Bad" xfId="338" builtinId="27" customBuiltin="1"/>
    <cellStyle name="Bad 10" xfId="339" xr:uid="{00000000-0005-0000-0000-00008E010000}"/>
    <cellStyle name="Bad 11" xfId="340" xr:uid="{00000000-0005-0000-0000-00008F010000}"/>
    <cellStyle name="Bad 12" xfId="341" xr:uid="{00000000-0005-0000-0000-000090010000}"/>
    <cellStyle name="Bad 13" xfId="342" xr:uid="{00000000-0005-0000-0000-000091010000}"/>
    <cellStyle name="Bad 14" xfId="758" xr:uid="{00000000-0005-0000-0000-000092010000}"/>
    <cellStyle name="Bad 14 2" xfId="759" xr:uid="{00000000-0005-0000-0000-000093010000}"/>
    <cellStyle name="Bad 2" xfId="343" xr:uid="{00000000-0005-0000-0000-000094010000}"/>
    <cellStyle name="Bad 2 2" xfId="760" xr:uid="{00000000-0005-0000-0000-000095010000}"/>
    <cellStyle name="Bad 3" xfId="344" xr:uid="{00000000-0005-0000-0000-000096010000}"/>
    <cellStyle name="Bad 4" xfId="345" xr:uid="{00000000-0005-0000-0000-000097010000}"/>
    <cellStyle name="Bad 5" xfId="346" xr:uid="{00000000-0005-0000-0000-000098010000}"/>
    <cellStyle name="Bad 6" xfId="347" xr:uid="{00000000-0005-0000-0000-000099010000}"/>
    <cellStyle name="Bad 7" xfId="348" xr:uid="{00000000-0005-0000-0000-00009A010000}"/>
    <cellStyle name="Bad 8" xfId="349" xr:uid="{00000000-0005-0000-0000-00009B010000}"/>
    <cellStyle name="Bad 9" xfId="350" xr:uid="{00000000-0005-0000-0000-00009C010000}"/>
    <cellStyle name="Blue Font" xfId="351" xr:uid="{00000000-0005-0000-0000-00009D010000}"/>
    <cellStyle name="Blue, Bold" xfId="352" xr:uid="{00000000-0005-0000-0000-00009E010000}"/>
    <cellStyle name="Bottom Border, Unlocked" xfId="353" xr:uid="{00000000-0005-0000-0000-00009F010000}"/>
    <cellStyle name="Calculation" xfId="354" builtinId="22" customBuiltin="1"/>
    <cellStyle name="Calculation 10" xfId="355" xr:uid="{00000000-0005-0000-0000-0000A1010000}"/>
    <cellStyle name="Calculation 11" xfId="356" xr:uid="{00000000-0005-0000-0000-0000A2010000}"/>
    <cellStyle name="Calculation 12" xfId="357" xr:uid="{00000000-0005-0000-0000-0000A3010000}"/>
    <cellStyle name="Calculation 13" xfId="358" xr:uid="{00000000-0005-0000-0000-0000A4010000}"/>
    <cellStyle name="Calculation 14" xfId="761" xr:uid="{00000000-0005-0000-0000-0000A5010000}"/>
    <cellStyle name="Calculation 14 2" xfId="762" xr:uid="{00000000-0005-0000-0000-0000A6010000}"/>
    <cellStyle name="Calculation 2" xfId="359" xr:uid="{00000000-0005-0000-0000-0000A7010000}"/>
    <cellStyle name="Calculation 2 2" xfId="763" xr:uid="{00000000-0005-0000-0000-0000A8010000}"/>
    <cellStyle name="Calculation 3" xfId="360" xr:uid="{00000000-0005-0000-0000-0000A9010000}"/>
    <cellStyle name="Calculation 4" xfId="361" xr:uid="{00000000-0005-0000-0000-0000AA010000}"/>
    <cellStyle name="Calculation 5" xfId="362" xr:uid="{00000000-0005-0000-0000-0000AB010000}"/>
    <cellStyle name="Calculation 6" xfId="363" xr:uid="{00000000-0005-0000-0000-0000AC010000}"/>
    <cellStyle name="Calculation 7" xfId="364" xr:uid="{00000000-0005-0000-0000-0000AD010000}"/>
    <cellStyle name="Calculation 8" xfId="365" xr:uid="{00000000-0005-0000-0000-0000AE010000}"/>
    <cellStyle name="Calculation 9" xfId="366" xr:uid="{00000000-0005-0000-0000-0000AF010000}"/>
    <cellStyle name="Check Cell" xfId="367" builtinId="23" customBuiltin="1"/>
    <cellStyle name="Check Cell 10" xfId="368" xr:uid="{00000000-0005-0000-0000-0000B1010000}"/>
    <cellStyle name="Check Cell 11" xfId="369" xr:uid="{00000000-0005-0000-0000-0000B2010000}"/>
    <cellStyle name="Check Cell 12" xfId="370" xr:uid="{00000000-0005-0000-0000-0000B3010000}"/>
    <cellStyle name="Check Cell 13" xfId="371" xr:uid="{00000000-0005-0000-0000-0000B4010000}"/>
    <cellStyle name="Check Cell 14" xfId="764" xr:uid="{00000000-0005-0000-0000-0000B5010000}"/>
    <cellStyle name="Check Cell 14 2" xfId="765" xr:uid="{00000000-0005-0000-0000-0000B6010000}"/>
    <cellStyle name="Check Cell 2" xfId="372" xr:uid="{00000000-0005-0000-0000-0000B7010000}"/>
    <cellStyle name="Check Cell 2 2" xfId="766" xr:uid="{00000000-0005-0000-0000-0000B8010000}"/>
    <cellStyle name="Check Cell 3" xfId="373" xr:uid="{00000000-0005-0000-0000-0000B9010000}"/>
    <cellStyle name="Check Cell 4" xfId="374" xr:uid="{00000000-0005-0000-0000-0000BA010000}"/>
    <cellStyle name="Check Cell 5" xfId="375" xr:uid="{00000000-0005-0000-0000-0000BB010000}"/>
    <cellStyle name="Check Cell 6" xfId="376" xr:uid="{00000000-0005-0000-0000-0000BC010000}"/>
    <cellStyle name="Check Cell 7" xfId="377" xr:uid="{00000000-0005-0000-0000-0000BD010000}"/>
    <cellStyle name="Check Cell 8" xfId="378" xr:uid="{00000000-0005-0000-0000-0000BE010000}"/>
    <cellStyle name="Check Cell 9" xfId="379" xr:uid="{00000000-0005-0000-0000-0000BF010000}"/>
    <cellStyle name="Comma 2" xfId="380" xr:uid="{00000000-0005-0000-0000-0000C0010000}"/>
    <cellStyle name="Comma 2 10" xfId="381" xr:uid="{00000000-0005-0000-0000-0000C1010000}"/>
    <cellStyle name="Comma 2 10 2" xfId="767" xr:uid="{00000000-0005-0000-0000-0000C2010000}"/>
    <cellStyle name="Comma 2 11" xfId="382" xr:uid="{00000000-0005-0000-0000-0000C3010000}"/>
    <cellStyle name="Comma 2 11 2" xfId="768" xr:uid="{00000000-0005-0000-0000-0000C4010000}"/>
    <cellStyle name="Comma 2 12" xfId="383" xr:uid="{00000000-0005-0000-0000-0000C5010000}"/>
    <cellStyle name="Comma 2 12 2" xfId="769" xr:uid="{00000000-0005-0000-0000-0000C6010000}"/>
    <cellStyle name="Comma 2 13" xfId="384" xr:uid="{00000000-0005-0000-0000-0000C7010000}"/>
    <cellStyle name="Comma 2 13 2" xfId="770" xr:uid="{00000000-0005-0000-0000-0000C8010000}"/>
    <cellStyle name="Comma 2 14" xfId="385" xr:uid="{00000000-0005-0000-0000-0000C9010000}"/>
    <cellStyle name="Comma 2 14 2" xfId="771" xr:uid="{00000000-0005-0000-0000-0000CA010000}"/>
    <cellStyle name="Comma 2 15" xfId="386" xr:uid="{00000000-0005-0000-0000-0000CB010000}"/>
    <cellStyle name="Comma 2 15 2" xfId="772" xr:uid="{00000000-0005-0000-0000-0000CC010000}"/>
    <cellStyle name="Comma 2 16" xfId="387" xr:uid="{00000000-0005-0000-0000-0000CD010000}"/>
    <cellStyle name="Comma 2 16 2" xfId="773" xr:uid="{00000000-0005-0000-0000-0000CE010000}"/>
    <cellStyle name="Comma 2 17" xfId="388" xr:uid="{00000000-0005-0000-0000-0000CF010000}"/>
    <cellStyle name="Comma 2 17 2" xfId="774" xr:uid="{00000000-0005-0000-0000-0000D0010000}"/>
    <cellStyle name="Comma 2 18" xfId="389" xr:uid="{00000000-0005-0000-0000-0000D1010000}"/>
    <cellStyle name="Comma 2 18 2" xfId="775" xr:uid="{00000000-0005-0000-0000-0000D2010000}"/>
    <cellStyle name="Comma 2 19" xfId="390" xr:uid="{00000000-0005-0000-0000-0000D3010000}"/>
    <cellStyle name="Comma 2 19 2" xfId="776" xr:uid="{00000000-0005-0000-0000-0000D4010000}"/>
    <cellStyle name="Comma 2 2" xfId="391" xr:uid="{00000000-0005-0000-0000-0000D5010000}"/>
    <cellStyle name="Comma 2 2 2" xfId="777" xr:uid="{00000000-0005-0000-0000-0000D6010000}"/>
    <cellStyle name="Comma 2 2 3" xfId="778" xr:uid="{00000000-0005-0000-0000-0000D7010000}"/>
    <cellStyle name="Comma 2 20" xfId="392" xr:uid="{00000000-0005-0000-0000-0000D8010000}"/>
    <cellStyle name="Comma 2 20 2" xfId="779" xr:uid="{00000000-0005-0000-0000-0000D9010000}"/>
    <cellStyle name="Comma 2 21" xfId="780" xr:uid="{00000000-0005-0000-0000-0000DA010000}"/>
    <cellStyle name="Comma 2 22" xfId="781" xr:uid="{00000000-0005-0000-0000-0000DB010000}"/>
    <cellStyle name="Comma 2 23" xfId="782" xr:uid="{00000000-0005-0000-0000-0000DC010000}"/>
    <cellStyle name="Comma 2 24" xfId="783" xr:uid="{00000000-0005-0000-0000-0000DD010000}"/>
    <cellStyle name="Comma 2 25" xfId="784" xr:uid="{00000000-0005-0000-0000-0000DE010000}"/>
    <cellStyle name="Comma 2 26" xfId="785" xr:uid="{00000000-0005-0000-0000-0000DF010000}"/>
    <cellStyle name="Comma 2 27" xfId="786" xr:uid="{00000000-0005-0000-0000-0000E0010000}"/>
    <cellStyle name="Comma 2 28" xfId="787" xr:uid="{00000000-0005-0000-0000-0000E1010000}"/>
    <cellStyle name="Comma 2 29" xfId="788" xr:uid="{00000000-0005-0000-0000-0000E2010000}"/>
    <cellStyle name="Comma 2 3" xfId="393" xr:uid="{00000000-0005-0000-0000-0000E3010000}"/>
    <cellStyle name="Comma 2 3 2" xfId="789" xr:uid="{00000000-0005-0000-0000-0000E4010000}"/>
    <cellStyle name="Comma 2 3 3" xfId="790" xr:uid="{00000000-0005-0000-0000-0000E5010000}"/>
    <cellStyle name="Comma 2 30" xfId="791" xr:uid="{00000000-0005-0000-0000-0000E6010000}"/>
    <cellStyle name="Comma 2 31" xfId="792" xr:uid="{00000000-0005-0000-0000-0000E7010000}"/>
    <cellStyle name="Comma 2 32" xfId="793" xr:uid="{00000000-0005-0000-0000-0000E8010000}"/>
    <cellStyle name="Comma 2 4" xfId="394" xr:uid="{00000000-0005-0000-0000-0000E9010000}"/>
    <cellStyle name="Comma 2 4 2" xfId="794" xr:uid="{00000000-0005-0000-0000-0000EA010000}"/>
    <cellStyle name="Comma 2 4 3" xfId="795" xr:uid="{00000000-0005-0000-0000-0000EB010000}"/>
    <cellStyle name="Comma 2 5" xfId="395" xr:uid="{00000000-0005-0000-0000-0000EC010000}"/>
    <cellStyle name="Comma 2 5 2" xfId="796" xr:uid="{00000000-0005-0000-0000-0000ED010000}"/>
    <cellStyle name="Comma 2 5 3" xfId="797" xr:uid="{00000000-0005-0000-0000-0000EE010000}"/>
    <cellStyle name="Comma 2 6" xfId="396" xr:uid="{00000000-0005-0000-0000-0000EF010000}"/>
    <cellStyle name="Comma 2 6 2" xfId="798" xr:uid="{00000000-0005-0000-0000-0000F0010000}"/>
    <cellStyle name="Comma 2 6 3" xfId="799" xr:uid="{00000000-0005-0000-0000-0000F1010000}"/>
    <cellStyle name="Comma 2 7" xfId="397" xr:uid="{00000000-0005-0000-0000-0000F2010000}"/>
    <cellStyle name="Comma 2 7 2" xfId="800" xr:uid="{00000000-0005-0000-0000-0000F3010000}"/>
    <cellStyle name="Comma 2 7 3" xfId="801" xr:uid="{00000000-0005-0000-0000-0000F4010000}"/>
    <cellStyle name="Comma 2 8" xfId="398" xr:uid="{00000000-0005-0000-0000-0000F5010000}"/>
    <cellStyle name="Comma 2 8 2" xfId="802" xr:uid="{00000000-0005-0000-0000-0000F6010000}"/>
    <cellStyle name="Comma 2 8 3" xfId="803" xr:uid="{00000000-0005-0000-0000-0000F7010000}"/>
    <cellStyle name="Comma 2 9" xfId="399" xr:uid="{00000000-0005-0000-0000-0000F8010000}"/>
    <cellStyle name="Comma 2 9 2" xfId="804" xr:uid="{00000000-0005-0000-0000-0000F9010000}"/>
    <cellStyle name="Comma 3" xfId="400" xr:uid="{00000000-0005-0000-0000-0000FA010000}"/>
    <cellStyle name="Comma 3 2" xfId="805" xr:uid="{00000000-0005-0000-0000-0000FB010000}"/>
    <cellStyle name="Comma 3 3" xfId="806" xr:uid="{00000000-0005-0000-0000-0000FC010000}"/>
    <cellStyle name="Comma 3 4" xfId="807" xr:uid="{00000000-0005-0000-0000-0000FD010000}"/>
    <cellStyle name="Comma 3 5" xfId="808" xr:uid="{00000000-0005-0000-0000-0000FE010000}"/>
    <cellStyle name="Comma 4" xfId="401" xr:uid="{00000000-0005-0000-0000-0000FF010000}"/>
    <cellStyle name="Comma 4 2" xfId="809" xr:uid="{00000000-0005-0000-0000-000000020000}"/>
    <cellStyle name="Comma 4 3" xfId="810" xr:uid="{00000000-0005-0000-0000-000001020000}"/>
    <cellStyle name="Comma 5" xfId="402" xr:uid="{00000000-0005-0000-0000-000002020000}"/>
    <cellStyle name="Currency" xfId="403" builtinId="4"/>
    <cellStyle name="Currency 2" xfId="404" xr:uid="{00000000-0005-0000-0000-000004020000}"/>
    <cellStyle name="Currency 2 2" xfId="405" xr:uid="{00000000-0005-0000-0000-000005020000}"/>
    <cellStyle name="Currency 2 2 2" xfId="811" xr:uid="{00000000-0005-0000-0000-000006020000}"/>
    <cellStyle name="Currency 2 2 3" xfId="812" xr:uid="{00000000-0005-0000-0000-000007020000}"/>
    <cellStyle name="Currency 2 3" xfId="813" xr:uid="{00000000-0005-0000-0000-000008020000}"/>
    <cellStyle name="Currency 2 4" xfId="814" xr:uid="{00000000-0005-0000-0000-000009020000}"/>
    <cellStyle name="Currency 2 5" xfId="815" xr:uid="{00000000-0005-0000-0000-00000A020000}"/>
    <cellStyle name="Currency 2 6" xfId="816" xr:uid="{00000000-0005-0000-0000-00000B020000}"/>
    <cellStyle name="Currency 3" xfId="406" xr:uid="{00000000-0005-0000-0000-00000C020000}"/>
    <cellStyle name="Currency 3 2" xfId="817" xr:uid="{00000000-0005-0000-0000-00000D020000}"/>
    <cellStyle name="Currency 3 3" xfId="818" xr:uid="{00000000-0005-0000-0000-00000E020000}"/>
    <cellStyle name="Currency 4" xfId="407" xr:uid="{00000000-0005-0000-0000-00000F020000}"/>
    <cellStyle name="Currency 4 2" xfId="819" xr:uid="{00000000-0005-0000-0000-000010020000}"/>
    <cellStyle name="Currency 4 3" xfId="820" xr:uid="{00000000-0005-0000-0000-000011020000}"/>
    <cellStyle name="Currency 5" xfId="408" xr:uid="{00000000-0005-0000-0000-000012020000}"/>
    <cellStyle name="Currency 5 2" xfId="821" xr:uid="{00000000-0005-0000-0000-000013020000}"/>
    <cellStyle name="Currency 6" xfId="822" xr:uid="{00000000-0005-0000-0000-000014020000}"/>
    <cellStyle name="Currency 7" xfId="823" xr:uid="{00000000-0005-0000-0000-000015020000}"/>
    <cellStyle name="DollarHideZero" xfId="409" xr:uid="{00000000-0005-0000-0000-000016020000}"/>
    <cellStyle name="DollarHideZero 2" xfId="410" xr:uid="{00000000-0005-0000-0000-000017020000}"/>
    <cellStyle name="DollarHideZero 2 2" xfId="824" xr:uid="{00000000-0005-0000-0000-000018020000}"/>
    <cellStyle name="DollarHideZero 2 3" xfId="825" xr:uid="{00000000-0005-0000-0000-000019020000}"/>
    <cellStyle name="DollarHideZero 3" xfId="826" xr:uid="{00000000-0005-0000-0000-00001A020000}"/>
    <cellStyle name="DollarHideZero 4" xfId="827" xr:uid="{00000000-0005-0000-0000-00001B020000}"/>
    <cellStyle name="Explanatory Text" xfId="411" builtinId="53" customBuiltin="1"/>
    <cellStyle name="Explanatory Text 10" xfId="412" xr:uid="{00000000-0005-0000-0000-00001D020000}"/>
    <cellStyle name="Explanatory Text 11" xfId="413" xr:uid="{00000000-0005-0000-0000-00001E020000}"/>
    <cellStyle name="Explanatory Text 12" xfId="414" xr:uid="{00000000-0005-0000-0000-00001F020000}"/>
    <cellStyle name="Explanatory Text 13" xfId="415" xr:uid="{00000000-0005-0000-0000-000020020000}"/>
    <cellStyle name="Explanatory Text 14" xfId="828" xr:uid="{00000000-0005-0000-0000-000021020000}"/>
    <cellStyle name="Explanatory Text 14 2" xfId="829" xr:uid="{00000000-0005-0000-0000-000022020000}"/>
    <cellStyle name="Explanatory Text 2" xfId="416" xr:uid="{00000000-0005-0000-0000-000023020000}"/>
    <cellStyle name="Explanatory Text 2 2" xfId="830" xr:uid="{00000000-0005-0000-0000-000024020000}"/>
    <cellStyle name="Explanatory Text 3" xfId="417" xr:uid="{00000000-0005-0000-0000-000025020000}"/>
    <cellStyle name="Explanatory Text 4" xfId="418" xr:uid="{00000000-0005-0000-0000-000026020000}"/>
    <cellStyle name="Explanatory Text 5" xfId="419" xr:uid="{00000000-0005-0000-0000-000027020000}"/>
    <cellStyle name="Explanatory Text 6" xfId="420" xr:uid="{00000000-0005-0000-0000-000028020000}"/>
    <cellStyle name="Explanatory Text 7" xfId="421" xr:uid="{00000000-0005-0000-0000-000029020000}"/>
    <cellStyle name="Explanatory Text 8" xfId="422" xr:uid="{00000000-0005-0000-0000-00002A020000}"/>
    <cellStyle name="Explanatory Text 9" xfId="423" xr:uid="{00000000-0005-0000-0000-00002B020000}"/>
    <cellStyle name="Good" xfId="424" builtinId="26" customBuiltin="1"/>
    <cellStyle name="Good 10" xfId="425" xr:uid="{00000000-0005-0000-0000-00002D020000}"/>
    <cellStyle name="Good 10 2" xfId="831" xr:uid="{00000000-0005-0000-0000-00002E020000}"/>
    <cellStyle name="Good 11" xfId="426" xr:uid="{00000000-0005-0000-0000-00002F020000}"/>
    <cellStyle name="Good 11 2" xfId="832" xr:uid="{00000000-0005-0000-0000-000030020000}"/>
    <cellStyle name="Good 12" xfId="427" xr:uid="{00000000-0005-0000-0000-000031020000}"/>
    <cellStyle name="Good 12 2" xfId="833" xr:uid="{00000000-0005-0000-0000-000032020000}"/>
    <cellStyle name="Good 13" xfId="428" xr:uid="{00000000-0005-0000-0000-000033020000}"/>
    <cellStyle name="Good 13 2" xfId="834" xr:uid="{00000000-0005-0000-0000-000034020000}"/>
    <cellStyle name="Good 14" xfId="835" xr:uid="{00000000-0005-0000-0000-000035020000}"/>
    <cellStyle name="Good 14 2" xfId="836" xr:uid="{00000000-0005-0000-0000-000036020000}"/>
    <cellStyle name="Good 2" xfId="429" xr:uid="{00000000-0005-0000-0000-000037020000}"/>
    <cellStyle name="Good 2 2" xfId="837" xr:uid="{00000000-0005-0000-0000-000038020000}"/>
    <cellStyle name="Good 2 3" xfId="838" xr:uid="{00000000-0005-0000-0000-000039020000}"/>
    <cellStyle name="Good 3" xfId="430" xr:uid="{00000000-0005-0000-0000-00003A020000}"/>
    <cellStyle name="Good 3 2" xfId="839" xr:uid="{00000000-0005-0000-0000-00003B020000}"/>
    <cellStyle name="Good 4" xfId="431" xr:uid="{00000000-0005-0000-0000-00003C020000}"/>
    <cellStyle name="Good 4 2" xfId="840" xr:uid="{00000000-0005-0000-0000-00003D020000}"/>
    <cellStyle name="Good 5" xfId="432" xr:uid="{00000000-0005-0000-0000-00003E020000}"/>
    <cellStyle name="Good 5 2" xfId="841" xr:uid="{00000000-0005-0000-0000-00003F020000}"/>
    <cellStyle name="Good 6" xfId="433" xr:uid="{00000000-0005-0000-0000-000040020000}"/>
    <cellStyle name="Good 6 2" xfId="842" xr:uid="{00000000-0005-0000-0000-000041020000}"/>
    <cellStyle name="Good 7" xfId="434" xr:uid="{00000000-0005-0000-0000-000042020000}"/>
    <cellStyle name="Good 7 2" xfId="843" xr:uid="{00000000-0005-0000-0000-000043020000}"/>
    <cellStyle name="Good 8" xfId="435" xr:uid="{00000000-0005-0000-0000-000044020000}"/>
    <cellStyle name="Good 8 2" xfId="844" xr:uid="{00000000-0005-0000-0000-000045020000}"/>
    <cellStyle name="Good 9" xfId="436" xr:uid="{00000000-0005-0000-0000-000046020000}"/>
    <cellStyle name="Good 9 2" xfId="845" xr:uid="{00000000-0005-0000-0000-000047020000}"/>
    <cellStyle name="Heading 1" xfId="437" builtinId="16" customBuiltin="1"/>
    <cellStyle name="Heading 1 10" xfId="438" xr:uid="{00000000-0005-0000-0000-000049020000}"/>
    <cellStyle name="Heading 1 11" xfId="439" xr:uid="{00000000-0005-0000-0000-00004A020000}"/>
    <cellStyle name="Heading 1 12" xfId="440" xr:uid="{00000000-0005-0000-0000-00004B020000}"/>
    <cellStyle name="Heading 1 13" xfId="441" xr:uid="{00000000-0005-0000-0000-00004C020000}"/>
    <cellStyle name="Heading 1 14" xfId="846" xr:uid="{00000000-0005-0000-0000-00004D020000}"/>
    <cellStyle name="Heading 1 14 2" xfId="847" xr:uid="{00000000-0005-0000-0000-00004E020000}"/>
    <cellStyle name="Heading 1 2" xfId="442" xr:uid="{00000000-0005-0000-0000-00004F020000}"/>
    <cellStyle name="Heading 1 2 2" xfId="848" xr:uid="{00000000-0005-0000-0000-000050020000}"/>
    <cellStyle name="Heading 1 3" xfId="443" xr:uid="{00000000-0005-0000-0000-000051020000}"/>
    <cellStyle name="Heading 1 4" xfId="444" xr:uid="{00000000-0005-0000-0000-000052020000}"/>
    <cellStyle name="Heading 1 5" xfId="445" xr:uid="{00000000-0005-0000-0000-000053020000}"/>
    <cellStyle name="Heading 1 6" xfId="446" xr:uid="{00000000-0005-0000-0000-000054020000}"/>
    <cellStyle name="Heading 1 7" xfId="447" xr:uid="{00000000-0005-0000-0000-000055020000}"/>
    <cellStyle name="Heading 1 8" xfId="448" xr:uid="{00000000-0005-0000-0000-000056020000}"/>
    <cellStyle name="Heading 1 9" xfId="449" xr:uid="{00000000-0005-0000-0000-000057020000}"/>
    <cellStyle name="Heading 2" xfId="450" builtinId="17" customBuiltin="1"/>
    <cellStyle name="Heading 2 10" xfId="451" xr:uid="{00000000-0005-0000-0000-000059020000}"/>
    <cellStyle name="Heading 2 11" xfId="452" xr:uid="{00000000-0005-0000-0000-00005A020000}"/>
    <cellStyle name="Heading 2 12" xfId="453" xr:uid="{00000000-0005-0000-0000-00005B020000}"/>
    <cellStyle name="Heading 2 13" xfId="454" xr:uid="{00000000-0005-0000-0000-00005C020000}"/>
    <cellStyle name="Heading 2 14" xfId="849" xr:uid="{00000000-0005-0000-0000-00005D020000}"/>
    <cellStyle name="Heading 2 14 2" xfId="850" xr:uid="{00000000-0005-0000-0000-00005E020000}"/>
    <cellStyle name="Heading 2 2" xfId="455" xr:uid="{00000000-0005-0000-0000-00005F020000}"/>
    <cellStyle name="Heading 2 2 2" xfId="851" xr:uid="{00000000-0005-0000-0000-000060020000}"/>
    <cellStyle name="Heading 2 3" xfId="456" xr:uid="{00000000-0005-0000-0000-000061020000}"/>
    <cellStyle name="Heading 2 4" xfId="457" xr:uid="{00000000-0005-0000-0000-000062020000}"/>
    <cellStyle name="Heading 2 5" xfId="458" xr:uid="{00000000-0005-0000-0000-000063020000}"/>
    <cellStyle name="Heading 2 6" xfId="459" xr:uid="{00000000-0005-0000-0000-000064020000}"/>
    <cellStyle name="Heading 2 7" xfId="460" xr:uid="{00000000-0005-0000-0000-000065020000}"/>
    <cellStyle name="Heading 2 8" xfId="461" xr:uid="{00000000-0005-0000-0000-000066020000}"/>
    <cellStyle name="Heading 2 9" xfId="462" xr:uid="{00000000-0005-0000-0000-000067020000}"/>
    <cellStyle name="Heading 3" xfId="463" builtinId="18" customBuiltin="1"/>
    <cellStyle name="Heading 3 10" xfId="464" xr:uid="{00000000-0005-0000-0000-000069020000}"/>
    <cellStyle name="Heading 3 11" xfId="465" xr:uid="{00000000-0005-0000-0000-00006A020000}"/>
    <cellStyle name="Heading 3 12" xfId="466" xr:uid="{00000000-0005-0000-0000-00006B020000}"/>
    <cellStyle name="Heading 3 13" xfId="467" xr:uid="{00000000-0005-0000-0000-00006C020000}"/>
    <cellStyle name="Heading 3 14" xfId="852" xr:uid="{00000000-0005-0000-0000-00006D020000}"/>
    <cellStyle name="Heading 3 14 2" xfId="853" xr:uid="{00000000-0005-0000-0000-00006E020000}"/>
    <cellStyle name="Heading 3 2" xfId="468" xr:uid="{00000000-0005-0000-0000-00006F020000}"/>
    <cellStyle name="Heading 3 2 2" xfId="854" xr:uid="{00000000-0005-0000-0000-000070020000}"/>
    <cellStyle name="Heading 3 3" xfId="469" xr:uid="{00000000-0005-0000-0000-000071020000}"/>
    <cellStyle name="Heading 3 4" xfId="470" xr:uid="{00000000-0005-0000-0000-000072020000}"/>
    <cellStyle name="Heading 3 5" xfId="471" xr:uid="{00000000-0005-0000-0000-000073020000}"/>
    <cellStyle name="Heading 3 6" xfId="472" xr:uid="{00000000-0005-0000-0000-000074020000}"/>
    <cellStyle name="Heading 3 7" xfId="473" xr:uid="{00000000-0005-0000-0000-000075020000}"/>
    <cellStyle name="Heading 3 8" xfId="474" xr:uid="{00000000-0005-0000-0000-000076020000}"/>
    <cellStyle name="Heading 3 9" xfId="475" xr:uid="{00000000-0005-0000-0000-000077020000}"/>
    <cellStyle name="Heading 4" xfId="476" builtinId="19" customBuiltin="1"/>
    <cellStyle name="Heading 4 10" xfId="477" xr:uid="{00000000-0005-0000-0000-000079020000}"/>
    <cellStyle name="Heading 4 11" xfId="478" xr:uid="{00000000-0005-0000-0000-00007A020000}"/>
    <cellStyle name="Heading 4 12" xfId="479" xr:uid="{00000000-0005-0000-0000-00007B020000}"/>
    <cellStyle name="Heading 4 13" xfId="480" xr:uid="{00000000-0005-0000-0000-00007C020000}"/>
    <cellStyle name="Heading 4 14" xfId="855" xr:uid="{00000000-0005-0000-0000-00007D020000}"/>
    <cellStyle name="Heading 4 14 2" xfId="856" xr:uid="{00000000-0005-0000-0000-00007E020000}"/>
    <cellStyle name="Heading 4 2" xfId="481" xr:uid="{00000000-0005-0000-0000-00007F020000}"/>
    <cellStyle name="Heading 4 2 2" xfId="857" xr:uid="{00000000-0005-0000-0000-000080020000}"/>
    <cellStyle name="Heading 4 3" xfId="482" xr:uid="{00000000-0005-0000-0000-000081020000}"/>
    <cellStyle name="Heading 4 4" xfId="483" xr:uid="{00000000-0005-0000-0000-000082020000}"/>
    <cellStyle name="Heading 4 5" xfId="484" xr:uid="{00000000-0005-0000-0000-000083020000}"/>
    <cellStyle name="Heading 4 6" xfId="485" xr:uid="{00000000-0005-0000-0000-000084020000}"/>
    <cellStyle name="Heading 4 7" xfId="486" xr:uid="{00000000-0005-0000-0000-000085020000}"/>
    <cellStyle name="Heading 4 8" xfId="487" xr:uid="{00000000-0005-0000-0000-000086020000}"/>
    <cellStyle name="Heading 4 9" xfId="488" xr:uid="{00000000-0005-0000-0000-000087020000}"/>
    <cellStyle name="Hyperlink" xfId="489" builtinId="8"/>
    <cellStyle name="Hyperlink 2" xfId="490" xr:uid="{00000000-0005-0000-0000-000089020000}"/>
    <cellStyle name="Hyperlink 3" xfId="491" xr:uid="{00000000-0005-0000-0000-00008A020000}"/>
    <cellStyle name="Hyperlink 4" xfId="492" xr:uid="{00000000-0005-0000-0000-00008B020000}"/>
    <cellStyle name="Input" xfId="493" builtinId="20" customBuiltin="1"/>
    <cellStyle name="Input 10" xfId="494" xr:uid="{00000000-0005-0000-0000-00008D020000}"/>
    <cellStyle name="Input 11" xfId="495" xr:uid="{00000000-0005-0000-0000-00008E020000}"/>
    <cellStyle name="Input 12" xfId="496" xr:uid="{00000000-0005-0000-0000-00008F020000}"/>
    <cellStyle name="Input 13" xfId="497" xr:uid="{00000000-0005-0000-0000-000090020000}"/>
    <cellStyle name="Input 14" xfId="858" xr:uid="{00000000-0005-0000-0000-000091020000}"/>
    <cellStyle name="Input 14 2" xfId="859" xr:uid="{00000000-0005-0000-0000-000092020000}"/>
    <cellStyle name="Input 2" xfId="498" xr:uid="{00000000-0005-0000-0000-000093020000}"/>
    <cellStyle name="Input 2 2" xfId="860" xr:uid="{00000000-0005-0000-0000-000094020000}"/>
    <cellStyle name="Input 3" xfId="499" xr:uid="{00000000-0005-0000-0000-000095020000}"/>
    <cellStyle name="Input 4" xfId="500" xr:uid="{00000000-0005-0000-0000-000096020000}"/>
    <cellStyle name="Input 5" xfId="501" xr:uid="{00000000-0005-0000-0000-000097020000}"/>
    <cellStyle name="Input 6" xfId="502" xr:uid="{00000000-0005-0000-0000-000098020000}"/>
    <cellStyle name="Input 7" xfId="503" xr:uid="{00000000-0005-0000-0000-000099020000}"/>
    <cellStyle name="Input 8" xfId="504" xr:uid="{00000000-0005-0000-0000-00009A020000}"/>
    <cellStyle name="Input 9" xfId="505" xr:uid="{00000000-0005-0000-0000-00009B020000}"/>
    <cellStyle name="Installed" xfId="506" xr:uid="{00000000-0005-0000-0000-00009C020000}"/>
    <cellStyle name="Linked Cell" xfId="507" builtinId="24" customBuiltin="1"/>
    <cellStyle name="Linked Cell 10" xfId="508" xr:uid="{00000000-0005-0000-0000-00009E020000}"/>
    <cellStyle name="Linked Cell 11" xfId="509" xr:uid="{00000000-0005-0000-0000-00009F020000}"/>
    <cellStyle name="Linked Cell 12" xfId="510" xr:uid="{00000000-0005-0000-0000-0000A0020000}"/>
    <cellStyle name="Linked Cell 13" xfId="511" xr:uid="{00000000-0005-0000-0000-0000A1020000}"/>
    <cellStyle name="Linked Cell 14" xfId="861" xr:uid="{00000000-0005-0000-0000-0000A2020000}"/>
    <cellStyle name="Linked Cell 14 2" xfId="862" xr:uid="{00000000-0005-0000-0000-0000A3020000}"/>
    <cellStyle name="Linked Cell 2" xfId="512" xr:uid="{00000000-0005-0000-0000-0000A4020000}"/>
    <cellStyle name="Linked Cell 2 2" xfId="863" xr:uid="{00000000-0005-0000-0000-0000A5020000}"/>
    <cellStyle name="Linked Cell 3" xfId="513" xr:uid="{00000000-0005-0000-0000-0000A6020000}"/>
    <cellStyle name="Linked Cell 4" xfId="514" xr:uid="{00000000-0005-0000-0000-0000A7020000}"/>
    <cellStyle name="Linked Cell 5" xfId="515" xr:uid="{00000000-0005-0000-0000-0000A8020000}"/>
    <cellStyle name="Linked Cell 6" xfId="516" xr:uid="{00000000-0005-0000-0000-0000A9020000}"/>
    <cellStyle name="Linked Cell 7" xfId="517" xr:uid="{00000000-0005-0000-0000-0000AA020000}"/>
    <cellStyle name="Linked Cell 8" xfId="518" xr:uid="{00000000-0005-0000-0000-0000AB020000}"/>
    <cellStyle name="Linked Cell 9" xfId="519" xr:uid="{00000000-0005-0000-0000-0000AC020000}"/>
    <cellStyle name="Neutral" xfId="520" builtinId="28" customBuiltin="1"/>
    <cellStyle name="Neutral 10" xfId="521" xr:uid="{00000000-0005-0000-0000-0000AE020000}"/>
    <cellStyle name="Neutral 11" xfId="522" xr:uid="{00000000-0005-0000-0000-0000AF020000}"/>
    <cellStyle name="Neutral 12" xfId="523" xr:uid="{00000000-0005-0000-0000-0000B0020000}"/>
    <cellStyle name="Neutral 13" xfId="524" xr:uid="{00000000-0005-0000-0000-0000B1020000}"/>
    <cellStyle name="Neutral 14" xfId="864" xr:uid="{00000000-0005-0000-0000-0000B2020000}"/>
    <cellStyle name="Neutral 14 2" xfId="865" xr:uid="{00000000-0005-0000-0000-0000B3020000}"/>
    <cellStyle name="Neutral 2" xfId="525" xr:uid="{00000000-0005-0000-0000-0000B4020000}"/>
    <cellStyle name="Neutral 2 2" xfId="866" xr:uid="{00000000-0005-0000-0000-0000B5020000}"/>
    <cellStyle name="Neutral 3" xfId="526" xr:uid="{00000000-0005-0000-0000-0000B6020000}"/>
    <cellStyle name="Neutral 4" xfId="527" xr:uid="{00000000-0005-0000-0000-0000B7020000}"/>
    <cellStyle name="Neutral 5" xfId="528" xr:uid="{00000000-0005-0000-0000-0000B8020000}"/>
    <cellStyle name="Neutral 6" xfId="529" xr:uid="{00000000-0005-0000-0000-0000B9020000}"/>
    <cellStyle name="Neutral 7" xfId="530" xr:uid="{00000000-0005-0000-0000-0000BA020000}"/>
    <cellStyle name="Neutral 8" xfId="531" xr:uid="{00000000-0005-0000-0000-0000BB020000}"/>
    <cellStyle name="Neutral 9" xfId="532" xr:uid="{00000000-0005-0000-0000-0000BC020000}"/>
    <cellStyle name="Normal" xfId="0" builtinId="0"/>
    <cellStyle name="Normal 10" xfId="533" xr:uid="{00000000-0005-0000-0000-0000BE020000}"/>
    <cellStyle name="Normal 10 2" xfId="867" xr:uid="{00000000-0005-0000-0000-0000BF020000}"/>
    <cellStyle name="Normal 10 3" xfId="868" xr:uid="{00000000-0005-0000-0000-0000C0020000}"/>
    <cellStyle name="Normal 11" xfId="534" xr:uid="{00000000-0005-0000-0000-0000C1020000}"/>
    <cellStyle name="Normal 11 2" xfId="869" xr:uid="{00000000-0005-0000-0000-0000C2020000}"/>
    <cellStyle name="Normal 12" xfId="535" xr:uid="{00000000-0005-0000-0000-0000C3020000}"/>
    <cellStyle name="Normal 13" xfId="697" xr:uid="{00000000-0005-0000-0000-0000C4020000}"/>
    <cellStyle name="Normal 14" xfId="870" xr:uid="{00000000-0005-0000-0000-0000C5020000}"/>
    <cellStyle name="Normal 18" xfId="536" xr:uid="{00000000-0005-0000-0000-0000C6020000}"/>
    <cellStyle name="Normal 18 2" xfId="537" xr:uid="{00000000-0005-0000-0000-0000C7020000}"/>
    <cellStyle name="Normal 18 2 2" xfId="687" xr:uid="{00000000-0005-0000-0000-0000C8020000}"/>
    <cellStyle name="Normal 18 3" xfId="686" xr:uid="{00000000-0005-0000-0000-0000C9020000}"/>
    <cellStyle name="Normal 2" xfId="538" xr:uid="{00000000-0005-0000-0000-0000CA020000}"/>
    <cellStyle name="Normal 2 10" xfId="539" xr:uid="{00000000-0005-0000-0000-0000CB020000}"/>
    <cellStyle name="Normal 2 10 2" xfId="871" xr:uid="{00000000-0005-0000-0000-0000CC020000}"/>
    <cellStyle name="Normal 2 11" xfId="540" xr:uid="{00000000-0005-0000-0000-0000CD020000}"/>
    <cellStyle name="Normal 2 11 2" xfId="872" xr:uid="{00000000-0005-0000-0000-0000CE020000}"/>
    <cellStyle name="Normal 2 12" xfId="541" xr:uid="{00000000-0005-0000-0000-0000CF020000}"/>
    <cellStyle name="Normal 2 12 2" xfId="873" xr:uid="{00000000-0005-0000-0000-0000D0020000}"/>
    <cellStyle name="Normal 2 13" xfId="542" xr:uid="{00000000-0005-0000-0000-0000D1020000}"/>
    <cellStyle name="Normal 2 13 2" xfId="874" xr:uid="{00000000-0005-0000-0000-0000D2020000}"/>
    <cellStyle name="Normal 2 14" xfId="543" xr:uid="{00000000-0005-0000-0000-0000D3020000}"/>
    <cellStyle name="Normal 2 14 2" xfId="875" xr:uid="{00000000-0005-0000-0000-0000D4020000}"/>
    <cellStyle name="Normal 2 15" xfId="544" xr:uid="{00000000-0005-0000-0000-0000D5020000}"/>
    <cellStyle name="Normal 2 15 2" xfId="876" xr:uid="{00000000-0005-0000-0000-0000D6020000}"/>
    <cellStyle name="Normal 2 16" xfId="545" xr:uid="{00000000-0005-0000-0000-0000D7020000}"/>
    <cellStyle name="Normal 2 16 2" xfId="877" xr:uid="{00000000-0005-0000-0000-0000D8020000}"/>
    <cellStyle name="Normal 2 17" xfId="546" xr:uid="{00000000-0005-0000-0000-0000D9020000}"/>
    <cellStyle name="Normal 2 17 2" xfId="878" xr:uid="{00000000-0005-0000-0000-0000DA020000}"/>
    <cellStyle name="Normal 2 18" xfId="547" xr:uid="{00000000-0005-0000-0000-0000DB020000}"/>
    <cellStyle name="Normal 2 18 2" xfId="879" xr:uid="{00000000-0005-0000-0000-0000DC020000}"/>
    <cellStyle name="Normal 2 19" xfId="548" xr:uid="{00000000-0005-0000-0000-0000DD020000}"/>
    <cellStyle name="Normal 2 19 2" xfId="880" xr:uid="{00000000-0005-0000-0000-0000DE020000}"/>
    <cellStyle name="Normal 2 2" xfId="549" xr:uid="{00000000-0005-0000-0000-0000DF020000}"/>
    <cellStyle name="Normal 2 2 2" xfId="550" xr:uid="{00000000-0005-0000-0000-0000E0020000}"/>
    <cellStyle name="Normal 2 2 2 2" xfId="881" xr:uid="{00000000-0005-0000-0000-0000E1020000}"/>
    <cellStyle name="Normal 2 2 2 3" xfId="882" xr:uid="{00000000-0005-0000-0000-0000E2020000}"/>
    <cellStyle name="Normal 2 2 3" xfId="883" xr:uid="{00000000-0005-0000-0000-0000E3020000}"/>
    <cellStyle name="Normal 2 2 4" xfId="884" xr:uid="{00000000-0005-0000-0000-0000E4020000}"/>
    <cellStyle name="Normal 2 20" xfId="551" xr:uid="{00000000-0005-0000-0000-0000E5020000}"/>
    <cellStyle name="Normal 2 20 2" xfId="885" xr:uid="{00000000-0005-0000-0000-0000E6020000}"/>
    <cellStyle name="Normal 2 21" xfId="886" xr:uid="{00000000-0005-0000-0000-0000E7020000}"/>
    <cellStyle name="Normal 2 22" xfId="887" xr:uid="{00000000-0005-0000-0000-0000E8020000}"/>
    <cellStyle name="Normal 2 23" xfId="888" xr:uid="{00000000-0005-0000-0000-0000E9020000}"/>
    <cellStyle name="Normal 2 24" xfId="889" xr:uid="{00000000-0005-0000-0000-0000EA020000}"/>
    <cellStyle name="Normal 2 25" xfId="890" xr:uid="{00000000-0005-0000-0000-0000EB020000}"/>
    <cellStyle name="Normal 2 26" xfId="891" xr:uid="{00000000-0005-0000-0000-0000EC020000}"/>
    <cellStyle name="Normal 2 27" xfId="892" xr:uid="{00000000-0005-0000-0000-0000ED020000}"/>
    <cellStyle name="Normal 2 28" xfId="893" xr:uid="{00000000-0005-0000-0000-0000EE020000}"/>
    <cellStyle name="Normal 2 29" xfId="894" xr:uid="{00000000-0005-0000-0000-0000EF020000}"/>
    <cellStyle name="Normal 2 3" xfId="552" xr:uid="{00000000-0005-0000-0000-0000F0020000}"/>
    <cellStyle name="Normal 2 3 2" xfId="895" xr:uid="{00000000-0005-0000-0000-0000F1020000}"/>
    <cellStyle name="Normal 2 3 3" xfId="896" xr:uid="{00000000-0005-0000-0000-0000F2020000}"/>
    <cellStyle name="Normal 2 30" xfId="897" xr:uid="{00000000-0005-0000-0000-0000F3020000}"/>
    <cellStyle name="Normal 2 31" xfId="898" xr:uid="{00000000-0005-0000-0000-0000F4020000}"/>
    <cellStyle name="Normal 2 32" xfId="899" xr:uid="{00000000-0005-0000-0000-0000F5020000}"/>
    <cellStyle name="Normal 2 4" xfId="553" xr:uid="{00000000-0005-0000-0000-0000F6020000}"/>
    <cellStyle name="Normal 2 4 2" xfId="900" xr:uid="{00000000-0005-0000-0000-0000F7020000}"/>
    <cellStyle name="Normal 2 4 3" xfId="901" xr:uid="{00000000-0005-0000-0000-0000F8020000}"/>
    <cellStyle name="Normal 2 5" xfId="554" xr:uid="{00000000-0005-0000-0000-0000F9020000}"/>
    <cellStyle name="Normal 2 5 2" xfId="902" xr:uid="{00000000-0005-0000-0000-0000FA020000}"/>
    <cellStyle name="Normal 2 5 3" xfId="903" xr:uid="{00000000-0005-0000-0000-0000FB020000}"/>
    <cellStyle name="Normal 2 6" xfId="555" xr:uid="{00000000-0005-0000-0000-0000FC020000}"/>
    <cellStyle name="Normal 2 6 2" xfId="904" xr:uid="{00000000-0005-0000-0000-0000FD020000}"/>
    <cellStyle name="Normal 2 6 3" xfId="905" xr:uid="{00000000-0005-0000-0000-0000FE020000}"/>
    <cellStyle name="Normal 2 7" xfId="556" xr:uid="{00000000-0005-0000-0000-0000FF020000}"/>
    <cellStyle name="Normal 2 7 2" xfId="906" xr:uid="{00000000-0005-0000-0000-000000030000}"/>
    <cellStyle name="Normal 2 7 3" xfId="907" xr:uid="{00000000-0005-0000-0000-000001030000}"/>
    <cellStyle name="Normal 2 8" xfId="557" xr:uid="{00000000-0005-0000-0000-000002030000}"/>
    <cellStyle name="Normal 2 8 2" xfId="908" xr:uid="{00000000-0005-0000-0000-000003030000}"/>
    <cellStyle name="Normal 2 8 3" xfId="909" xr:uid="{00000000-0005-0000-0000-000004030000}"/>
    <cellStyle name="Normal 2 9" xfId="558" xr:uid="{00000000-0005-0000-0000-000005030000}"/>
    <cellStyle name="Normal 2 9 2" xfId="910" xr:uid="{00000000-0005-0000-0000-000006030000}"/>
    <cellStyle name="Normal 2_NC - Project Name - ERP Tables_rev0_SWA" xfId="559" xr:uid="{00000000-0005-0000-0000-000007030000}"/>
    <cellStyle name="Normal 3" xfId="560" xr:uid="{00000000-0005-0000-0000-000008030000}"/>
    <cellStyle name="Normal 3 10" xfId="561" xr:uid="{00000000-0005-0000-0000-000009030000}"/>
    <cellStyle name="Normal 3 11" xfId="688" xr:uid="{00000000-0005-0000-0000-00000A030000}"/>
    <cellStyle name="Normal 3 2" xfId="562" xr:uid="{00000000-0005-0000-0000-00000B030000}"/>
    <cellStyle name="Normal 3 2 2" xfId="689" xr:uid="{00000000-0005-0000-0000-00000C030000}"/>
    <cellStyle name="Normal 3 3" xfId="563" xr:uid="{00000000-0005-0000-0000-00000D030000}"/>
    <cellStyle name="Normal 3 3 2" xfId="690" xr:uid="{00000000-0005-0000-0000-00000E030000}"/>
    <cellStyle name="Normal 3 4" xfId="564" xr:uid="{00000000-0005-0000-0000-00000F030000}"/>
    <cellStyle name="Normal 3 4 2" xfId="691" xr:uid="{00000000-0005-0000-0000-000010030000}"/>
    <cellStyle name="Normal 3 5" xfId="565" xr:uid="{00000000-0005-0000-0000-000011030000}"/>
    <cellStyle name="Normal 3 5 2" xfId="692" xr:uid="{00000000-0005-0000-0000-000012030000}"/>
    <cellStyle name="Normal 3 6" xfId="566" xr:uid="{00000000-0005-0000-0000-000013030000}"/>
    <cellStyle name="Normal 3 6 2" xfId="693" xr:uid="{00000000-0005-0000-0000-000014030000}"/>
    <cellStyle name="Normal 3 7" xfId="567" xr:uid="{00000000-0005-0000-0000-000015030000}"/>
    <cellStyle name="Normal 3 7 2" xfId="694" xr:uid="{00000000-0005-0000-0000-000016030000}"/>
    <cellStyle name="Normal 3 8" xfId="568" xr:uid="{00000000-0005-0000-0000-000017030000}"/>
    <cellStyle name="Normal 3 8 2" xfId="695" xr:uid="{00000000-0005-0000-0000-000018030000}"/>
    <cellStyle name="Normal 3 9" xfId="569" xr:uid="{00000000-0005-0000-0000-000019030000}"/>
    <cellStyle name="Normal 3 9 2" xfId="696" xr:uid="{00000000-0005-0000-0000-00001A030000}"/>
    <cellStyle name="Normal 4" xfId="570" xr:uid="{00000000-0005-0000-0000-00001B030000}"/>
    <cellStyle name="Normal 4 2" xfId="571" xr:uid="{00000000-0005-0000-0000-00001C030000}"/>
    <cellStyle name="Normal 4 2 2" xfId="911" xr:uid="{00000000-0005-0000-0000-00001D030000}"/>
    <cellStyle name="Normal 4 2 3" xfId="912" xr:uid="{00000000-0005-0000-0000-00001E030000}"/>
    <cellStyle name="Normal 4 3" xfId="913" xr:uid="{00000000-0005-0000-0000-00001F030000}"/>
    <cellStyle name="Normal 4 4" xfId="914" xr:uid="{00000000-0005-0000-0000-000020030000}"/>
    <cellStyle name="Normal 5" xfId="572" xr:uid="{00000000-0005-0000-0000-000021030000}"/>
    <cellStyle name="Normal 5 2" xfId="573" xr:uid="{00000000-0005-0000-0000-000022030000}"/>
    <cellStyle name="Normal 5 2 2" xfId="915" xr:uid="{00000000-0005-0000-0000-000023030000}"/>
    <cellStyle name="Normal 5 2 3" xfId="916" xr:uid="{00000000-0005-0000-0000-000024030000}"/>
    <cellStyle name="Normal 5 3" xfId="917" xr:uid="{00000000-0005-0000-0000-000025030000}"/>
    <cellStyle name="Normal 5 4" xfId="918" xr:uid="{00000000-0005-0000-0000-000026030000}"/>
    <cellStyle name="Normal 6" xfId="574" xr:uid="{00000000-0005-0000-0000-000027030000}"/>
    <cellStyle name="Normal 6 2" xfId="575" xr:uid="{00000000-0005-0000-0000-000028030000}"/>
    <cellStyle name="Normal 6 2 2" xfId="919" xr:uid="{00000000-0005-0000-0000-000029030000}"/>
    <cellStyle name="Normal 6 2 3" xfId="920" xr:uid="{00000000-0005-0000-0000-00002A030000}"/>
    <cellStyle name="Normal 6 3" xfId="921" xr:uid="{00000000-0005-0000-0000-00002B030000}"/>
    <cellStyle name="Normal 6 4" xfId="922" xr:uid="{00000000-0005-0000-0000-00002C030000}"/>
    <cellStyle name="Normal 7" xfId="576" xr:uid="{00000000-0005-0000-0000-00002D030000}"/>
    <cellStyle name="Normal 7 2" xfId="923" xr:uid="{00000000-0005-0000-0000-00002E030000}"/>
    <cellStyle name="Normal 7 3" xfId="924" xr:uid="{00000000-0005-0000-0000-00002F030000}"/>
    <cellStyle name="Normal 8" xfId="577" xr:uid="{00000000-0005-0000-0000-000030030000}"/>
    <cellStyle name="Normal 8 2" xfId="925" xr:uid="{00000000-0005-0000-0000-000031030000}"/>
    <cellStyle name="Normal 8 3" xfId="926" xr:uid="{00000000-0005-0000-0000-000032030000}"/>
    <cellStyle name="Normal 9" xfId="578" xr:uid="{00000000-0005-0000-0000-000033030000}"/>
    <cellStyle name="Normal 9 2" xfId="927" xr:uid="{00000000-0005-0000-0000-000034030000}"/>
    <cellStyle name="Normal 9 3" xfId="928" xr:uid="{00000000-0005-0000-0000-000035030000}"/>
    <cellStyle name="Normal_Supporting FoxLeg" xfId="579" xr:uid="{00000000-0005-0000-0000-000036030000}"/>
    <cellStyle name="Normal_Supporting FoxLeg 2" xfId="580" xr:uid="{00000000-0005-0000-0000-000037030000}"/>
    <cellStyle name="Note" xfId="581" builtinId="10" customBuiltin="1"/>
    <cellStyle name="Note 10" xfId="582" xr:uid="{00000000-0005-0000-0000-000039030000}"/>
    <cellStyle name="Note 10 2" xfId="929" xr:uid="{00000000-0005-0000-0000-00003A030000}"/>
    <cellStyle name="Note 11" xfId="583" xr:uid="{00000000-0005-0000-0000-00003B030000}"/>
    <cellStyle name="Note 11 2" xfId="930" xr:uid="{00000000-0005-0000-0000-00003C030000}"/>
    <cellStyle name="Note 12" xfId="584" xr:uid="{00000000-0005-0000-0000-00003D030000}"/>
    <cellStyle name="Note 12 2" xfId="931" xr:uid="{00000000-0005-0000-0000-00003E030000}"/>
    <cellStyle name="Note 13" xfId="585" xr:uid="{00000000-0005-0000-0000-00003F030000}"/>
    <cellStyle name="Note 13 2" xfId="932" xr:uid="{00000000-0005-0000-0000-000040030000}"/>
    <cellStyle name="Note 14" xfId="586" xr:uid="{00000000-0005-0000-0000-000041030000}"/>
    <cellStyle name="Note 14 2" xfId="933" xr:uid="{00000000-0005-0000-0000-000042030000}"/>
    <cellStyle name="Note 15" xfId="587" xr:uid="{00000000-0005-0000-0000-000043030000}"/>
    <cellStyle name="Note 15 2" xfId="934" xr:uid="{00000000-0005-0000-0000-000044030000}"/>
    <cellStyle name="Note 16" xfId="588" xr:uid="{00000000-0005-0000-0000-000045030000}"/>
    <cellStyle name="Note 16 2" xfId="935" xr:uid="{00000000-0005-0000-0000-000046030000}"/>
    <cellStyle name="Note 17" xfId="589" xr:uid="{00000000-0005-0000-0000-000047030000}"/>
    <cellStyle name="Note 17 2" xfId="936" xr:uid="{00000000-0005-0000-0000-000048030000}"/>
    <cellStyle name="Note 18" xfId="590" xr:uid="{00000000-0005-0000-0000-000049030000}"/>
    <cellStyle name="Note 18 2" xfId="937" xr:uid="{00000000-0005-0000-0000-00004A030000}"/>
    <cellStyle name="Note 19" xfId="591" xr:uid="{00000000-0005-0000-0000-00004B030000}"/>
    <cellStyle name="Note 19 2" xfId="938" xr:uid="{00000000-0005-0000-0000-00004C030000}"/>
    <cellStyle name="Note 2" xfId="592" xr:uid="{00000000-0005-0000-0000-00004D030000}"/>
    <cellStyle name="Note 2 2" xfId="593" xr:uid="{00000000-0005-0000-0000-00004E030000}"/>
    <cellStyle name="Note 2 2 2" xfId="939" xr:uid="{00000000-0005-0000-0000-00004F030000}"/>
    <cellStyle name="Note 2 3" xfId="940" xr:uid="{00000000-0005-0000-0000-000050030000}"/>
    <cellStyle name="Note 20" xfId="594" xr:uid="{00000000-0005-0000-0000-000051030000}"/>
    <cellStyle name="Note 20 2" xfId="941" xr:uid="{00000000-0005-0000-0000-000052030000}"/>
    <cellStyle name="Note 21" xfId="942" xr:uid="{00000000-0005-0000-0000-000053030000}"/>
    <cellStyle name="Note 22" xfId="943" xr:uid="{00000000-0005-0000-0000-000054030000}"/>
    <cellStyle name="Note 23" xfId="944" xr:uid="{00000000-0005-0000-0000-000055030000}"/>
    <cellStyle name="Note 24" xfId="945" xr:uid="{00000000-0005-0000-0000-000056030000}"/>
    <cellStyle name="Note 25" xfId="946" xr:uid="{00000000-0005-0000-0000-000057030000}"/>
    <cellStyle name="Note 26" xfId="947" xr:uid="{00000000-0005-0000-0000-000058030000}"/>
    <cellStyle name="Note 27" xfId="948" xr:uid="{00000000-0005-0000-0000-000059030000}"/>
    <cellStyle name="Note 28" xfId="949" xr:uid="{00000000-0005-0000-0000-00005A030000}"/>
    <cellStyle name="Note 29" xfId="950" xr:uid="{00000000-0005-0000-0000-00005B030000}"/>
    <cellStyle name="Note 3" xfId="595" xr:uid="{00000000-0005-0000-0000-00005C030000}"/>
    <cellStyle name="Note 3 2" xfId="951" xr:uid="{00000000-0005-0000-0000-00005D030000}"/>
    <cellStyle name="Note 3 3" xfId="952" xr:uid="{00000000-0005-0000-0000-00005E030000}"/>
    <cellStyle name="Note 30" xfId="953" xr:uid="{00000000-0005-0000-0000-00005F030000}"/>
    <cellStyle name="Note 31" xfId="954" xr:uid="{00000000-0005-0000-0000-000060030000}"/>
    <cellStyle name="Note 32" xfId="955" xr:uid="{00000000-0005-0000-0000-000061030000}"/>
    <cellStyle name="Note 33" xfId="956" xr:uid="{00000000-0005-0000-0000-000062030000}"/>
    <cellStyle name="Note 4" xfId="596" xr:uid="{00000000-0005-0000-0000-000063030000}"/>
    <cellStyle name="Note 4 2" xfId="957" xr:uid="{00000000-0005-0000-0000-000064030000}"/>
    <cellStyle name="Note 4 3" xfId="958" xr:uid="{00000000-0005-0000-0000-000065030000}"/>
    <cellStyle name="Note 5" xfId="597" xr:uid="{00000000-0005-0000-0000-000066030000}"/>
    <cellStyle name="Note 5 2" xfId="959" xr:uid="{00000000-0005-0000-0000-000067030000}"/>
    <cellStyle name="Note 5 3" xfId="960" xr:uid="{00000000-0005-0000-0000-000068030000}"/>
    <cellStyle name="Note 6" xfId="598" xr:uid="{00000000-0005-0000-0000-000069030000}"/>
    <cellStyle name="Note 6 2" xfId="961" xr:uid="{00000000-0005-0000-0000-00006A030000}"/>
    <cellStyle name="Note 6 3" xfId="962" xr:uid="{00000000-0005-0000-0000-00006B030000}"/>
    <cellStyle name="Note 7" xfId="599" xr:uid="{00000000-0005-0000-0000-00006C030000}"/>
    <cellStyle name="Note 7 2" xfId="963" xr:uid="{00000000-0005-0000-0000-00006D030000}"/>
    <cellStyle name="Note 7 3" xfId="964" xr:uid="{00000000-0005-0000-0000-00006E030000}"/>
    <cellStyle name="Note 8" xfId="600" xr:uid="{00000000-0005-0000-0000-00006F030000}"/>
    <cellStyle name="Note 8 2" xfId="965" xr:uid="{00000000-0005-0000-0000-000070030000}"/>
    <cellStyle name="Note 8 3" xfId="966" xr:uid="{00000000-0005-0000-0000-000071030000}"/>
    <cellStyle name="Note 9" xfId="601" xr:uid="{00000000-0005-0000-0000-000072030000}"/>
    <cellStyle name="Note 9 2" xfId="967" xr:uid="{00000000-0005-0000-0000-000073030000}"/>
    <cellStyle name="NumberHideZero" xfId="602" xr:uid="{00000000-0005-0000-0000-000074030000}"/>
    <cellStyle name="NumberHideZero 2" xfId="603" xr:uid="{00000000-0005-0000-0000-000075030000}"/>
    <cellStyle name="NumberHideZero 2 2" xfId="968" xr:uid="{00000000-0005-0000-0000-000076030000}"/>
    <cellStyle name="NumberHideZero 2 3" xfId="969" xr:uid="{00000000-0005-0000-0000-000077030000}"/>
    <cellStyle name="NumberHideZero 3" xfId="970" xr:uid="{00000000-0005-0000-0000-000078030000}"/>
    <cellStyle name="NumberHideZero 4" xfId="971" xr:uid="{00000000-0005-0000-0000-000079030000}"/>
    <cellStyle name="Ordered" xfId="604" xr:uid="{00000000-0005-0000-0000-00007A030000}"/>
    <cellStyle name="Output" xfId="605" builtinId="21" customBuiltin="1"/>
    <cellStyle name="Output 10" xfId="606" xr:uid="{00000000-0005-0000-0000-00007C030000}"/>
    <cellStyle name="Output 11" xfId="607" xr:uid="{00000000-0005-0000-0000-00007D030000}"/>
    <cellStyle name="Output 12" xfId="608" xr:uid="{00000000-0005-0000-0000-00007E030000}"/>
    <cellStyle name="Output 13" xfId="609" xr:uid="{00000000-0005-0000-0000-00007F030000}"/>
    <cellStyle name="Output 14" xfId="972" xr:uid="{00000000-0005-0000-0000-000080030000}"/>
    <cellStyle name="Output 14 2" xfId="973" xr:uid="{00000000-0005-0000-0000-000081030000}"/>
    <cellStyle name="Output 2" xfId="610" xr:uid="{00000000-0005-0000-0000-000082030000}"/>
    <cellStyle name="Output 2 2" xfId="974" xr:uid="{00000000-0005-0000-0000-000083030000}"/>
    <cellStyle name="Output 3" xfId="611" xr:uid="{00000000-0005-0000-0000-000084030000}"/>
    <cellStyle name="Output 4" xfId="612" xr:uid="{00000000-0005-0000-0000-000085030000}"/>
    <cellStyle name="Output 5" xfId="613" xr:uid="{00000000-0005-0000-0000-000086030000}"/>
    <cellStyle name="Output 6" xfId="614" xr:uid="{00000000-0005-0000-0000-000087030000}"/>
    <cellStyle name="Output 7" xfId="615" xr:uid="{00000000-0005-0000-0000-000088030000}"/>
    <cellStyle name="Output 8" xfId="616" xr:uid="{00000000-0005-0000-0000-000089030000}"/>
    <cellStyle name="Output 9" xfId="617" xr:uid="{00000000-0005-0000-0000-00008A030000}"/>
    <cellStyle name="Percent" xfId="618" builtinId="5"/>
    <cellStyle name="Percent 2" xfId="619" xr:uid="{00000000-0005-0000-0000-00008C030000}"/>
    <cellStyle name="Percent 2 10" xfId="620" xr:uid="{00000000-0005-0000-0000-00008D030000}"/>
    <cellStyle name="Percent 2 10 2" xfId="975" xr:uid="{00000000-0005-0000-0000-00008E030000}"/>
    <cellStyle name="Percent 2 11" xfId="621" xr:uid="{00000000-0005-0000-0000-00008F030000}"/>
    <cellStyle name="Percent 2 11 2" xfId="976" xr:uid="{00000000-0005-0000-0000-000090030000}"/>
    <cellStyle name="Percent 2 12" xfId="622" xr:uid="{00000000-0005-0000-0000-000091030000}"/>
    <cellStyle name="Percent 2 12 2" xfId="977" xr:uid="{00000000-0005-0000-0000-000092030000}"/>
    <cellStyle name="Percent 2 13" xfId="623" xr:uid="{00000000-0005-0000-0000-000093030000}"/>
    <cellStyle name="Percent 2 13 2" xfId="978" xr:uid="{00000000-0005-0000-0000-000094030000}"/>
    <cellStyle name="Percent 2 14" xfId="624" xr:uid="{00000000-0005-0000-0000-000095030000}"/>
    <cellStyle name="Percent 2 14 2" xfId="979" xr:uid="{00000000-0005-0000-0000-000096030000}"/>
    <cellStyle name="Percent 2 15" xfId="625" xr:uid="{00000000-0005-0000-0000-000097030000}"/>
    <cellStyle name="Percent 2 15 2" xfId="980" xr:uid="{00000000-0005-0000-0000-000098030000}"/>
    <cellStyle name="Percent 2 16" xfId="626" xr:uid="{00000000-0005-0000-0000-000099030000}"/>
    <cellStyle name="Percent 2 16 2" xfId="981" xr:uid="{00000000-0005-0000-0000-00009A030000}"/>
    <cellStyle name="Percent 2 17" xfId="627" xr:uid="{00000000-0005-0000-0000-00009B030000}"/>
    <cellStyle name="Percent 2 17 2" xfId="982" xr:uid="{00000000-0005-0000-0000-00009C030000}"/>
    <cellStyle name="Percent 2 18" xfId="628" xr:uid="{00000000-0005-0000-0000-00009D030000}"/>
    <cellStyle name="Percent 2 18 2" xfId="983" xr:uid="{00000000-0005-0000-0000-00009E030000}"/>
    <cellStyle name="Percent 2 19" xfId="629" xr:uid="{00000000-0005-0000-0000-00009F030000}"/>
    <cellStyle name="Percent 2 19 2" xfId="984" xr:uid="{00000000-0005-0000-0000-0000A0030000}"/>
    <cellStyle name="Percent 2 2" xfId="630" xr:uid="{00000000-0005-0000-0000-0000A1030000}"/>
    <cellStyle name="Percent 2 2 2" xfId="985" xr:uid="{00000000-0005-0000-0000-0000A2030000}"/>
    <cellStyle name="Percent 2 2 3" xfId="986" xr:uid="{00000000-0005-0000-0000-0000A3030000}"/>
    <cellStyle name="Percent 2 20" xfId="631" xr:uid="{00000000-0005-0000-0000-0000A4030000}"/>
    <cellStyle name="Percent 2 20 2" xfId="987" xr:uid="{00000000-0005-0000-0000-0000A5030000}"/>
    <cellStyle name="Percent 2 21" xfId="988" xr:uid="{00000000-0005-0000-0000-0000A6030000}"/>
    <cellStyle name="Percent 2 22" xfId="989" xr:uid="{00000000-0005-0000-0000-0000A7030000}"/>
    <cellStyle name="Percent 2 23" xfId="990" xr:uid="{00000000-0005-0000-0000-0000A8030000}"/>
    <cellStyle name="Percent 2 24" xfId="991" xr:uid="{00000000-0005-0000-0000-0000A9030000}"/>
    <cellStyle name="Percent 2 25" xfId="992" xr:uid="{00000000-0005-0000-0000-0000AA030000}"/>
    <cellStyle name="Percent 2 26" xfId="993" xr:uid="{00000000-0005-0000-0000-0000AB030000}"/>
    <cellStyle name="Percent 2 27" xfId="994" xr:uid="{00000000-0005-0000-0000-0000AC030000}"/>
    <cellStyle name="Percent 2 28" xfId="995" xr:uid="{00000000-0005-0000-0000-0000AD030000}"/>
    <cellStyle name="Percent 2 29" xfId="996" xr:uid="{00000000-0005-0000-0000-0000AE030000}"/>
    <cellStyle name="Percent 2 3" xfId="632" xr:uid="{00000000-0005-0000-0000-0000AF030000}"/>
    <cellStyle name="Percent 2 3 2" xfId="997" xr:uid="{00000000-0005-0000-0000-0000B0030000}"/>
    <cellStyle name="Percent 2 3 3" xfId="998" xr:uid="{00000000-0005-0000-0000-0000B1030000}"/>
    <cellStyle name="Percent 2 30" xfId="999" xr:uid="{00000000-0005-0000-0000-0000B2030000}"/>
    <cellStyle name="Percent 2 31" xfId="1000" xr:uid="{00000000-0005-0000-0000-0000B3030000}"/>
    <cellStyle name="Percent 2 32" xfId="1001" xr:uid="{00000000-0005-0000-0000-0000B4030000}"/>
    <cellStyle name="Percent 2 4" xfId="633" xr:uid="{00000000-0005-0000-0000-0000B5030000}"/>
    <cellStyle name="Percent 2 4 2" xfId="1002" xr:uid="{00000000-0005-0000-0000-0000B6030000}"/>
    <cellStyle name="Percent 2 4 3" xfId="1003" xr:uid="{00000000-0005-0000-0000-0000B7030000}"/>
    <cellStyle name="Percent 2 5" xfId="634" xr:uid="{00000000-0005-0000-0000-0000B8030000}"/>
    <cellStyle name="Percent 2 5 2" xfId="1004" xr:uid="{00000000-0005-0000-0000-0000B9030000}"/>
    <cellStyle name="Percent 2 5 3" xfId="1005" xr:uid="{00000000-0005-0000-0000-0000BA030000}"/>
    <cellStyle name="Percent 2 6" xfId="635" xr:uid="{00000000-0005-0000-0000-0000BB030000}"/>
    <cellStyle name="Percent 2 6 2" xfId="1006" xr:uid="{00000000-0005-0000-0000-0000BC030000}"/>
    <cellStyle name="Percent 2 6 3" xfId="1007" xr:uid="{00000000-0005-0000-0000-0000BD030000}"/>
    <cellStyle name="Percent 2 7" xfId="636" xr:uid="{00000000-0005-0000-0000-0000BE030000}"/>
    <cellStyle name="Percent 2 7 2" xfId="1008" xr:uid="{00000000-0005-0000-0000-0000BF030000}"/>
    <cellStyle name="Percent 2 7 3" xfId="1009" xr:uid="{00000000-0005-0000-0000-0000C0030000}"/>
    <cellStyle name="Percent 2 8" xfId="637" xr:uid="{00000000-0005-0000-0000-0000C1030000}"/>
    <cellStyle name="Percent 2 8 2" xfId="1010" xr:uid="{00000000-0005-0000-0000-0000C2030000}"/>
    <cellStyle name="Percent 2 8 3" xfId="1011" xr:uid="{00000000-0005-0000-0000-0000C3030000}"/>
    <cellStyle name="Percent 2 9" xfId="638" xr:uid="{00000000-0005-0000-0000-0000C4030000}"/>
    <cellStyle name="Percent 2 9 2" xfId="1012" xr:uid="{00000000-0005-0000-0000-0000C5030000}"/>
    <cellStyle name="Percent 3" xfId="639" xr:uid="{00000000-0005-0000-0000-0000C6030000}"/>
    <cellStyle name="Percent 3 2" xfId="1013" xr:uid="{00000000-0005-0000-0000-0000C7030000}"/>
    <cellStyle name="Percent 3 3" xfId="1014" xr:uid="{00000000-0005-0000-0000-0000C8030000}"/>
    <cellStyle name="Percent 4" xfId="640" xr:uid="{00000000-0005-0000-0000-0000C9030000}"/>
    <cellStyle name="Percent 4 2" xfId="1015" xr:uid="{00000000-0005-0000-0000-0000CA030000}"/>
    <cellStyle name="Percent 4 3" xfId="1016" xr:uid="{00000000-0005-0000-0000-0000CB030000}"/>
    <cellStyle name="Percent 5" xfId="641" xr:uid="{00000000-0005-0000-0000-0000CC030000}"/>
    <cellStyle name="Percent 6" xfId="1017" xr:uid="{00000000-0005-0000-0000-0000CD030000}"/>
    <cellStyle name="Percent 7" xfId="1018" xr:uid="{00000000-0005-0000-0000-0000CE030000}"/>
    <cellStyle name="Received" xfId="642" xr:uid="{00000000-0005-0000-0000-0000CF030000}"/>
    <cellStyle name="Red Font" xfId="643" xr:uid="{00000000-0005-0000-0000-0000D0030000}"/>
    <cellStyle name="Subtotal" xfId="644" xr:uid="{00000000-0005-0000-0000-0000D1030000}"/>
    <cellStyle name="Title" xfId="645" builtinId="15" customBuiltin="1"/>
    <cellStyle name="Title 10" xfId="646" xr:uid="{00000000-0005-0000-0000-0000D3030000}"/>
    <cellStyle name="Title 11" xfId="647" xr:uid="{00000000-0005-0000-0000-0000D4030000}"/>
    <cellStyle name="Title 12" xfId="648" xr:uid="{00000000-0005-0000-0000-0000D5030000}"/>
    <cellStyle name="Title 13" xfId="649" xr:uid="{00000000-0005-0000-0000-0000D6030000}"/>
    <cellStyle name="Title 14" xfId="1019" xr:uid="{00000000-0005-0000-0000-0000D7030000}"/>
    <cellStyle name="Title 2" xfId="650" xr:uid="{00000000-0005-0000-0000-0000D8030000}"/>
    <cellStyle name="Title 3" xfId="651" xr:uid="{00000000-0005-0000-0000-0000D9030000}"/>
    <cellStyle name="Title 4" xfId="652" xr:uid="{00000000-0005-0000-0000-0000DA030000}"/>
    <cellStyle name="Title 5" xfId="653" xr:uid="{00000000-0005-0000-0000-0000DB030000}"/>
    <cellStyle name="Title 6" xfId="654" xr:uid="{00000000-0005-0000-0000-0000DC030000}"/>
    <cellStyle name="Title 7" xfId="655" xr:uid="{00000000-0005-0000-0000-0000DD030000}"/>
    <cellStyle name="Title 8" xfId="656" xr:uid="{00000000-0005-0000-0000-0000DE030000}"/>
    <cellStyle name="Title 9" xfId="657" xr:uid="{00000000-0005-0000-0000-0000DF030000}"/>
    <cellStyle name="Top Border. Aqua" xfId="658" xr:uid="{00000000-0005-0000-0000-0000E0030000}"/>
    <cellStyle name="Total" xfId="659" builtinId="25" customBuiltin="1"/>
    <cellStyle name="Total 10" xfId="660" xr:uid="{00000000-0005-0000-0000-0000E2030000}"/>
    <cellStyle name="Total 11" xfId="661" xr:uid="{00000000-0005-0000-0000-0000E3030000}"/>
    <cellStyle name="Total 12" xfId="662" xr:uid="{00000000-0005-0000-0000-0000E4030000}"/>
    <cellStyle name="Total 13" xfId="663" xr:uid="{00000000-0005-0000-0000-0000E5030000}"/>
    <cellStyle name="Total 14" xfId="1020" xr:uid="{00000000-0005-0000-0000-0000E6030000}"/>
    <cellStyle name="Total 14 2" xfId="1021" xr:uid="{00000000-0005-0000-0000-0000E7030000}"/>
    <cellStyle name="Total 2" xfId="664" xr:uid="{00000000-0005-0000-0000-0000E8030000}"/>
    <cellStyle name="Total 2 2" xfId="1022" xr:uid="{00000000-0005-0000-0000-0000E9030000}"/>
    <cellStyle name="Total 3" xfId="665" xr:uid="{00000000-0005-0000-0000-0000EA030000}"/>
    <cellStyle name="Total 4" xfId="666" xr:uid="{00000000-0005-0000-0000-0000EB030000}"/>
    <cellStyle name="Total 5" xfId="667" xr:uid="{00000000-0005-0000-0000-0000EC030000}"/>
    <cellStyle name="Total 6" xfId="668" xr:uid="{00000000-0005-0000-0000-0000ED030000}"/>
    <cellStyle name="Total 7" xfId="669" xr:uid="{00000000-0005-0000-0000-0000EE030000}"/>
    <cellStyle name="Total 8" xfId="670" xr:uid="{00000000-0005-0000-0000-0000EF030000}"/>
    <cellStyle name="Total 9" xfId="671" xr:uid="{00000000-0005-0000-0000-0000F0030000}"/>
    <cellStyle name="Unlocked" xfId="672" xr:uid="{00000000-0005-0000-0000-0000F1030000}"/>
    <cellStyle name="Warning Text" xfId="673" builtinId="11" customBuiltin="1"/>
    <cellStyle name="Warning Text 10" xfId="674" xr:uid="{00000000-0005-0000-0000-0000F3030000}"/>
    <cellStyle name="Warning Text 11" xfId="675" xr:uid="{00000000-0005-0000-0000-0000F4030000}"/>
    <cellStyle name="Warning Text 12" xfId="676" xr:uid="{00000000-0005-0000-0000-0000F5030000}"/>
    <cellStyle name="Warning Text 13" xfId="677" xr:uid="{00000000-0005-0000-0000-0000F6030000}"/>
    <cellStyle name="Warning Text 14" xfId="1023" xr:uid="{00000000-0005-0000-0000-0000F7030000}"/>
    <cellStyle name="Warning Text 14 2" xfId="1024" xr:uid="{00000000-0005-0000-0000-0000F8030000}"/>
    <cellStyle name="Warning Text 2" xfId="678" xr:uid="{00000000-0005-0000-0000-0000F9030000}"/>
    <cellStyle name="Warning Text 2 2" xfId="1025" xr:uid="{00000000-0005-0000-0000-0000FA030000}"/>
    <cellStyle name="Warning Text 3" xfId="679" xr:uid="{00000000-0005-0000-0000-0000FB030000}"/>
    <cellStyle name="Warning Text 4" xfId="680" xr:uid="{00000000-0005-0000-0000-0000FC030000}"/>
    <cellStyle name="Warning Text 5" xfId="681" xr:uid="{00000000-0005-0000-0000-0000FD030000}"/>
    <cellStyle name="Warning Text 6" xfId="682" xr:uid="{00000000-0005-0000-0000-0000FE030000}"/>
    <cellStyle name="Warning Text 7" xfId="683" xr:uid="{00000000-0005-0000-0000-0000FF030000}"/>
    <cellStyle name="Warning Text 8" xfId="684" xr:uid="{00000000-0005-0000-0000-000000040000}"/>
    <cellStyle name="Warning Text 9" xfId="685" xr:uid="{00000000-0005-0000-0000-000001040000}"/>
  </cellStyles>
  <dxfs count="81">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solid">
          <bgColor rgb="FFFF0000"/>
        </patternFill>
      </fill>
    </dxf>
    <dxf>
      <fill>
        <patternFill>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ont>
        <condense val="0"/>
        <extend val="0"/>
        <color rgb="FF9C0006"/>
      </font>
      <fill>
        <patternFill>
          <bgColor rgb="FFFFC7CE"/>
        </patternFill>
      </fill>
    </dxf>
    <dxf>
      <font>
        <b/>
        <i val="0"/>
        <color auto="1"/>
      </font>
      <fill>
        <patternFill>
          <bgColor rgb="FFFF0000"/>
        </patternFill>
      </fill>
    </dxf>
    <dxf>
      <font>
        <condense val="0"/>
        <extend val="0"/>
        <color rgb="FF9C0006"/>
      </font>
      <fill>
        <patternFill>
          <bgColor rgb="FFFFC7CE"/>
        </patternFill>
      </fill>
    </dxf>
    <dxf>
      <font>
        <b/>
        <i val="0"/>
        <color auto="1"/>
      </font>
      <fill>
        <patternFill>
          <bgColor rgb="FFFF0000"/>
        </patternFill>
      </fill>
    </dxf>
    <dxf>
      <font>
        <color theme="0"/>
      </font>
      <fill>
        <patternFill patternType="solid">
          <fgColor theme="0"/>
          <bgColor theme="0"/>
        </patternFill>
      </fill>
      <border>
        <left/>
        <right/>
        <top/>
        <bottom/>
      </border>
    </dxf>
    <dxf>
      <font>
        <color theme="0"/>
      </font>
      <fill>
        <patternFill>
          <fgColor theme="0"/>
          <bgColor theme="0"/>
        </patternFill>
      </fill>
      <border>
        <left/>
        <right/>
        <top/>
        <bottom/>
        <vertical/>
        <horizontal/>
      </border>
    </dxf>
    <dxf>
      <font>
        <color auto="1"/>
        <name val="Cambria"/>
        <scheme val="none"/>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FFFF"/>
        </patternFill>
      </fill>
      <border>
        <left/>
        <right/>
        <top/>
        <bottom/>
      </border>
    </dxf>
    <dxf>
      <font>
        <color theme="0"/>
      </font>
      <fill>
        <patternFill>
          <bgColor theme="0"/>
        </patternFill>
      </fill>
      <border>
        <left/>
        <right/>
        <top/>
        <bottom/>
      </border>
    </dxf>
  </dxfs>
  <tableStyles count="0" defaultTableStyle="TableStyleMedium9" defaultPivotStyle="PivotStyleLight16"/>
  <colors>
    <mruColors>
      <color rgb="FF0000FF"/>
      <color rgb="FFFFFF99"/>
      <color rgb="FFFF66FF"/>
      <color rgb="FFFF00FF"/>
      <color rgb="FFFF3300"/>
      <color rgb="FFFF0000"/>
      <color rgb="FF00FF00"/>
      <color rgb="FFFF6600"/>
      <color rgb="FFFF6565"/>
      <color rgb="FF33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microsoft.com/office/2006/relationships/vbaProject" Target="vbaProject.bin"/><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customXml" Target="../customXml/item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10.xml><?xml version="1.0" encoding="utf-8"?>
<ax:ocx xmlns:ax="http://schemas.microsoft.com/office/2006/activeX" xmlns:r="http://schemas.openxmlformats.org/officeDocument/2006/relationships" ax:classid="{D7053240-CE69-11CD-A777-00DD01143C57}" ax:persistence="persistStreamInit" r:id="rId1"/>
</file>

<file path=xl/activeX/activeX11.xml><?xml version="1.0" encoding="utf-8"?>
<ax:ocx xmlns:ax="http://schemas.microsoft.com/office/2006/activeX" xmlns:r="http://schemas.openxmlformats.org/officeDocument/2006/relationships" ax:classid="{D7053240-CE69-11CD-A777-00DD01143C57}" ax:persistence="persistStreamInit" r:id="rId1"/>
</file>

<file path=xl/activeX/activeX12.xml><?xml version="1.0" encoding="utf-8"?>
<ax:ocx xmlns:ax="http://schemas.microsoft.com/office/2006/activeX" xmlns:r="http://schemas.openxmlformats.org/officeDocument/2006/relationships" ax:classid="{D7053240-CE69-11CD-A777-00DD01143C57}" ax:persistence="persistStreamInit" r:id="rId1"/>
</file>

<file path=xl/activeX/activeX13.xml><?xml version="1.0" encoding="utf-8"?>
<ax:ocx xmlns:ax="http://schemas.microsoft.com/office/2006/activeX" xmlns:r="http://schemas.openxmlformats.org/officeDocument/2006/relationships" ax:classid="{D7053240-CE69-11CD-A777-00DD01143C57}" ax:persistence="persistStreamInit" r:id="rId1"/>
</file>

<file path=xl/activeX/activeX14.xml><?xml version="1.0" encoding="utf-8"?>
<ax:ocx xmlns:ax="http://schemas.microsoft.com/office/2006/activeX" xmlns:r="http://schemas.openxmlformats.org/officeDocument/2006/relationships" ax:classid="{D7053240-CE69-11CD-A777-00DD01143C57}" ax:persistence="persistStreamInit" r:id="rId1"/>
</file>

<file path=xl/activeX/activeX15.xml><?xml version="1.0" encoding="utf-8"?>
<ax:ocx xmlns:ax="http://schemas.microsoft.com/office/2006/activeX" xmlns:r="http://schemas.openxmlformats.org/officeDocument/2006/relationships" ax:classid="{D7053240-CE69-11CD-A777-00DD01143C57}" ax:persistence="persistStreamInit" r:id="rId1"/>
</file>

<file path=xl/activeX/activeX16.xml><?xml version="1.0" encoding="utf-8"?>
<ax:ocx xmlns:ax="http://schemas.microsoft.com/office/2006/activeX" xmlns:r="http://schemas.openxmlformats.org/officeDocument/2006/relationships" ax:classid="{D7053240-CE69-11CD-A777-00DD01143C57}" ax:persistence="persistStreamInit" r:id="rId1"/>
</file>

<file path=xl/activeX/activeX17.xml><?xml version="1.0" encoding="utf-8"?>
<ax:ocx xmlns:ax="http://schemas.microsoft.com/office/2006/activeX" xmlns:r="http://schemas.openxmlformats.org/officeDocument/2006/relationships" ax:classid="{D7053240-CE69-11CD-A777-00DD01143C57}" ax:persistence="persistStreamInit" r:id="rId1"/>
</file>

<file path=xl/activeX/activeX18.xml><?xml version="1.0" encoding="utf-8"?>
<ax:ocx xmlns:ax="http://schemas.microsoft.com/office/2006/activeX" xmlns:r="http://schemas.openxmlformats.org/officeDocument/2006/relationships" ax:classid="{D7053240-CE69-11CD-A777-00DD01143C57}" ax:persistence="persistStreamInit" r:id="rId1"/>
</file>

<file path=xl/activeX/activeX19.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activeX/activeX3.xml><?xml version="1.0" encoding="utf-8"?>
<ax:ocx xmlns:ax="http://schemas.microsoft.com/office/2006/activeX" xmlns:r="http://schemas.openxmlformats.org/officeDocument/2006/relationships" ax:classid="{D7053240-CE69-11CD-A777-00DD01143C57}" ax:persistence="persistStreamInit" r:id="rId1"/>
</file>

<file path=xl/activeX/activeX4.xml><?xml version="1.0" encoding="utf-8"?>
<ax:ocx xmlns:ax="http://schemas.microsoft.com/office/2006/activeX" xmlns:r="http://schemas.openxmlformats.org/officeDocument/2006/relationships" ax:classid="{D7053240-CE69-11CD-A777-00DD01143C57}" ax:persistence="persistStreamInit" r:id="rId1"/>
</file>

<file path=xl/activeX/activeX5.xml><?xml version="1.0" encoding="utf-8"?>
<ax:ocx xmlns:ax="http://schemas.microsoft.com/office/2006/activeX" xmlns:r="http://schemas.openxmlformats.org/officeDocument/2006/relationships" ax:classid="{D7053240-CE69-11CD-A777-00DD01143C57}" ax:persistence="persistStreamInit" r:id="rId1"/>
</file>

<file path=xl/activeX/activeX6.xml><?xml version="1.0" encoding="utf-8"?>
<ax:ocx xmlns:ax="http://schemas.microsoft.com/office/2006/activeX" xmlns:r="http://schemas.openxmlformats.org/officeDocument/2006/relationships" ax:classid="{D7053240-CE69-11CD-A777-00DD01143C57}" ax:persistence="persistStreamInit" r:id="rId1"/>
</file>

<file path=xl/activeX/activeX7.xml><?xml version="1.0" encoding="utf-8"?>
<ax:ocx xmlns:ax="http://schemas.microsoft.com/office/2006/activeX" xmlns:r="http://schemas.openxmlformats.org/officeDocument/2006/relationships" ax:classid="{D7053240-CE69-11CD-A777-00DD01143C57}" ax:persistence="persistStreamInit" r:id="rId1"/>
</file>

<file path=xl/activeX/activeX8.xml><?xml version="1.0" encoding="utf-8"?>
<ax:ocx xmlns:ax="http://schemas.microsoft.com/office/2006/activeX" xmlns:r="http://schemas.openxmlformats.org/officeDocument/2006/relationships" ax:classid="{D7053240-CE69-11CD-A777-00DD01143C57}" ax:persistence="persistStreamInit" r:id="rId1"/>
</file>

<file path=xl/activeX/activeX9.xml><?xml version="1.0" encoding="utf-8"?>
<ax:ocx xmlns:ax="http://schemas.microsoft.com/office/2006/activeX" xmlns:r="http://schemas.openxmlformats.org/officeDocument/2006/relationships" ax:classid="{D7053240-CE69-11CD-A777-00DD01143C57}"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307506053268771"/>
          <c:y val="7.9114046297169061E-2"/>
          <c:w val="0.70460048426150168"/>
          <c:h val="0.72152010223018204"/>
        </c:manualLayout>
      </c:layout>
      <c:scatterChart>
        <c:scatterStyle val="lineMarker"/>
        <c:varyColors val="0"/>
        <c:ser>
          <c:idx val="0"/>
          <c:order val="0"/>
          <c:spPr>
            <a:ln w="28575">
              <a:noFill/>
            </a:ln>
          </c:spPr>
          <c:marker>
            <c:symbol val="diamond"/>
            <c:size val="5"/>
            <c:spPr>
              <a:solidFill>
                <a:srgbClr val="000080"/>
              </a:solidFill>
              <a:ln>
                <a:solidFill>
                  <a:srgbClr val="000080"/>
                </a:solidFill>
                <a:prstDash val="solid"/>
              </a:ln>
            </c:spPr>
          </c:marker>
          <c:trendline>
            <c:spPr>
              <a:ln w="25400">
                <a:solidFill>
                  <a:srgbClr val="000000"/>
                </a:solidFill>
                <a:prstDash val="solid"/>
              </a:ln>
            </c:spPr>
            <c:trendlineType val="linear"/>
            <c:dispRSqr val="1"/>
            <c:dispEq val="1"/>
            <c:trendlineLbl>
              <c:layout>
                <c:manualLayout>
                  <c:x val="-0.244163171193644"/>
                  <c:y val="6.1134974363992858E-2"/>
                </c:manualLayout>
              </c:layout>
              <c:numFmt formatCode="General" sourceLinked="0"/>
              <c:spPr>
                <a:noFill/>
                <a:ln w="25400">
                  <a:noFill/>
                </a:ln>
              </c:spPr>
              <c:txPr>
                <a:bodyPr/>
                <a:lstStyle/>
                <a:p>
                  <a:pPr>
                    <a:defRPr sz="825" b="0" i="0" u="none" strike="noStrike" baseline="0">
                      <a:solidFill>
                        <a:srgbClr val="000000"/>
                      </a:solidFill>
                      <a:latin typeface="Arial"/>
                      <a:ea typeface="Arial"/>
                      <a:cs typeface="Arial"/>
                    </a:defRPr>
                  </a:pPr>
                  <a:endParaRPr lang="en-US"/>
                </a:p>
              </c:txPr>
            </c:trendlineLbl>
          </c:trendline>
          <c:xVal>
            <c:numRef>
              <c:f>'8.2 - VENT_DUCT TIGHTNESS'!$H$63:$H$67</c:f>
              <c:numCache>
                <c:formatCode>0.000</c:formatCode>
                <c:ptCount val="5"/>
                <c:pt idx="0">
                  <c:v>0</c:v>
                </c:pt>
                <c:pt idx="1">
                  <c:v>0</c:v>
                </c:pt>
                <c:pt idx="2">
                  <c:v>0</c:v>
                </c:pt>
                <c:pt idx="3">
                  <c:v>0</c:v>
                </c:pt>
                <c:pt idx="4">
                  <c:v>0</c:v>
                </c:pt>
              </c:numCache>
            </c:numRef>
          </c:xVal>
          <c:yVal>
            <c:numRef>
              <c:f>'8.2 - VENT_DUCT TIGHTNESS'!$I$63:$I$67</c:f>
              <c:numCache>
                <c:formatCode>0.000</c:formatCode>
                <c:ptCount val="5"/>
                <c:pt idx="0">
                  <c:v>0</c:v>
                </c:pt>
                <c:pt idx="1">
                  <c:v>0</c:v>
                </c:pt>
                <c:pt idx="2">
                  <c:v>0</c:v>
                </c:pt>
                <c:pt idx="3">
                  <c:v>0</c:v>
                </c:pt>
                <c:pt idx="4">
                  <c:v>0</c:v>
                </c:pt>
              </c:numCache>
            </c:numRef>
          </c:yVal>
          <c:smooth val="0"/>
          <c:extLst>
            <c:ext xmlns:c16="http://schemas.microsoft.com/office/drawing/2014/chart" uri="{C3380CC4-5D6E-409C-BE32-E72D297353CC}">
              <c16:uniqueId val="{00000001-4BB6-42FF-9AB1-63CB9C182638}"/>
            </c:ext>
          </c:extLst>
        </c:ser>
        <c:dLbls>
          <c:showLegendKey val="0"/>
          <c:showVal val="0"/>
          <c:showCatName val="0"/>
          <c:showSerName val="0"/>
          <c:showPercent val="0"/>
          <c:showBubbleSize val="0"/>
        </c:dLbls>
        <c:axId val="251007360"/>
        <c:axId val="251009280"/>
      </c:scatterChart>
      <c:valAx>
        <c:axId val="251007360"/>
        <c:scaling>
          <c:orientation val="minMax"/>
        </c:scaling>
        <c:delete val="0"/>
        <c:axPos val="b"/>
        <c:title>
          <c:tx>
            <c:rich>
              <a:bodyPr/>
              <a:lstStyle/>
              <a:p>
                <a:pPr>
                  <a:defRPr sz="825" b="1" i="0" u="none" strike="noStrike" baseline="0">
                    <a:solidFill>
                      <a:srgbClr val="000000"/>
                    </a:solidFill>
                    <a:latin typeface="Arial"/>
                    <a:ea typeface="Arial"/>
                    <a:cs typeface="Arial"/>
                  </a:defRPr>
                </a:pPr>
                <a:r>
                  <a:rPr lang="en-US"/>
                  <a:t>LOG (Duct Pa)</a:t>
                </a:r>
              </a:p>
            </c:rich>
          </c:tx>
          <c:layout>
            <c:manualLayout>
              <c:xMode val="edge"/>
              <c:yMode val="edge"/>
              <c:x val="0.46004851666268992"/>
              <c:y val="0.88607739581332812"/>
            </c:manualLayout>
          </c:layout>
          <c:overlay val="0"/>
          <c:spPr>
            <a:noFill/>
            <a:ln w="25400">
              <a:noFill/>
            </a:ln>
          </c:spPr>
        </c:title>
        <c:numFmt formatCode="0.000" sourceLinked="1"/>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n-US"/>
          </a:p>
        </c:txPr>
        <c:crossAx val="251009280"/>
        <c:crosses val="autoZero"/>
        <c:crossBetween val="midCat"/>
      </c:valAx>
      <c:valAx>
        <c:axId val="251009280"/>
        <c:scaling>
          <c:orientation val="minMax"/>
        </c:scaling>
        <c:delete val="0"/>
        <c:axPos val="l"/>
        <c:title>
          <c:tx>
            <c:rich>
              <a:bodyPr/>
              <a:lstStyle/>
              <a:p>
                <a:pPr>
                  <a:defRPr sz="825" b="1" i="0" u="none" strike="noStrike" baseline="0">
                    <a:solidFill>
                      <a:srgbClr val="000000"/>
                    </a:solidFill>
                    <a:latin typeface="Arial"/>
                    <a:ea typeface="Arial"/>
                    <a:cs typeface="Arial"/>
                  </a:defRPr>
                </a:pPr>
                <a:r>
                  <a:rPr lang="en-US"/>
                  <a:t>LOG(CFM)</a:t>
                </a:r>
              </a:p>
            </c:rich>
          </c:tx>
          <c:layout>
            <c:manualLayout>
              <c:xMode val="edge"/>
              <c:yMode val="edge"/>
              <c:x val="3.8740952835441024E-2"/>
              <c:y val="0.34810191409000707"/>
            </c:manualLayout>
          </c:layout>
          <c:overlay val="0"/>
          <c:spPr>
            <a:noFill/>
            <a:ln w="25400">
              <a:noFill/>
            </a:ln>
          </c:spPr>
        </c:title>
        <c:numFmt formatCode="0.000" sourceLinked="1"/>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n-US"/>
          </a:p>
        </c:txPr>
        <c:crossAx val="251007360"/>
        <c:crosses val="autoZero"/>
        <c:crossBetween val="midCat"/>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033" r="0.75000000000000033"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hyperlink" Target="#ERMs!A1"/><Relationship Id="rId2" Type="http://schemas.openxmlformats.org/officeDocument/2006/relationships/hyperlink" Target="#'Prerequisites Checklist'!A1"/><Relationship Id="rId1" Type="http://schemas.openxmlformats.org/officeDocument/2006/relationships/image" Target="../media/image3.png"/><Relationship Id="rId5" Type="http://schemas.openxmlformats.org/officeDocument/2006/relationships/hyperlink" Target="#Overview!A1"/><Relationship Id="rId4" Type="http://schemas.openxmlformats.org/officeDocument/2006/relationships/hyperlink" Target="#'Table Of Contents'!A1"/></Relationships>
</file>

<file path=xl/drawings/_rels/drawing11.xml.rels><?xml version="1.0" encoding="UTF-8" standalone="yes"?>
<Relationships xmlns="http://schemas.openxmlformats.org/package/2006/relationships"><Relationship Id="rId3" Type="http://schemas.openxmlformats.org/officeDocument/2006/relationships/hyperlink" Target="#ERMs!A1"/><Relationship Id="rId2" Type="http://schemas.openxmlformats.org/officeDocument/2006/relationships/hyperlink" Target="#'Prerequisites Checklist'!A1"/><Relationship Id="rId1" Type="http://schemas.openxmlformats.org/officeDocument/2006/relationships/image" Target="../media/image3.png"/><Relationship Id="rId5" Type="http://schemas.openxmlformats.org/officeDocument/2006/relationships/hyperlink" Target="#Overview!A1"/><Relationship Id="rId4" Type="http://schemas.openxmlformats.org/officeDocument/2006/relationships/hyperlink" Target="#'Table Of Contents'!A1"/></Relationships>
</file>

<file path=xl/drawings/_rels/drawing12.xml.rels><?xml version="1.0" encoding="UTF-8" standalone="yes"?>
<Relationships xmlns="http://schemas.openxmlformats.org/package/2006/relationships"><Relationship Id="rId3" Type="http://schemas.openxmlformats.org/officeDocument/2006/relationships/hyperlink" Target="#ERMs!A1"/><Relationship Id="rId2" Type="http://schemas.openxmlformats.org/officeDocument/2006/relationships/hyperlink" Target="#'Prerequisites Checklist'!A1"/><Relationship Id="rId1" Type="http://schemas.openxmlformats.org/officeDocument/2006/relationships/image" Target="../media/image3.png"/><Relationship Id="rId5" Type="http://schemas.openxmlformats.org/officeDocument/2006/relationships/hyperlink" Target="#Overview!A1"/><Relationship Id="rId4" Type="http://schemas.openxmlformats.org/officeDocument/2006/relationships/hyperlink" Target="#'Table Of Contents'!A1"/></Relationships>
</file>

<file path=xl/drawings/_rels/drawing13.xml.rels><?xml version="1.0" encoding="UTF-8" standalone="yes"?>
<Relationships xmlns="http://schemas.openxmlformats.org/package/2006/relationships"><Relationship Id="rId3" Type="http://schemas.openxmlformats.org/officeDocument/2006/relationships/hyperlink" Target="#ERMs!A1"/><Relationship Id="rId2" Type="http://schemas.openxmlformats.org/officeDocument/2006/relationships/hyperlink" Target="#'Prerequisites Checklist'!A1"/><Relationship Id="rId1" Type="http://schemas.openxmlformats.org/officeDocument/2006/relationships/image" Target="../media/image3.png"/><Relationship Id="rId5" Type="http://schemas.openxmlformats.org/officeDocument/2006/relationships/hyperlink" Target="#Overview!A1"/><Relationship Id="rId4" Type="http://schemas.openxmlformats.org/officeDocument/2006/relationships/hyperlink" Target="#'Table Of Contents'!A1"/></Relationships>
</file>

<file path=xl/drawings/_rels/drawing14.xml.rels><?xml version="1.0" encoding="UTF-8" standalone="yes"?>
<Relationships xmlns="http://schemas.openxmlformats.org/package/2006/relationships"><Relationship Id="rId3" Type="http://schemas.openxmlformats.org/officeDocument/2006/relationships/hyperlink" Target="#ERMs!A1"/><Relationship Id="rId2" Type="http://schemas.openxmlformats.org/officeDocument/2006/relationships/hyperlink" Target="#'Prerequisites Checklist'!A1"/><Relationship Id="rId1" Type="http://schemas.openxmlformats.org/officeDocument/2006/relationships/image" Target="../media/image3.png"/><Relationship Id="rId5" Type="http://schemas.openxmlformats.org/officeDocument/2006/relationships/hyperlink" Target="#Overview!A1"/><Relationship Id="rId4" Type="http://schemas.openxmlformats.org/officeDocument/2006/relationships/hyperlink" Target="#'Table Of Contents'!A1"/></Relationships>
</file>

<file path=xl/drawings/_rels/drawing15.xml.rels><?xml version="1.0" encoding="UTF-8" standalone="yes"?>
<Relationships xmlns="http://schemas.openxmlformats.org/package/2006/relationships"><Relationship Id="rId3" Type="http://schemas.openxmlformats.org/officeDocument/2006/relationships/hyperlink" Target="#ERMs!A1"/><Relationship Id="rId2" Type="http://schemas.openxmlformats.org/officeDocument/2006/relationships/hyperlink" Target="#'Prerequisites Checklist'!A1"/><Relationship Id="rId1" Type="http://schemas.openxmlformats.org/officeDocument/2006/relationships/image" Target="../media/image19.png"/><Relationship Id="rId5" Type="http://schemas.openxmlformats.org/officeDocument/2006/relationships/hyperlink" Target="#Overview!A1"/><Relationship Id="rId4" Type="http://schemas.openxmlformats.org/officeDocument/2006/relationships/hyperlink" Target="#'Table Of Contents'!A1"/></Relationships>
</file>

<file path=xl/drawings/_rels/drawing16.xml.rels><?xml version="1.0" encoding="UTF-8" standalone="yes"?>
<Relationships xmlns="http://schemas.openxmlformats.org/package/2006/relationships"><Relationship Id="rId3" Type="http://schemas.openxmlformats.org/officeDocument/2006/relationships/hyperlink" Target="#ERMs!A1"/><Relationship Id="rId2" Type="http://schemas.openxmlformats.org/officeDocument/2006/relationships/hyperlink" Target="#'Prerequisites Checklist'!A1"/><Relationship Id="rId1" Type="http://schemas.openxmlformats.org/officeDocument/2006/relationships/image" Target="../media/image3.png"/><Relationship Id="rId5" Type="http://schemas.openxmlformats.org/officeDocument/2006/relationships/hyperlink" Target="#Overview!A1"/><Relationship Id="rId4" Type="http://schemas.openxmlformats.org/officeDocument/2006/relationships/hyperlink" Target="#'Table Of Contents'!A1"/></Relationships>
</file>

<file path=xl/drawings/_rels/drawing17.xml.rels><?xml version="1.0" encoding="UTF-8" standalone="yes"?>
<Relationships xmlns="http://schemas.openxmlformats.org/package/2006/relationships"><Relationship Id="rId3" Type="http://schemas.openxmlformats.org/officeDocument/2006/relationships/hyperlink" Target="#ERMs!A1"/><Relationship Id="rId2" Type="http://schemas.openxmlformats.org/officeDocument/2006/relationships/hyperlink" Target="#'Prerequisites Checklist'!A1"/><Relationship Id="rId1" Type="http://schemas.openxmlformats.org/officeDocument/2006/relationships/image" Target="../media/image22.png"/><Relationship Id="rId5" Type="http://schemas.openxmlformats.org/officeDocument/2006/relationships/hyperlink" Target="#Overview!A1"/><Relationship Id="rId4" Type="http://schemas.openxmlformats.org/officeDocument/2006/relationships/hyperlink" Target="#'Table Of Contents'!A1"/></Relationships>
</file>

<file path=xl/drawings/_rels/drawing18.xml.rels><?xml version="1.0" encoding="UTF-8" standalone="yes"?>
<Relationships xmlns="http://schemas.openxmlformats.org/package/2006/relationships"><Relationship Id="rId3" Type="http://schemas.openxmlformats.org/officeDocument/2006/relationships/hyperlink" Target="#ERMs!A1"/><Relationship Id="rId2" Type="http://schemas.openxmlformats.org/officeDocument/2006/relationships/hyperlink" Target="#'Prerequisites Checklist'!A1"/><Relationship Id="rId1" Type="http://schemas.openxmlformats.org/officeDocument/2006/relationships/image" Target="../media/image24.png"/><Relationship Id="rId5" Type="http://schemas.openxmlformats.org/officeDocument/2006/relationships/hyperlink" Target="#Overview!A1"/><Relationship Id="rId4" Type="http://schemas.openxmlformats.org/officeDocument/2006/relationships/hyperlink" Target="#'Table Of Contents'!A1"/></Relationships>
</file>

<file path=xl/drawings/_rels/drawing19.xml.rels><?xml version="1.0" encoding="UTF-8" standalone="yes"?>
<Relationships xmlns="http://schemas.openxmlformats.org/package/2006/relationships"><Relationship Id="rId3" Type="http://schemas.openxmlformats.org/officeDocument/2006/relationships/hyperlink" Target="#'Prerequisites Checklist'!A1"/><Relationship Id="rId2" Type="http://schemas.openxmlformats.org/officeDocument/2006/relationships/image" Target="../media/image3.png"/><Relationship Id="rId1" Type="http://schemas.openxmlformats.org/officeDocument/2006/relationships/chart" Target="../charts/chart1.xml"/><Relationship Id="rId6" Type="http://schemas.openxmlformats.org/officeDocument/2006/relationships/hyperlink" Target="#Overview!A1"/><Relationship Id="rId5" Type="http://schemas.openxmlformats.org/officeDocument/2006/relationships/hyperlink" Target="#'Table Of Contents'!A1"/><Relationship Id="rId4" Type="http://schemas.openxmlformats.org/officeDocument/2006/relationships/hyperlink" Target="#ERMs!A1"/></Relationships>
</file>

<file path=xl/drawings/_rels/drawing2.xml.rels><?xml version="1.0" encoding="UTF-8" standalone="yes"?>
<Relationships xmlns="http://schemas.openxmlformats.org/package/2006/relationships"><Relationship Id="rId3" Type="http://schemas.openxmlformats.org/officeDocument/2006/relationships/hyperlink" Target="#ERMs!A1"/><Relationship Id="rId2" Type="http://schemas.openxmlformats.org/officeDocument/2006/relationships/hyperlink" Target="#'Prerequisites Checklist'!A1"/><Relationship Id="rId1" Type="http://schemas.openxmlformats.org/officeDocument/2006/relationships/image" Target="../media/image3.png"/><Relationship Id="rId5" Type="http://schemas.openxmlformats.org/officeDocument/2006/relationships/hyperlink" Target="#Overview!A1"/><Relationship Id="rId4" Type="http://schemas.openxmlformats.org/officeDocument/2006/relationships/hyperlink" Target="#'Table Of Contents'!A1"/></Relationships>
</file>

<file path=xl/drawings/_rels/drawing20.xml.rels><?xml version="1.0" encoding="UTF-8" standalone="yes"?>
<Relationships xmlns="http://schemas.openxmlformats.org/package/2006/relationships"><Relationship Id="rId3" Type="http://schemas.openxmlformats.org/officeDocument/2006/relationships/hyperlink" Target="#ERMs!A1"/><Relationship Id="rId2" Type="http://schemas.openxmlformats.org/officeDocument/2006/relationships/hyperlink" Target="#'Prerequisites Checklist'!A1"/><Relationship Id="rId1" Type="http://schemas.openxmlformats.org/officeDocument/2006/relationships/image" Target="../media/image3.png"/><Relationship Id="rId5" Type="http://schemas.openxmlformats.org/officeDocument/2006/relationships/hyperlink" Target="#Overview!A1"/><Relationship Id="rId4" Type="http://schemas.openxmlformats.org/officeDocument/2006/relationships/hyperlink" Target="#'Table Of Contents'!A1"/></Relationships>
</file>

<file path=xl/drawings/_rels/drawing3.xml.rels><?xml version="1.0" encoding="UTF-8" standalone="yes"?>
<Relationships xmlns="http://schemas.openxmlformats.org/package/2006/relationships"><Relationship Id="rId3" Type="http://schemas.openxmlformats.org/officeDocument/2006/relationships/hyperlink" Target="#ERMs!A1"/><Relationship Id="rId2" Type="http://schemas.openxmlformats.org/officeDocument/2006/relationships/hyperlink" Target="#'Prerequisites Checklist'!A1"/><Relationship Id="rId1" Type="http://schemas.openxmlformats.org/officeDocument/2006/relationships/image" Target="../media/image5.png"/><Relationship Id="rId5" Type="http://schemas.openxmlformats.org/officeDocument/2006/relationships/hyperlink" Target="#Overview!A1"/><Relationship Id="rId4" Type="http://schemas.openxmlformats.org/officeDocument/2006/relationships/hyperlink" Target="#'Table Of Contents'!A1"/></Relationships>
</file>

<file path=xl/drawings/_rels/drawing4.xml.rels><?xml version="1.0" encoding="UTF-8" standalone="yes"?>
<Relationships xmlns="http://schemas.openxmlformats.org/package/2006/relationships"><Relationship Id="rId3" Type="http://schemas.openxmlformats.org/officeDocument/2006/relationships/hyperlink" Target="#ERMs!A1"/><Relationship Id="rId2" Type="http://schemas.openxmlformats.org/officeDocument/2006/relationships/hyperlink" Target="#'Prerequisites Checklist'!A1"/><Relationship Id="rId1" Type="http://schemas.openxmlformats.org/officeDocument/2006/relationships/image" Target="../media/image3.png"/><Relationship Id="rId5" Type="http://schemas.openxmlformats.org/officeDocument/2006/relationships/hyperlink" Target="#Overview!A1"/><Relationship Id="rId4" Type="http://schemas.openxmlformats.org/officeDocument/2006/relationships/hyperlink" Target="#'Table Of Contents'!A1"/></Relationships>
</file>

<file path=xl/drawings/_rels/drawing5.xml.rels><?xml version="1.0" encoding="UTF-8" standalone="yes"?>
<Relationships xmlns="http://schemas.openxmlformats.org/package/2006/relationships"><Relationship Id="rId3" Type="http://schemas.openxmlformats.org/officeDocument/2006/relationships/hyperlink" Target="#ERMs!A1"/><Relationship Id="rId2" Type="http://schemas.openxmlformats.org/officeDocument/2006/relationships/hyperlink" Target="#'Prerequisites Checklist'!A1"/><Relationship Id="rId1" Type="http://schemas.openxmlformats.org/officeDocument/2006/relationships/image" Target="../media/image3.png"/><Relationship Id="rId5" Type="http://schemas.openxmlformats.org/officeDocument/2006/relationships/hyperlink" Target="#Overview!A1"/><Relationship Id="rId4" Type="http://schemas.openxmlformats.org/officeDocument/2006/relationships/hyperlink" Target="#'Table Of Contents'!A1"/></Relationships>
</file>

<file path=xl/drawings/_rels/drawing6.xml.rels><?xml version="1.0" encoding="UTF-8" standalone="yes"?>
<Relationships xmlns="http://schemas.openxmlformats.org/package/2006/relationships"><Relationship Id="rId3" Type="http://schemas.openxmlformats.org/officeDocument/2006/relationships/hyperlink" Target="#ERMs!A1"/><Relationship Id="rId2" Type="http://schemas.openxmlformats.org/officeDocument/2006/relationships/hyperlink" Target="#'Prerequisites Checklist'!A1"/><Relationship Id="rId1" Type="http://schemas.openxmlformats.org/officeDocument/2006/relationships/image" Target="../media/image3.png"/><Relationship Id="rId5" Type="http://schemas.openxmlformats.org/officeDocument/2006/relationships/hyperlink" Target="#Overview!A1"/><Relationship Id="rId4" Type="http://schemas.openxmlformats.org/officeDocument/2006/relationships/hyperlink" Target="#'Table Of Contents'!A1"/></Relationships>
</file>

<file path=xl/drawings/_rels/drawing7.xml.rels><?xml version="1.0" encoding="UTF-8" standalone="yes"?>
<Relationships xmlns="http://schemas.openxmlformats.org/package/2006/relationships"><Relationship Id="rId3" Type="http://schemas.openxmlformats.org/officeDocument/2006/relationships/hyperlink" Target="#ERMs!A1"/><Relationship Id="rId2" Type="http://schemas.openxmlformats.org/officeDocument/2006/relationships/hyperlink" Target="#'Prerequisites Checklist'!A1"/><Relationship Id="rId1" Type="http://schemas.openxmlformats.org/officeDocument/2006/relationships/image" Target="../media/image3.png"/><Relationship Id="rId5" Type="http://schemas.openxmlformats.org/officeDocument/2006/relationships/hyperlink" Target="#Overview!A1"/><Relationship Id="rId4" Type="http://schemas.openxmlformats.org/officeDocument/2006/relationships/hyperlink" Target="#'Table Of Contents'!A1"/></Relationships>
</file>

<file path=xl/drawings/_rels/drawing8.xml.rels><?xml version="1.0" encoding="UTF-8" standalone="yes"?>
<Relationships xmlns="http://schemas.openxmlformats.org/package/2006/relationships"><Relationship Id="rId3" Type="http://schemas.openxmlformats.org/officeDocument/2006/relationships/hyperlink" Target="#ERMs!A1"/><Relationship Id="rId2" Type="http://schemas.openxmlformats.org/officeDocument/2006/relationships/hyperlink" Target="#'Prerequisites Checklist'!A1"/><Relationship Id="rId1" Type="http://schemas.openxmlformats.org/officeDocument/2006/relationships/image" Target="../media/image3.png"/><Relationship Id="rId5" Type="http://schemas.openxmlformats.org/officeDocument/2006/relationships/hyperlink" Target="#Overview!A1"/><Relationship Id="rId4" Type="http://schemas.openxmlformats.org/officeDocument/2006/relationships/hyperlink" Target="#'Table Of Contents'!A1"/></Relationships>
</file>

<file path=xl/drawings/_rels/drawing9.xml.rels><?xml version="1.0" encoding="UTF-8" standalone="yes"?>
<Relationships xmlns="http://schemas.openxmlformats.org/package/2006/relationships"><Relationship Id="rId3" Type="http://schemas.openxmlformats.org/officeDocument/2006/relationships/hyperlink" Target="#ERMs!A1"/><Relationship Id="rId2" Type="http://schemas.openxmlformats.org/officeDocument/2006/relationships/hyperlink" Target="#'Prerequisites Checklist'!A1"/><Relationship Id="rId1" Type="http://schemas.openxmlformats.org/officeDocument/2006/relationships/image" Target="../media/image3.png"/><Relationship Id="rId5" Type="http://schemas.openxmlformats.org/officeDocument/2006/relationships/hyperlink" Target="#Overview!A1"/><Relationship Id="rId4" Type="http://schemas.openxmlformats.org/officeDocument/2006/relationships/hyperlink" Target="#'Table Of Contents'!A1"/></Relationships>
</file>

<file path=xl/drawings/_rels/vmlDrawing10.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4.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6.emf"/></Relationships>
</file>

<file path=xl/drawings/_rels/vmlDrawing19.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7.emf"/></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8.emf"/></Relationships>
</file>

<file path=xl/drawings/_rels/vmlDrawing22.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0.emf"/></Relationships>
</file>

<file path=xl/drawings/_rels/vmlDrawing24.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21.emf"/></Relationships>
</file>

<file path=xl/drawings/_rels/vmlDrawing26.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23.emf"/></Relationships>
</file>

<file path=xl/drawings/_rels/vmlDrawing28.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25.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30.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26.emf"/></Relationships>
</file>

<file path=xl/drawings/_rels/vmlDrawing32.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9.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xdr:twoCellAnchor>
    <xdr:from>
      <xdr:col>2</xdr:col>
      <xdr:colOff>0</xdr:colOff>
      <xdr:row>2</xdr:row>
      <xdr:rowOff>0</xdr:rowOff>
    </xdr:from>
    <xdr:to>
      <xdr:col>2</xdr:col>
      <xdr:colOff>838200</xdr:colOff>
      <xdr:row>5</xdr:row>
      <xdr:rowOff>180975</xdr:rowOff>
    </xdr:to>
    <xdr:pic>
      <xdr:nvPicPr>
        <xdr:cNvPr id="2720397" name="Picture 638" descr="ENERGY STAR Logo for Power Point">
          <a:extLst>
            <a:ext uri="{FF2B5EF4-FFF2-40B4-BE49-F238E27FC236}">
              <a16:creationId xmlns:a16="http://schemas.microsoft.com/office/drawing/2014/main" id="{00000000-0008-0000-0800-00008D8229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1100" y="523875"/>
          <a:ext cx="838200"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247650</xdr:colOff>
      <xdr:row>0</xdr:row>
      <xdr:rowOff>142875</xdr:rowOff>
    </xdr:from>
    <xdr:to>
      <xdr:col>1</xdr:col>
      <xdr:colOff>1085850</xdr:colOff>
      <xdr:row>3</xdr:row>
      <xdr:rowOff>0</xdr:rowOff>
    </xdr:to>
    <xdr:pic>
      <xdr:nvPicPr>
        <xdr:cNvPr id="3300477" name="Picture 638" descr="ENERGY STAR Logo for Power Point">
          <a:extLst>
            <a:ext uri="{FF2B5EF4-FFF2-40B4-BE49-F238E27FC236}">
              <a16:creationId xmlns:a16="http://schemas.microsoft.com/office/drawing/2014/main" id="{00000000-0008-0000-1100-00007D5C3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0" y="142875"/>
          <a:ext cx="838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471716</xdr:colOff>
      <xdr:row>2</xdr:row>
      <xdr:rowOff>226183</xdr:rowOff>
    </xdr:from>
    <xdr:to>
      <xdr:col>9</xdr:col>
      <xdr:colOff>677938</xdr:colOff>
      <xdr:row>3</xdr:row>
      <xdr:rowOff>183245</xdr:rowOff>
    </xdr:to>
    <xdr:sp macro="" textlink="">
      <xdr:nvSpPr>
        <xdr:cNvPr id="3" name="TextBox 2">
          <a:hlinkClick xmlns:r="http://schemas.openxmlformats.org/officeDocument/2006/relationships" r:id="rId2"/>
          <a:extLst>
            <a:ext uri="{FF2B5EF4-FFF2-40B4-BE49-F238E27FC236}">
              <a16:creationId xmlns:a16="http://schemas.microsoft.com/office/drawing/2014/main" id="{00000000-0008-0000-1100-000003000000}"/>
            </a:ext>
          </a:extLst>
        </xdr:cNvPr>
        <xdr:cNvSpPr txBox="1"/>
      </xdr:nvSpPr>
      <xdr:spPr>
        <a:xfrm>
          <a:off x="8637816" y="886583"/>
          <a:ext cx="2035022" cy="287262"/>
        </a:xfrm>
        <a:prstGeom prst="rect">
          <a:avLst/>
        </a:prstGeom>
        <a:solidFill>
          <a:srgbClr val="00CCFF"/>
        </a:solidFill>
        <a:ln w="9525" cmpd="sng">
          <a:solidFill>
            <a:schemeClr val="lt1">
              <a:shade val="50000"/>
            </a:schemeClr>
          </a:solidFill>
        </a:ln>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Prerequisites</a:t>
          </a:r>
          <a:r>
            <a:rPr lang="en-US" sz="1100" baseline="0"/>
            <a:t> Checklist</a:t>
          </a:r>
          <a:endParaRPr lang="en-US" sz="1100"/>
        </a:p>
      </xdr:txBody>
    </xdr:sp>
    <xdr:clientData/>
  </xdr:twoCellAnchor>
  <xdr:twoCellAnchor>
    <xdr:from>
      <xdr:col>5</xdr:col>
      <xdr:colOff>1202569</xdr:colOff>
      <xdr:row>2</xdr:row>
      <xdr:rowOff>219831</xdr:rowOff>
    </xdr:from>
    <xdr:to>
      <xdr:col>6</xdr:col>
      <xdr:colOff>126699</xdr:colOff>
      <xdr:row>3</xdr:row>
      <xdr:rowOff>176893</xdr:rowOff>
    </xdr:to>
    <xdr:sp macro="" textlink="">
      <xdr:nvSpPr>
        <xdr:cNvPr id="4" name="TextBox 3">
          <a:hlinkClick xmlns:r="http://schemas.openxmlformats.org/officeDocument/2006/relationships" r:id="rId3"/>
          <a:extLst>
            <a:ext uri="{FF2B5EF4-FFF2-40B4-BE49-F238E27FC236}">
              <a16:creationId xmlns:a16="http://schemas.microsoft.com/office/drawing/2014/main" id="{00000000-0008-0000-1100-000004000000}"/>
            </a:ext>
          </a:extLst>
        </xdr:cNvPr>
        <xdr:cNvSpPr txBox="1"/>
      </xdr:nvSpPr>
      <xdr:spPr>
        <a:xfrm>
          <a:off x="7323969" y="880231"/>
          <a:ext cx="968830" cy="287262"/>
        </a:xfrm>
        <a:prstGeom prst="rect">
          <a:avLst/>
        </a:prstGeom>
        <a:solidFill>
          <a:srgbClr val="00CCFF"/>
        </a:solidFill>
        <a:ln w="9525" cmpd="sng">
          <a:solidFill>
            <a:schemeClr val="lt1">
              <a:shade val="50000"/>
            </a:schemeClr>
          </a:solidFill>
        </a:ln>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ERMs</a:t>
          </a:r>
        </a:p>
      </xdr:txBody>
    </xdr:sp>
    <xdr:clientData/>
  </xdr:twoCellAnchor>
  <xdr:twoCellAnchor>
    <xdr:from>
      <xdr:col>4</xdr:col>
      <xdr:colOff>1016000</xdr:colOff>
      <xdr:row>2</xdr:row>
      <xdr:rowOff>213481</xdr:rowOff>
    </xdr:from>
    <xdr:to>
      <xdr:col>5</xdr:col>
      <xdr:colOff>925286</xdr:colOff>
      <xdr:row>3</xdr:row>
      <xdr:rowOff>183243</xdr:rowOff>
    </xdr:to>
    <xdr:sp macro="" textlink="">
      <xdr:nvSpPr>
        <xdr:cNvPr id="5" name="TextBox 4">
          <a:hlinkClick xmlns:r="http://schemas.openxmlformats.org/officeDocument/2006/relationships" r:id="rId4"/>
          <a:extLst>
            <a:ext uri="{FF2B5EF4-FFF2-40B4-BE49-F238E27FC236}">
              <a16:creationId xmlns:a16="http://schemas.microsoft.com/office/drawing/2014/main" id="{00000000-0008-0000-1100-000005000000}"/>
            </a:ext>
          </a:extLst>
        </xdr:cNvPr>
        <xdr:cNvSpPr txBox="1"/>
      </xdr:nvSpPr>
      <xdr:spPr>
        <a:xfrm>
          <a:off x="5626100" y="873881"/>
          <a:ext cx="1420586" cy="299962"/>
        </a:xfrm>
        <a:prstGeom prst="rect">
          <a:avLst/>
        </a:prstGeom>
        <a:solidFill>
          <a:srgbClr val="FFFF00"/>
        </a:solidFill>
        <a:ln w="9525" cmpd="sng">
          <a:solidFill>
            <a:schemeClr val="lt1">
              <a:shade val="50000"/>
            </a:schemeClr>
          </a:solidFill>
        </a:ln>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Table</a:t>
          </a:r>
          <a:r>
            <a:rPr lang="en-US" sz="1100" baseline="0"/>
            <a:t> of Contents</a:t>
          </a:r>
          <a:endParaRPr lang="en-US" sz="1100"/>
        </a:p>
      </xdr:txBody>
    </xdr:sp>
    <xdr:clientData/>
  </xdr:twoCellAnchor>
  <xdr:twoCellAnchor>
    <xdr:from>
      <xdr:col>9</xdr:col>
      <xdr:colOff>999671</xdr:colOff>
      <xdr:row>2</xdr:row>
      <xdr:rowOff>237670</xdr:rowOff>
    </xdr:from>
    <xdr:to>
      <xdr:col>9</xdr:col>
      <xdr:colOff>1966988</xdr:colOff>
      <xdr:row>3</xdr:row>
      <xdr:rowOff>194732</xdr:rowOff>
    </xdr:to>
    <xdr:sp macro="" textlink="">
      <xdr:nvSpPr>
        <xdr:cNvPr id="6" name="TextBox 5">
          <a:hlinkClick xmlns:r="http://schemas.openxmlformats.org/officeDocument/2006/relationships" r:id="rId5"/>
          <a:extLst>
            <a:ext uri="{FF2B5EF4-FFF2-40B4-BE49-F238E27FC236}">
              <a16:creationId xmlns:a16="http://schemas.microsoft.com/office/drawing/2014/main" id="{00000000-0008-0000-1100-000006000000}"/>
            </a:ext>
          </a:extLst>
        </xdr:cNvPr>
        <xdr:cNvSpPr txBox="1"/>
      </xdr:nvSpPr>
      <xdr:spPr>
        <a:xfrm>
          <a:off x="10994571" y="898070"/>
          <a:ext cx="967317" cy="287262"/>
        </a:xfrm>
        <a:prstGeom prst="rect">
          <a:avLst/>
        </a:prstGeom>
        <a:solidFill>
          <a:srgbClr val="00CCFF"/>
        </a:solidFill>
        <a:ln w="9525" cmpd="sng">
          <a:solidFill>
            <a:schemeClr val="lt1">
              <a:shade val="50000"/>
            </a:schemeClr>
          </a:solidFill>
        </a:ln>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Overview</a:t>
          </a:r>
        </a:p>
      </xdr:txBody>
    </xdr:sp>
    <xdr:clientData/>
  </xdr:twoCellAnchor>
  <mc:AlternateContent xmlns:mc="http://schemas.openxmlformats.org/markup-compatibility/2006">
    <mc:Choice xmlns:a14="http://schemas.microsoft.com/office/drawing/2010/main" Requires="a14">
      <xdr:twoCellAnchor editAs="oneCell">
        <xdr:from>
          <xdr:col>9</xdr:col>
          <xdr:colOff>603250</xdr:colOff>
          <xdr:row>0</xdr:row>
          <xdr:rowOff>57150</xdr:rowOff>
        </xdr:from>
        <xdr:to>
          <xdr:col>9</xdr:col>
          <xdr:colOff>2159000</xdr:colOff>
          <xdr:row>1</xdr:row>
          <xdr:rowOff>50800</xdr:rowOff>
        </xdr:to>
        <xdr:sp macro="" textlink="">
          <xdr:nvSpPr>
            <xdr:cNvPr id="3105793" name="CommandButton1" hidden="1">
              <a:extLst>
                <a:ext uri="{63B3BB69-23CF-44E3-9099-C40C66FF867C}">
                  <a14:compatExt spid="_x0000_s3105793"/>
                </a:ext>
                <a:ext uri="{FF2B5EF4-FFF2-40B4-BE49-F238E27FC236}">
                  <a16:creationId xmlns:a16="http://schemas.microsoft.com/office/drawing/2014/main" id="{00000000-0008-0000-1100-000001642F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1</xdr:col>
      <xdr:colOff>247650</xdr:colOff>
      <xdr:row>0</xdr:row>
      <xdr:rowOff>142875</xdr:rowOff>
    </xdr:from>
    <xdr:to>
      <xdr:col>1</xdr:col>
      <xdr:colOff>1085850</xdr:colOff>
      <xdr:row>3</xdr:row>
      <xdr:rowOff>0</xdr:rowOff>
    </xdr:to>
    <xdr:pic>
      <xdr:nvPicPr>
        <xdr:cNvPr id="3301500" name="Picture 638" descr="ENERGY STAR Logo for Power Point">
          <a:extLst>
            <a:ext uri="{FF2B5EF4-FFF2-40B4-BE49-F238E27FC236}">
              <a16:creationId xmlns:a16="http://schemas.microsoft.com/office/drawing/2014/main" id="{00000000-0008-0000-1200-00007C603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6775" y="142875"/>
          <a:ext cx="838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535216</xdr:colOff>
      <xdr:row>2</xdr:row>
      <xdr:rowOff>198969</xdr:rowOff>
    </xdr:from>
    <xdr:to>
      <xdr:col>14</xdr:col>
      <xdr:colOff>148166</xdr:colOff>
      <xdr:row>3</xdr:row>
      <xdr:rowOff>146052</xdr:rowOff>
    </xdr:to>
    <xdr:sp macro="" textlink="">
      <xdr:nvSpPr>
        <xdr:cNvPr id="8" name="TextBox 7">
          <a:hlinkClick xmlns:r="http://schemas.openxmlformats.org/officeDocument/2006/relationships" r:id="rId2"/>
          <a:extLst>
            <a:ext uri="{FF2B5EF4-FFF2-40B4-BE49-F238E27FC236}">
              <a16:creationId xmlns:a16="http://schemas.microsoft.com/office/drawing/2014/main" id="{00000000-0008-0000-1200-000008000000}"/>
            </a:ext>
          </a:extLst>
        </xdr:cNvPr>
        <xdr:cNvSpPr txBox="1"/>
      </xdr:nvSpPr>
      <xdr:spPr>
        <a:xfrm>
          <a:off x="9720037" y="879326"/>
          <a:ext cx="2035022" cy="287262"/>
        </a:xfrm>
        <a:prstGeom prst="rect">
          <a:avLst/>
        </a:prstGeom>
        <a:solidFill>
          <a:srgbClr val="00CCFF"/>
        </a:solidFill>
        <a:ln w="9525" cmpd="sng">
          <a:solidFill>
            <a:schemeClr val="lt1">
              <a:shade val="50000"/>
            </a:schemeClr>
          </a:solidFill>
        </a:ln>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Prerequisites</a:t>
          </a:r>
          <a:r>
            <a:rPr lang="en-US" sz="1100" baseline="0"/>
            <a:t> Checklist</a:t>
          </a:r>
          <a:endParaRPr lang="en-US" sz="1100"/>
        </a:p>
      </xdr:txBody>
    </xdr:sp>
    <xdr:clientData/>
  </xdr:twoCellAnchor>
  <xdr:twoCellAnchor>
    <xdr:from>
      <xdr:col>9</xdr:col>
      <xdr:colOff>228297</xdr:colOff>
      <xdr:row>2</xdr:row>
      <xdr:rowOff>192617</xdr:rowOff>
    </xdr:from>
    <xdr:to>
      <xdr:col>10</xdr:col>
      <xdr:colOff>190199</xdr:colOff>
      <xdr:row>3</xdr:row>
      <xdr:rowOff>139700</xdr:rowOff>
    </xdr:to>
    <xdr:sp macro="" textlink="">
      <xdr:nvSpPr>
        <xdr:cNvPr id="9" name="TextBox 8">
          <a:hlinkClick xmlns:r="http://schemas.openxmlformats.org/officeDocument/2006/relationships" r:id="rId3"/>
          <a:extLst>
            <a:ext uri="{FF2B5EF4-FFF2-40B4-BE49-F238E27FC236}">
              <a16:creationId xmlns:a16="http://schemas.microsoft.com/office/drawing/2014/main" id="{00000000-0008-0000-1200-000009000000}"/>
            </a:ext>
          </a:extLst>
        </xdr:cNvPr>
        <xdr:cNvSpPr txBox="1"/>
      </xdr:nvSpPr>
      <xdr:spPr>
        <a:xfrm>
          <a:off x="8406190" y="872974"/>
          <a:ext cx="968830" cy="287262"/>
        </a:xfrm>
        <a:prstGeom prst="rect">
          <a:avLst/>
        </a:prstGeom>
        <a:solidFill>
          <a:srgbClr val="00CCFF"/>
        </a:solidFill>
        <a:ln w="9525" cmpd="sng">
          <a:solidFill>
            <a:schemeClr val="lt1">
              <a:shade val="50000"/>
            </a:schemeClr>
          </a:solidFill>
        </a:ln>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ERMs</a:t>
          </a:r>
        </a:p>
      </xdr:txBody>
    </xdr:sp>
    <xdr:clientData/>
  </xdr:twoCellAnchor>
  <xdr:twoCellAnchor>
    <xdr:from>
      <xdr:col>6</xdr:col>
      <xdr:colOff>462642</xdr:colOff>
      <xdr:row>2</xdr:row>
      <xdr:rowOff>186267</xdr:rowOff>
    </xdr:from>
    <xdr:to>
      <xdr:col>8</xdr:col>
      <xdr:colOff>685800</xdr:colOff>
      <xdr:row>3</xdr:row>
      <xdr:rowOff>146050</xdr:rowOff>
    </xdr:to>
    <xdr:sp macro="" textlink="">
      <xdr:nvSpPr>
        <xdr:cNvPr id="10" name="TextBox 9">
          <a:hlinkClick xmlns:r="http://schemas.openxmlformats.org/officeDocument/2006/relationships" r:id="rId4"/>
          <a:extLst>
            <a:ext uri="{FF2B5EF4-FFF2-40B4-BE49-F238E27FC236}">
              <a16:creationId xmlns:a16="http://schemas.microsoft.com/office/drawing/2014/main" id="{00000000-0008-0000-1200-00000A000000}"/>
            </a:ext>
          </a:extLst>
        </xdr:cNvPr>
        <xdr:cNvSpPr txBox="1"/>
      </xdr:nvSpPr>
      <xdr:spPr>
        <a:xfrm>
          <a:off x="6708321" y="866624"/>
          <a:ext cx="1420586" cy="299962"/>
        </a:xfrm>
        <a:prstGeom prst="rect">
          <a:avLst/>
        </a:prstGeom>
        <a:solidFill>
          <a:srgbClr val="FFFF00"/>
        </a:solidFill>
        <a:ln w="9525" cmpd="sng">
          <a:solidFill>
            <a:schemeClr val="lt1">
              <a:shade val="50000"/>
            </a:schemeClr>
          </a:solidFill>
        </a:ln>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Table</a:t>
          </a:r>
          <a:r>
            <a:rPr lang="en-US" sz="1100" baseline="0"/>
            <a:t> of Contents</a:t>
          </a:r>
          <a:endParaRPr lang="en-US" sz="1100"/>
        </a:p>
      </xdr:txBody>
    </xdr:sp>
    <xdr:clientData/>
  </xdr:twoCellAnchor>
  <xdr:twoCellAnchor>
    <xdr:from>
      <xdr:col>15</xdr:col>
      <xdr:colOff>7256</xdr:colOff>
      <xdr:row>2</xdr:row>
      <xdr:rowOff>210456</xdr:rowOff>
    </xdr:from>
    <xdr:to>
      <xdr:col>15</xdr:col>
      <xdr:colOff>974573</xdr:colOff>
      <xdr:row>3</xdr:row>
      <xdr:rowOff>157539</xdr:rowOff>
    </xdr:to>
    <xdr:sp macro="" textlink="">
      <xdr:nvSpPr>
        <xdr:cNvPr id="11" name="TextBox 10">
          <a:hlinkClick xmlns:r="http://schemas.openxmlformats.org/officeDocument/2006/relationships" r:id="rId5"/>
          <a:extLst>
            <a:ext uri="{FF2B5EF4-FFF2-40B4-BE49-F238E27FC236}">
              <a16:creationId xmlns:a16="http://schemas.microsoft.com/office/drawing/2014/main" id="{00000000-0008-0000-1200-00000B000000}"/>
            </a:ext>
          </a:extLst>
        </xdr:cNvPr>
        <xdr:cNvSpPr txBox="1"/>
      </xdr:nvSpPr>
      <xdr:spPr>
        <a:xfrm>
          <a:off x="12076792" y="890813"/>
          <a:ext cx="967317" cy="287262"/>
        </a:xfrm>
        <a:prstGeom prst="rect">
          <a:avLst/>
        </a:prstGeom>
        <a:solidFill>
          <a:srgbClr val="00CCFF"/>
        </a:solidFill>
        <a:ln w="9525" cmpd="sng">
          <a:solidFill>
            <a:schemeClr val="lt1">
              <a:shade val="50000"/>
            </a:schemeClr>
          </a:solidFill>
        </a:ln>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Overview</a:t>
          </a:r>
        </a:p>
      </xdr:txBody>
    </xdr:sp>
    <xdr:clientData/>
  </xdr:twoCellAnchor>
  <mc:AlternateContent xmlns:mc="http://schemas.openxmlformats.org/markup-compatibility/2006">
    <mc:Choice xmlns:a14="http://schemas.microsoft.com/office/drawing/2010/main" Requires="a14">
      <xdr:twoCellAnchor editAs="oneCell">
        <xdr:from>
          <xdr:col>15</xdr:col>
          <xdr:colOff>107950</xdr:colOff>
          <xdr:row>0</xdr:row>
          <xdr:rowOff>88900</xdr:rowOff>
        </xdr:from>
        <xdr:to>
          <xdr:col>15</xdr:col>
          <xdr:colOff>1663700</xdr:colOff>
          <xdr:row>1</xdr:row>
          <xdr:rowOff>69850</xdr:rowOff>
        </xdr:to>
        <xdr:sp macro="" textlink="">
          <xdr:nvSpPr>
            <xdr:cNvPr id="3106819" name="CommandButton1" hidden="1">
              <a:extLst>
                <a:ext uri="{63B3BB69-23CF-44E3-9099-C40C66FF867C}">
                  <a14:compatExt spid="_x0000_s3106819"/>
                </a:ext>
                <a:ext uri="{FF2B5EF4-FFF2-40B4-BE49-F238E27FC236}">
                  <a16:creationId xmlns:a16="http://schemas.microsoft.com/office/drawing/2014/main" id="{00000000-0008-0000-1200-000003682F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1</xdr:col>
      <xdr:colOff>247650</xdr:colOff>
      <xdr:row>0</xdr:row>
      <xdr:rowOff>142875</xdr:rowOff>
    </xdr:from>
    <xdr:to>
      <xdr:col>1</xdr:col>
      <xdr:colOff>1085850</xdr:colOff>
      <xdr:row>3</xdr:row>
      <xdr:rowOff>0</xdr:rowOff>
    </xdr:to>
    <xdr:pic>
      <xdr:nvPicPr>
        <xdr:cNvPr id="3302524" name="Picture 638" descr="ENERGY STAR Logo for Power Point">
          <a:extLst>
            <a:ext uri="{FF2B5EF4-FFF2-40B4-BE49-F238E27FC236}">
              <a16:creationId xmlns:a16="http://schemas.microsoft.com/office/drawing/2014/main" id="{00000000-0008-0000-1300-00007C643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0" y="142875"/>
          <a:ext cx="838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243116</xdr:colOff>
      <xdr:row>2</xdr:row>
      <xdr:rowOff>226183</xdr:rowOff>
    </xdr:from>
    <xdr:to>
      <xdr:col>15</xdr:col>
      <xdr:colOff>309638</xdr:colOff>
      <xdr:row>3</xdr:row>
      <xdr:rowOff>183245</xdr:rowOff>
    </xdr:to>
    <xdr:sp macro="" textlink="">
      <xdr:nvSpPr>
        <xdr:cNvPr id="3" name="TextBox 2">
          <a:hlinkClick xmlns:r="http://schemas.openxmlformats.org/officeDocument/2006/relationships" r:id="rId2"/>
          <a:extLst>
            <a:ext uri="{FF2B5EF4-FFF2-40B4-BE49-F238E27FC236}">
              <a16:creationId xmlns:a16="http://schemas.microsoft.com/office/drawing/2014/main" id="{00000000-0008-0000-1300-000003000000}"/>
            </a:ext>
          </a:extLst>
        </xdr:cNvPr>
        <xdr:cNvSpPr txBox="1"/>
      </xdr:nvSpPr>
      <xdr:spPr>
        <a:xfrm>
          <a:off x="9933216" y="886583"/>
          <a:ext cx="2035022" cy="287262"/>
        </a:xfrm>
        <a:prstGeom prst="rect">
          <a:avLst/>
        </a:prstGeom>
        <a:solidFill>
          <a:srgbClr val="00CCFF"/>
        </a:solidFill>
        <a:ln w="9525" cmpd="sng">
          <a:solidFill>
            <a:schemeClr val="lt1">
              <a:shade val="50000"/>
            </a:schemeClr>
          </a:solidFill>
        </a:ln>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Prerequisites</a:t>
          </a:r>
          <a:r>
            <a:rPr lang="en-US" sz="1100" baseline="0"/>
            <a:t> Checklist</a:t>
          </a:r>
          <a:endParaRPr lang="en-US" sz="1100"/>
        </a:p>
      </xdr:txBody>
    </xdr:sp>
    <xdr:clientData/>
  </xdr:twoCellAnchor>
  <xdr:twoCellAnchor>
    <xdr:from>
      <xdr:col>10</xdr:col>
      <xdr:colOff>427869</xdr:colOff>
      <xdr:row>2</xdr:row>
      <xdr:rowOff>219831</xdr:rowOff>
    </xdr:from>
    <xdr:to>
      <xdr:col>11</xdr:col>
      <xdr:colOff>418799</xdr:colOff>
      <xdr:row>3</xdr:row>
      <xdr:rowOff>176893</xdr:rowOff>
    </xdr:to>
    <xdr:sp macro="" textlink="">
      <xdr:nvSpPr>
        <xdr:cNvPr id="4" name="TextBox 3">
          <a:hlinkClick xmlns:r="http://schemas.openxmlformats.org/officeDocument/2006/relationships" r:id="rId3"/>
          <a:extLst>
            <a:ext uri="{FF2B5EF4-FFF2-40B4-BE49-F238E27FC236}">
              <a16:creationId xmlns:a16="http://schemas.microsoft.com/office/drawing/2014/main" id="{00000000-0008-0000-1300-000004000000}"/>
            </a:ext>
          </a:extLst>
        </xdr:cNvPr>
        <xdr:cNvSpPr txBox="1"/>
      </xdr:nvSpPr>
      <xdr:spPr>
        <a:xfrm>
          <a:off x="8619369" y="880231"/>
          <a:ext cx="968830" cy="287262"/>
        </a:xfrm>
        <a:prstGeom prst="rect">
          <a:avLst/>
        </a:prstGeom>
        <a:solidFill>
          <a:srgbClr val="00CCFF"/>
        </a:solidFill>
        <a:ln w="9525" cmpd="sng">
          <a:solidFill>
            <a:schemeClr val="lt1">
              <a:shade val="50000"/>
            </a:schemeClr>
          </a:solidFill>
        </a:ln>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ERMs</a:t>
          </a:r>
        </a:p>
      </xdr:txBody>
    </xdr:sp>
    <xdr:clientData/>
  </xdr:twoCellAnchor>
  <xdr:twoCellAnchor>
    <xdr:from>
      <xdr:col>8</xdr:col>
      <xdr:colOff>330200</xdr:colOff>
      <xdr:row>2</xdr:row>
      <xdr:rowOff>213481</xdr:rowOff>
    </xdr:from>
    <xdr:to>
      <xdr:col>10</xdr:col>
      <xdr:colOff>150586</xdr:colOff>
      <xdr:row>3</xdr:row>
      <xdr:rowOff>183243</xdr:rowOff>
    </xdr:to>
    <xdr:sp macro="" textlink="">
      <xdr:nvSpPr>
        <xdr:cNvPr id="5" name="TextBox 4">
          <a:hlinkClick xmlns:r="http://schemas.openxmlformats.org/officeDocument/2006/relationships" r:id="rId4"/>
          <a:extLst>
            <a:ext uri="{FF2B5EF4-FFF2-40B4-BE49-F238E27FC236}">
              <a16:creationId xmlns:a16="http://schemas.microsoft.com/office/drawing/2014/main" id="{00000000-0008-0000-1300-000005000000}"/>
            </a:ext>
          </a:extLst>
        </xdr:cNvPr>
        <xdr:cNvSpPr txBox="1"/>
      </xdr:nvSpPr>
      <xdr:spPr>
        <a:xfrm>
          <a:off x="6921500" y="873881"/>
          <a:ext cx="1420586" cy="299962"/>
        </a:xfrm>
        <a:prstGeom prst="rect">
          <a:avLst/>
        </a:prstGeom>
        <a:solidFill>
          <a:srgbClr val="FFFF00"/>
        </a:solidFill>
        <a:ln w="9525" cmpd="sng">
          <a:solidFill>
            <a:schemeClr val="lt1">
              <a:shade val="50000"/>
            </a:schemeClr>
          </a:solidFill>
        </a:ln>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Table</a:t>
          </a:r>
          <a:r>
            <a:rPr lang="en-US" sz="1100" baseline="0"/>
            <a:t> of Contents</a:t>
          </a:r>
          <a:endParaRPr lang="en-US" sz="1100"/>
        </a:p>
      </xdr:txBody>
    </xdr:sp>
    <xdr:clientData/>
  </xdr:twoCellAnchor>
  <xdr:twoCellAnchor>
    <xdr:from>
      <xdr:col>16</xdr:col>
      <xdr:colOff>148771</xdr:colOff>
      <xdr:row>2</xdr:row>
      <xdr:rowOff>237670</xdr:rowOff>
    </xdr:from>
    <xdr:to>
      <xdr:col>16</xdr:col>
      <xdr:colOff>1116088</xdr:colOff>
      <xdr:row>3</xdr:row>
      <xdr:rowOff>194732</xdr:rowOff>
    </xdr:to>
    <xdr:sp macro="" textlink="">
      <xdr:nvSpPr>
        <xdr:cNvPr id="6" name="TextBox 5">
          <a:hlinkClick xmlns:r="http://schemas.openxmlformats.org/officeDocument/2006/relationships" r:id="rId5"/>
          <a:extLst>
            <a:ext uri="{FF2B5EF4-FFF2-40B4-BE49-F238E27FC236}">
              <a16:creationId xmlns:a16="http://schemas.microsoft.com/office/drawing/2014/main" id="{00000000-0008-0000-1300-000006000000}"/>
            </a:ext>
          </a:extLst>
        </xdr:cNvPr>
        <xdr:cNvSpPr txBox="1"/>
      </xdr:nvSpPr>
      <xdr:spPr>
        <a:xfrm>
          <a:off x="12289971" y="898070"/>
          <a:ext cx="967317" cy="287262"/>
        </a:xfrm>
        <a:prstGeom prst="rect">
          <a:avLst/>
        </a:prstGeom>
        <a:solidFill>
          <a:srgbClr val="00CCFF"/>
        </a:solidFill>
        <a:ln w="9525" cmpd="sng">
          <a:solidFill>
            <a:schemeClr val="lt1">
              <a:shade val="50000"/>
            </a:schemeClr>
          </a:solidFill>
        </a:ln>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Overview</a:t>
          </a:r>
        </a:p>
      </xdr:txBody>
    </xdr:sp>
    <xdr:clientData/>
  </xdr:twoCellAnchor>
  <mc:AlternateContent xmlns:mc="http://schemas.openxmlformats.org/markup-compatibility/2006">
    <mc:Choice xmlns:a14="http://schemas.microsoft.com/office/drawing/2010/main" Requires="a14">
      <xdr:twoCellAnchor editAs="oneCell">
        <xdr:from>
          <xdr:col>16</xdr:col>
          <xdr:colOff>247650</xdr:colOff>
          <xdr:row>0</xdr:row>
          <xdr:rowOff>88900</xdr:rowOff>
        </xdr:from>
        <xdr:to>
          <xdr:col>16</xdr:col>
          <xdr:colOff>1803400</xdr:colOff>
          <xdr:row>1</xdr:row>
          <xdr:rowOff>82550</xdr:rowOff>
        </xdr:to>
        <xdr:sp macro="" textlink="">
          <xdr:nvSpPr>
            <xdr:cNvPr id="3107841" name="CommandButton1" hidden="1">
              <a:extLst>
                <a:ext uri="{63B3BB69-23CF-44E3-9099-C40C66FF867C}">
                  <a14:compatExt spid="_x0000_s3107841"/>
                </a:ext>
                <a:ext uri="{FF2B5EF4-FFF2-40B4-BE49-F238E27FC236}">
                  <a16:creationId xmlns:a16="http://schemas.microsoft.com/office/drawing/2014/main" id="{00000000-0008-0000-1300-0000016C2F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1</xdr:col>
      <xdr:colOff>247650</xdr:colOff>
      <xdr:row>0</xdr:row>
      <xdr:rowOff>142875</xdr:rowOff>
    </xdr:from>
    <xdr:to>
      <xdr:col>1</xdr:col>
      <xdr:colOff>1085850</xdr:colOff>
      <xdr:row>3</xdr:row>
      <xdr:rowOff>0</xdr:rowOff>
    </xdr:to>
    <xdr:pic>
      <xdr:nvPicPr>
        <xdr:cNvPr id="2406369" name="Picture 638" descr="ENERGY STAR Logo for Power Point">
          <a:extLst>
            <a:ext uri="{FF2B5EF4-FFF2-40B4-BE49-F238E27FC236}">
              <a16:creationId xmlns:a16="http://schemas.microsoft.com/office/drawing/2014/main" id="{00000000-0008-0000-1400-0000E1B72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0" y="142875"/>
          <a:ext cx="838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243116</xdr:colOff>
      <xdr:row>2</xdr:row>
      <xdr:rowOff>226183</xdr:rowOff>
    </xdr:from>
    <xdr:to>
      <xdr:col>15</xdr:col>
      <xdr:colOff>81038</xdr:colOff>
      <xdr:row>3</xdr:row>
      <xdr:rowOff>183245</xdr:rowOff>
    </xdr:to>
    <xdr:sp macro="" textlink="">
      <xdr:nvSpPr>
        <xdr:cNvPr id="3" name="TextBox 2">
          <a:hlinkClick xmlns:r="http://schemas.openxmlformats.org/officeDocument/2006/relationships" r:id="rId2"/>
          <a:extLst>
            <a:ext uri="{FF2B5EF4-FFF2-40B4-BE49-F238E27FC236}">
              <a16:creationId xmlns:a16="http://schemas.microsoft.com/office/drawing/2014/main" id="{00000000-0008-0000-1400-000003000000}"/>
            </a:ext>
          </a:extLst>
        </xdr:cNvPr>
        <xdr:cNvSpPr txBox="1"/>
      </xdr:nvSpPr>
      <xdr:spPr>
        <a:xfrm>
          <a:off x="10873016" y="886583"/>
          <a:ext cx="2035022" cy="287262"/>
        </a:xfrm>
        <a:prstGeom prst="rect">
          <a:avLst/>
        </a:prstGeom>
        <a:solidFill>
          <a:srgbClr val="00CCFF"/>
        </a:solidFill>
        <a:ln w="9525" cmpd="sng">
          <a:solidFill>
            <a:schemeClr val="lt1">
              <a:shade val="50000"/>
            </a:schemeClr>
          </a:solidFill>
        </a:ln>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Prerequisites</a:t>
          </a:r>
          <a:r>
            <a:rPr lang="en-US" sz="1100" baseline="0"/>
            <a:t> Checklist</a:t>
          </a:r>
          <a:endParaRPr lang="en-US" sz="1100"/>
        </a:p>
      </xdr:txBody>
    </xdr:sp>
    <xdr:clientData/>
  </xdr:twoCellAnchor>
  <xdr:twoCellAnchor>
    <xdr:from>
      <xdr:col>9</xdr:col>
      <xdr:colOff>1431169</xdr:colOff>
      <xdr:row>2</xdr:row>
      <xdr:rowOff>219831</xdr:rowOff>
    </xdr:from>
    <xdr:to>
      <xdr:col>10</xdr:col>
      <xdr:colOff>634699</xdr:colOff>
      <xdr:row>3</xdr:row>
      <xdr:rowOff>176893</xdr:rowOff>
    </xdr:to>
    <xdr:sp macro="" textlink="">
      <xdr:nvSpPr>
        <xdr:cNvPr id="4" name="TextBox 3">
          <a:hlinkClick xmlns:r="http://schemas.openxmlformats.org/officeDocument/2006/relationships" r:id="rId3"/>
          <a:extLst>
            <a:ext uri="{FF2B5EF4-FFF2-40B4-BE49-F238E27FC236}">
              <a16:creationId xmlns:a16="http://schemas.microsoft.com/office/drawing/2014/main" id="{00000000-0008-0000-1400-000004000000}"/>
            </a:ext>
          </a:extLst>
        </xdr:cNvPr>
        <xdr:cNvSpPr txBox="1"/>
      </xdr:nvSpPr>
      <xdr:spPr>
        <a:xfrm>
          <a:off x="9559169" y="880231"/>
          <a:ext cx="968830" cy="287262"/>
        </a:xfrm>
        <a:prstGeom prst="rect">
          <a:avLst/>
        </a:prstGeom>
        <a:solidFill>
          <a:srgbClr val="00CCFF"/>
        </a:solidFill>
        <a:ln w="9525" cmpd="sng">
          <a:solidFill>
            <a:schemeClr val="lt1">
              <a:shade val="50000"/>
            </a:schemeClr>
          </a:solidFill>
        </a:ln>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ERMs</a:t>
          </a:r>
        </a:p>
      </xdr:txBody>
    </xdr:sp>
    <xdr:clientData/>
  </xdr:twoCellAnchor>
  <xdr:twoCellAnchor>
    <xdr:from>
      <xdr:col>8</xdr:col>
      <xdr:colOff>355600</xdr:colOff>
      <xdr:row>2</xdr:row>
      <xdr:rowOff>213481</xdr:rowOff>
    </xdr:from>
    <xdr:to>
      <xdr:col>9</xdr:col>
      <xdr:colOff>1153886</xdr:colOff>
      <xdr:row>3</xdr:row>
      <xdr:rowOff>183243</xdr:rowOff>
    </xdr:to>
    <xdr:sp macro="" textlink="">
      <xdr:nvSpPr>
        <xdr:cNvPr id="5" name="TextBox 4">
          <a:hlinkClick xmlns:r="http://schemas.openxmlformats.org/officeDocument/2006/relationships" r:id="rId4"/>
          <a:extLst>
            <a:ext uri="{FF2B5EF4-FFF2-40B4-BE49-F238E27FC236}">
              <a16:creationId xmlns:a16="http://schemas.microsoft.com/office/drawing/2014/main" id="{00000000-0008-0000-1400-000005000000}"/>
            </a:ext>
          </a:extLst>
        </xdr:cNvPr>
        <xdr:cNvSpPr txBox="1"/>
      </xdr:nvSpPr>
      <xdr:spPr>
        <a:xfrm>
          <a:off x="7861300" y="873881"/>
          <a:ext cx="1420586" cy="299962"/>
        </a:xfrm>
        <a:prstGeom prst="rect">
          <a:avLst/>
        </a:prstGeom>
        <a:solidFill>
          <a:srgbClr val="FFFF00"/>
        </a:solidFill>
        <a:ln w="9525" cmpd="sng">
          <a:solidFill>
            <a:schemeClr val="lt1">
              <a:shade val="50000"/>
            </a:schemeClr>
          </a:solidFill>
        </a:ln>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Table</a:t>
          </a:r>
          <a:r>
            <a:rPr lang="en-US" sz="1100" baseline="0"/>
            <a:t> of Contents</a:t>
          </a:r>
          <a:endParaRPr lang="en-US" sz="1100"/>
        </a:p>
      </xdr:txBody>
    </xdr:sp>
    <xdr:clientData/>
  </xdr:twoCellAnchor>
  <xdr:twoCellAnchor>
    <xdr:from>
      <xdr:col>15</xdr:col>
      <xdr:colOff>402771</xdr:colOff>
      <xdr:row>2</xdr:row>
      <xdr:rowOff>237670</xdr:rowOff>
    </xdr:from>
    <xdr:to>
      <xdr:col>16</xdr:col>
      <xdr:colOff>442988</xdr:colOff>
      <xdr:row>3</xdr:row>
      <xdr:rowOff>194732</xdr:rowOff>
    </xdr:to>
    <xdr:sp macro="" textlink="">
      <xdr:nvSpPr>
        <xdr:cNvPr id="6" name="TextBox 5">
          <a:hlinkClick xmlns:r="http://schemas.openxmlformats.org/officeDocument/2006/relationships" r:id="rId5"/>
          <a:extLst>
            <a:ext uri="{FF2B5EF4-FFF2-40B4-BE49-F238E27FC236}">
              <a16:creationId xmlns:a16="http://schemas.microsoft.com/office/drawing/2014/main" id="{00000000-0008-0000-1400-000006000000}"/>
            </a:ext>
          </a:extLst>
        </xdr:cNvPr>
        <xdr:cNvSpPr txBox="1"/>
      </xdr:nvSpPr>
      <xdr:spPr>
        <a:xfrm>
          <a:off x="13229771" y="898070"/>
          <a:ext cx="967317" cy="287262"/>
        </a:xfrm>
        <a:prstGeom prst="rect">
          <a:avLst/>
        </a:prstGeom>
        <a:solidFill>
          <a:srgbClr val="00CCFF"/>
        </a:solidFill>
        <a:ln w="9525" cmpd="sng">
          <a:solidFill>
            <a:schemeClr val="lt1">
              <a:shade val="50000"/>
            </a:schemeClr>
          </a:solidFill>
        </a:ln>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Overview</a:t>
          </a:r>
        </a:p>
      </xdr:txBody>
    </xdr:sp>
    <xdr:clientData/>
  </xdr:twoCellAnchor>
  <mc:AlternateContent xmlns:mc="http://schemas.openxmlformats.org/markup-compatibility/2006">
    <mc:Choice xmlns:a14="http://schemas.microsoft.com/office/drawing/2010/main" Requires="a14">
      <xdr:twoCellAnchor editAs="oneCell">
        <xdr:from>
          <xdr:col>15</xdr:col>
          <xdr:colOff>495300</xdr:colOff>
          <xdr:row>0</xdr:row>
          <xdr:rowOff>88900</xdr:rowOff>
        </xdr:from>
        <xdr:to>
          <xdr:col>16</xdr:col>
          <xdr:colOff>1073150</xdr:colOff>
          <xdr:row>1</xdr:row>
          <xdr:rowOff>82550</xdr:rowOff>
        </xdr:to>
        <xdr:sp macro="" textlink="">
          <xdr:nvSpPr>
            <xdr:cNvPr id="2405856" name="CommandButton1" hidden="1">
              <a:extLst>
                <a:ext uri="{63B3BB69-23CF-44E3-9099-C40C66FF867C}">
                  <a14:compatExt spid="_x0000_s2405856"/>
                </a:ext>
                <a:ext uri="{FF2B5EF4-FFF2-40B4-BE49-F238E27FC236}">
                  <a16:creationId xmlns:a16="http://schemas.microsoft.com/office/drawing/2014/main" id="{00000000-0008-0000-1400-0000E0B52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xdr:from>
      <xdr:col>1</xdr:col>
      <xdr:colOff>247650</xdr:colOff>
      <xdr:row>0</xdr:row>
      <xdr:rowOff>142875</xdr:rowOff>
    </xdr:from>
    <xdr:to>
      <xdr:col>1</xdr:col>
      <xdr:colOff>1085850</xdr:colOff>
      <xdr:row>3</xdr:row>
      <xdr:rowOff>0</xdr:rowOff>
    </xdr:to>
    <xdr:pic>
      <xdr:nvPicPr>
        <xdr:cNvPr id="3303549" name="Picture 638" descr="ENERGY STAR Logo for Power Point">
          <a:extLst>
            <a:ext uri="{FF2B5EF4-FFF2-40B4-BE49-F238E27FC236}">
              <a16:creationId xmlns:a16="http://schemas.microsoft.com/office/drawing/2014/main" id="{00000000-0008-0000-1500-00007D683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6775" y="142875"/>
          <a:ext cx="838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52616</xdr:colOff>
      <xdr:row>2</xdr:row>
      <xdr:rowOff>175383</xdr:rowOff>
    </xdr:from>
    <xdr:to>
      <xdr:col>12</xdr:col>
      <xdr:colOff>258838</xdr:colOff>
      <xdr:row>3</xdr:row>
      <xdr:rowOff>132445</xdr:rowOff>
    </xdr:to>
    <xdr:sp macro="" textlink="">
      <xdr:nvSpPr>
        <xdr:cNvPr id="3" name="TextBox 2">
          <a:hlinkClick xmlns:r="http://schemas.openxmlformats.org/officeDocument/2006/relationships" r:id="rId2"/>
          <a:extLst>
            <a:ext uri="{FF2B5EF4-FFF2-40B4-BE49-F238E27FC236}">
              <a16:creationId xmlns:a16="http://schemas.microsoft.com/office/drawing/2014/main" id="{00000000-0008-0000-1500-000003000000}"/>
            </a:ext>
          </a:extLst>
        </xdr:cNvPr>
        <xdr:cNvSpPr txBox="1"/>
      </xdr:nvSpPr>
      <xdr:spPr>
        <a:xfrm>
          <a:off x="8752116" y="835783"/>
          <a:ext cx="2035022" cy="287262"/>
        </a:xfrm>
        <a:prstGeom prst="rect">
          <a:avLst/>
        </a:prstGeom>
        <a:solidFill>
          <a:srgbClr val="00CCFF"/>
        </a:solidFill>
        <a:ln w="9525" cmpd="sng">
          <a:solidFill>
            <a:schemeClr val="lt1">
              <a:shade val="50000"/>
            </a:schemeClr>
          </a:solidFill>
        </a:ln>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Prerequisites</a:t>
          </a:r>
          <a:r>
            <a:rPr lang="en-US" sz="1100" baseline="0"/>
            <a:t> Checklist</a:t>
          </a:r>
          <a:endParaRPr lang="en-US" sz="1100"/>
        </a:p>
      </xdr:txBody>
    </xdr:sp>
    <xdr:clientData/>
  </xdr:twoCellAnchor>
  <xdr:twoCellAnchor>
    <xdr:from>
      <xdr:col>7</xdr:col>
      <xdr:colOff>504069</xdr:colOff>
      <xdr:row>2</xdr:row>
      <xdr:rowOff>169031</xdr:rowOff>
    </xdr:from>
    <xdr:to>
      <xdr:col>8</xdr:col>
      <xdr:colOff>647399</xdr:colOff>
      <xdr:row>3</xdr:row>
      <xdr:rowOff>126093</xdr:rowOff>
    </xdr:to>
    <xdr:sp macro="" textlink="">
      <xdr:nvSpPr>
        <xdr:cNvPr id="4" name="TextBox 3">
          <a:hlinkClick xmlns:r="http://schemas.openxmlformats.org/officeDocument/2006/relationships" r:id="rId3"/>
          <a:extLst>
            <a:ext uri="{FF2B5EF4-FFF2-40B4-BE49-F238E27FC236}">
              <a16:creationId xmlns:a16="http://schemas.microsoft.com/office/drawing/2014/main" id="{00000000-0008-0000-1500-000004000000}"/>
            </a:ext>
          </a:extLst>
        </xdr:cNvPr>
        <xdr:cNvSpPr txBox="1"/>
      </xdr:nvSpPr>
      <xdr:spPr>
        <a:xfrm>
          <a:off x="7438269" y="829431"/>
          <a:ext cx="968830" cy="287262"/>
        </a:xfrm>
        <a:prstGeom prst="rect">
          <a:avLst/>
        </a:prstGeom>
        <a:solidFill>
          <a:srgbClr val="00CCFF"/>
        </a:solidFill>
        <a:ln w="9525" cmpd="sng">
          <a:solidFill>
            <a:schemeClr val="lt1">
              <a:shade val="50000"/>
            </a:schemeClr>
          </a:solidFill>
        </a:ln>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ERMs</a:t>
          </a:r>
        </a:p>
      </xdr:txBody>
    </xdr:sp>
    <xdr:clientData/>
  </xdr:twoCellAnchor>
  <xdr:twoCellAnchor>
    <xdr:from>
      <xdr:col>5</xdr:col>
      <xdr:colOff>241300</xdr:colOff>
      <xdr:row>2</xdr:row>
      <xdr:rowOff>162681</xdr:rowOff>
    </xdr:from>
    <xdr:to>
      <xdr:col>7</xdr:col>
      <xdr:colOff>226786</xdr:colOff>
      <xdr:row>3</xdr:row>
      <xdr:rowOff>132443</xdr:rowOff>
    </xdr:to>
    <xdr:sp macro="" textlink="">
      <xdr:nvSpPr>
        <xdr:cNvPr id="5" name="TextBox 4">
          <a:hlinkClick xmlns:r="http://schemas.openxmlformats.org/officeDocument/2006/relationships" r:id="rId4"/>
          <a:extLst>
            <a:ext uri="{FF2B5EF4-FFF2-40B4-BE49-F238E27FC236}">
              <a16:creationId xmlns:a16="http://schemas.microsoft.com/office/drawing/2014/main" id="{00000000-0008-0000-1500-000005000000}"/>
            </a:ext>
          </a:extLst>
        </xdr:cNvPr>
        <xdr:cNvSpPr txBox="1"/>
      </xdr:nvSpPr>
      <xdr:spPr>
        <a:xfrm>
          <a:off x="5740400" y="823081"/>
          <a:ext cx="1420586" cy="299962"/>
        </a:xfrm>
        <a:prstGeom prst="rect">
          <a:avLst/>
        </a:prstGeom>
        <a:solidFill>
          <a:srgbClr val="FFFF00"/>
        </a:solidFill>
        <a:ln w="9525" cmpd="sng">
          <a:solidFill>
            <a:schemeClr val="lt1">
              <a:shade val="50000"/>
            </a:schemeClr>
          </a:solidFill>
        </a:ln>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Table</a:t>
          </a:r>
          <a:r>
            <a:rPr lang="en-US" sz="1100" baseline="0"/>
            <a:t> of Contents</a:t>
          </a:r>
          <a:endParaRPr lang="en-US" sz="1100"/>
        </a:p>
      </xdr:txBody>
    </xdr:sp>
    <xdr:clientData/>
  </xdr:twoCellAnchor>
  <xdr:twoCellAnchor>
    <xdr:from>
      <xdr:col>12</xdr:col>
      <xdr:colOff>580571</xdr:colOff>
      <xdr:row>2</xdr:row>
      <xdr:rowOff>186870</xdr:rowOff>
    </xdr:from>
    <xdr:to>
      <xdr:col>12</xdr:col>
      <xdr:colOff>1547888</xdr:colOff>
      <xdr:row>3</xdr:row>
      <xdr:rowOff>143932</xdr:rowOff>
    </xdr:to>
    <xdr:sp macro="" textlink="">
      <xdr:nvSpPr>
        <xdr:cNvPr id="6" name="TextBox 5">
          <a:hlinkClick xmlns:r="http://schemas.openxmlformats.org/officeDocument/2006/relationships" r:id="rId5"/>
          <a:extLst>
            <a:ext uri="{FF2B5EF4-FFF2-40B4-BE49-F238E27FC236}">
              <a16:creationId xmlns:a16="http://schemas.microsoft.com/office/drawing/2014/main" id="{00000000-0008-0000-1500-000006000000}"/>
            </a:ext>
          </a:extLst>
        </xdr:cNvPr>
        <xdr:cNvSpPr txBox="1"/>
      </xdr:nvSpPr>
      <xdr:spPr>
        <a:xfrm>
          <a:off x="11108871" y="847270"/>
          <a:ext cx="967317" cy="287262"/>
        </a:xfrm>
        <a:prstGeom prst="rect">
          <a:avLst/>
        </a:prstGeom>
        <a:solidFill>
          <a:srgbClr val="00CCFF"/>
        </a:solidFill>
        <a:ln w="9525" cmpd="sng">
          <a:solidFill>
            <a:schemeClr val="lt1">
              <a:shade val="50000"/>
            </a:schemeClr>
          </a:solidFill>
        </a:ln>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Overview</a:t>
          </a:r>
        </a:p>
      </xdr:txBody>
    </xdr:sp>
    <xdr:clientData/>
  </xdr:twoCellAnchor>
  <mc:AlternateContent xmlns:mc="http://schemas.openxmlformats.org/markup-compatibility/2006">
    <mc:Choice xmlns:a14="http://schemas.microsoft.com/office/drawing/2010/main" Requires="a14">
      <xdr:twoCellAnchor editAs="oneCell">
        <xdr:from>
          <xdr:col>12</xdr:col>
          <xdr:colOff>698500</xdr:colOff>
          <xdr:row>0</xdr:row>
          <xdr:rowOff>38100</xdr:rowOff>
        </xdr:from>
        <xdr:to>
          <xdr:col>12</xdr:col>
          <xdr:colOff>2254250</xdr:colOff>
          <xdr:row>1</xdr:row>
          <xdr:rowOff>31750</xdr:rowOff>
        </xdr:to>
        <xdr:sp macro="" textlink="">
          <xdr:nvSpPr>
            <xdr:cNvPr id="3109889" name="CommandButton1" hidden="1">
              <a:extLst>
                <a:ext uri="{63B3BB69-23CF-44E3-9099-C40C66FF867C}">
                  <a14:compatExt spid="_x0000_s3109889"/>
                </a:ext>
                <a:ext uri="{FF2B5EF4-FFF2-40B4-BE49-F238E27FC236}">
                  <a16:creationId xmlns:a16="http://schemas.microsoft.com/office/drawing/2014/main" id="{00000000-0008-0000-1500-000001742F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xdr:from>
      <xdr:col>2</xdr:col>
      <xdr:colOff>466725</xdr:colOff>
      <xdr:row>72</xdr:row>
      <xdr:rowOff>114300</xdr:rowOff>
    </xdr:from>
    <xdr:to>
      <xdr:col>9</xdr:col>
      <xdr:colOff>542925</xdr:colOff>
      <xdr:row>94</xdr:row>
      <xdr:rowOff>152400</xdr:rowOff>
    </xdr:to>
    <xdr:grpSp>
      <xdr:nvGrpSpPr>
        <xdr:cNvPr id="3304818" name="Group 3">
          <a:extLst>
            <a:ext uri="{FF2B5EF4-FFF2-40B4-BE49-F238E27FC236}">
              <a16:creationId xmlns:a16="http://schemas.microsoft.com/office/drawing/2014/main" id="{00000000-0008-0000-1600-0000726D3200}"/>
            </a:ext>
          </a:extLst>
        </xdr:cNvPr>
        <xdr:cNvGrpSpPr>
          <a:grpSpLocks noChangeAspect="1"/>
        </xdr:cNvGrpSpPr>
      </xdr:nvGrpSpPr>
      <xdr:grpSpPr bwMode="auto">
        <a:xfrm>
          <a:off x="2708729" y="52542621"/>
          <a:ext cx="7900307" cy="4079422"/>
          <a:chOff x="269" y="1404"/>
          <a:chExt cx="312" cy="192"/>
        </a:xfrm>
      </xdr:grpSpPr>
      <xdr:sp macro="" textlink="">
        <xdr:nvSpPr>
          <xdr:cNvPr id="3304820" name="AutoShape 4">
            <a:extLst>
              <a:ext uri="{FF2B5EF4-FFF2-40B4-BE49-F238E27FC236}">
                <a16:creationId xmlns:a16="http://schemas.microsoft.com/office/drawing/2014/main" id="{00000000-0008-0000-1600-0000746D3200}"/>
              </a:ext>
            </a:extLst>
          </xdr:cNvPr>
          <xdr:cNvSpPr>
            <a:spLocks noChangeAspect="1" noChangeArrowheads="1"/>
          </xdr:cNvSpPr>
        </xdr:nvSpPr>
        <xdr:spPr bwMode="auto">
          <a:xfrm>
            <a:off x="269" y="1404"/>
            <a:ext cx="312" cy="1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xdr:col>
      <xdr:colOff>247650</xdr:colOff>
      <xdr:row>0</xdr:row>
      <xdr:rowOff>142875</xdr:rowOff>
    </xdr:from>
    <xdr:to>
      <xdr:col>1</xdr:col>
      <xdr:colOff>1085850</xdr:colOff>
      <xdr:row>3</xdr:row>
      <xdr:rowOff>0</xdr:rowOff>
    </xdr:to>
    <xdr:pic>
      <xdr:nvPicPr>
        <xdr:cNvPr id="3304819" name="Picture 638" descr="ENERGY STAR Logo for Power Point">
          <a:extLst>
            <a:ext uri="{FF2B5EF4-FFF2-40B4-BE49-F238E27FC236}">
              <a16:creationId xmlns:a16="http://schemas.microsoft.com/office/drawing/2014/main" id="{00000000-0008-0000-1600-0000736D3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0" y="142875"/>
          <a:ext cx="838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30951</xdr:colOff>
      <xdr:row>2</xdr:row>
      <xdr:rowOff>237388</xdr:rowOff>
    </xdr:from>
    <xdr:to>
      <xdr:col>9</xdr:col>
      <xdr:colOff>956591</xdr:colOff>
      <xdr:row>3</xdr:row>
      <xdr:rowOff>188474</xdr:rowOff>
    </xdr:to>
    <xdr:sp macro="" textlink="">
      <xdr:nvSpPr>
        <xdr:cNvPr id="10" name="TextBox 9">
          <a:hlinkClick xmlns:r="http://schemas.openxmlformats.org/officeDocument/2006/relationships" r:id="rId2"/>
          <a:extLst>
            <a:ext uri="{FF2B5EF4-FFF2-40B4-BE49-F238E27FC236}">
              <a16:creationId xmlns:a16="http://schemas.microsoft.com/office/drawing/2014/main" id="{00000000-0008-0000-1600-00000A000000}"/>
            </a:ext>
          </a:extLst>
        </xdr:cNvPr>
        <xdr:cNvSpPr txBox="1"/>
      </xdr:nvSpPr>
      <xdr:spPr>
        <a:xfrm>
          <a:off x="8144010" y="909741"/>
          <a:ext cx="2035022" cy="287262"/>
        </a:xfrm>
        <a:prstGeom prst="rect">
          <a:avLst/>
        </a:prstGeom>
        <a:solidFill>
          <a:srgbClr val="00CCFF"/>
        </a:solidFill>
        <a:ln w="9525" cmpd="sng">
          <a:solidFill>
            <a:schemeClr val="lt1">
              <a:shade val="50000"/>
            </a:schemeClr>
          </a:solidFill>
        </a:ln>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Prerequisites</a:t>
          </a:r>
          <a:r>
            <a:rPr lang="en-US" sz="1100" baseline="0"/>
            <a:t> Checklist</a:t>
          </a:r>
          <a:endParaRPr lang="en-US" sz="1100"/>
        </a:p>
      </xdr:txBody>
    </xdr:sp>
    <xdr:clientData/>
  </xdr:twoCellAnchor>
  <xdr:twoCellAnchor>
    <xdr:from>
      <xdr:col>5</xdr:col>
      <xdr:colOff>1372898</xdr:colOff>
      <xdr:row>2</xdr:row>
      <xdr:rowOff>231036</xdr:rowOff>
    </xdr:from>
    <xdr:to>
      <xdr:col>6</xdr:col>
      <xdr:colOff>403111</xdr:colOff>
      <xdr:row>3</xdr:row>
      <xdr:rowOff>182122</xdr:rowOff>
    </xdr:to>
    <xdr:sp macro="" textlink="">
      <xdr:nvSpPr>
        <xdr:cNvPr id="11" name="TextBox 10">
          <a:hlinkClick xmlns:r="http://schemas.openxmlformats.org/officeDocument/2006/relationships" r:id="rId3"/>
          <a:extLst>
            <a:ext uri="{FF2B5EF4-FFF2-40B4-BE49-F238E27FC236}">
              <a16:creationId xmlns:a16="http://schemas.microsoft.com/office/drawing/2014/main" id="{00000000-0008-0000-1600-00000B000000}"/>
            </a:ext>
          </a:extLst>
        </xdr:cNvPr>
        <xdr:cNvSpPr txBox="1"/>
      </xdr:nvSpPr>
      <xdr:spPr>
        <a:xfrm>
          <a:off x="6830163" y="903389"/>
          <a:ext cx="968830" cy="287262"/>
        </a:xfrm>
        <a:prstGeom prst="rect">
          <a:avLst/>
        </a:prstGeom>
        <a:solidFill>
          <a:srgbClr val="00CCFF"/>
        </a:solidFill>
        <a:ln w="9525" cmpd="sng">
          <a:solidFill>
            <a:schemeClr val="lt1">
              <a:shade val="50000"/>
            </a:schemeClr>
          </a:solidFill>
        </a:ln>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ERMs</a:t>
          </a:r>
        </a:p>
      </xdr:txBody>
    </xdr:sp>
    <xdr:clientData/>
  </xdr:twoCellAnchor>
  <xdr:twoCellAnchor>
    <xdr:from>
      <xdr:col>4</xdr:col>
      <xdr:colOff>1064559</xdr:colOff>
      <xdr:row>2</xdr:row>
      <xdr:rowOff>224686</xdr:rowOff>
    </xdr:from>
    <xdr:to>
      <xdr:col>5</xdr:col>
      <xdr:colOff>1095615</xdr:colOff>
      <xdr:row>3</xdr:row>
      <xdr:rowOff>188472</xdr:rowOff>
    </xdr:to>
    <xdr:sp macro="" textlink="">
      <xdr:nvSpPr>
        <xdr:cNvPr id="12" name="TextBox 11">
          <a:hlinkClick xmlns:r="http://schemas.openxmlformats.org/officeDocument/2006/relationships" r:id="rId4"/>
          <a:extLst>
            <a:ext uri="{FF2B5EF4-FFF2-40B4-BE49-F238E27FC236}">
              <a16:creationId xmlns:a16="http://schemas.microsoft.com/office/drawing/2014/main" id="{00000000-0008-0000-1600-00000C000000}"/>
            </a:ext>
          </a:extLst>
        </xdr:cNvPr>
        <xdr:cNvSpPr txBox="1"/>
      </xdr:nvSpPr>
      <xdr:spPr>
        <a:xfrm>
          <a:off x="5132294" y="897039"/>
          <a:ext cx="1420586" cy="299962"/>
        </a:xfrm>
        <a:prstGeom prst="rect">
          <a:avLst/>
        </a:prstGeom>
        <a:solidFill>
          <a:srgbClr val="FFFF00"/>
        </a:solidFill>
        <a:ln w="9525" cmpd="sng">
          <a:solidFill>
            <a:schemeClr val="lt1">
              <a:shade val="50000"/>
            </a:schemeClr>
          </a:solidFill>
        </a:ln>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Table</a:t>
          </a:r>
          <a:r>
            <a:rPr lang="en-US" sz="1100" baseline="0"/>
            <a:t> of Contents</a:t>
          </a:r>
          <a:endParaRPr lang="en-US" sz="1100"/>
        </a:p>
      </xdr:txBody>
    </xdr:sp>
    <xdr:clientData/>
  </xdr:twoCellAnchor>
  <xdr:twoCellAnchor>
    <xdr:from>
      <xdr:col>9</xdr:col>
      <xdr:colOff>1278324</xdr:colOff>
      <xdr:row>2</xdr:row>
      <xdr:rowOff>248875</xdr:rowOff>
    </xdr:from>
    <xdr:to>
      <xdr:col>9</xdr:col>
      <xdr:colOff>2245641</xdr:colOff>
      <xdr:row>3</xdr:row>
      <xdr:rowOff>199961</xdr:rowOff>
    </xdr:to>
    <xdr:sp macro="" textlink="">
      <xdr:nvSpPr>
        <xdr:cNvPr id="13" name="TextBox 12">
          <a:hlinkClick xmlns:r="http://schemas.openxmlformats.org/officeDocument/2006/relationships" r:id="rId5"/>
          <a:extLst>
            <a:ext uri="{FF2B5EF4-FFF2-40B4-BE49-F238E27FC236}">
              <a16:creationId xmlns:a16="http://schemas.microsoft.com/office/drawing/2014/main" id="{00000000-0008-0000-1600-00000D000000}"/>
            </a:ext>
          </a:extLst>
        </xdr:cNvPr>
        <xdr:cNvSpPr txBox="1"/>
      </xdr:nvSpPr>
      <xdr:spPr>
        <a:xfrm>
          <a:off x="10500765" y="921228"/>
          <a:ext cx="967317" cy="287262"/>
        </a:xfrm>
        <a:prstGeom prst="rect">
          <a:avLst/>
        </a:prstGeom>
        <a:solidFill>
          <a:srgbClr val="00CCFF"/>
        </a:solidFill>
        <a:ln w="9525" cmpd="sng">
          <a:solidFill>
            <a:schemeClr val="lt1">
              <a:shade val="50000"/>
            </a:schemeClr>
          </a:solidFill>
        </a:ln>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Overview</a:t>
          </a:r>
        </a:p>
      </xdr:txBody>
    </xdr:sp>
    <xdr:clientData/>
  </xdr:twoCellAnchor>
  <mc:AlternateContent xmlns:mc="http://schemas.openxmlformats.org/markup-compatibility/2006">
    <mc:Choice xmlns:a14="http://schemas.microsoft.com/office/drawing/2010/main" Requires="a14">
      <xdr:twoCellAnchor editAs="oneCell">
        <xdr:from>
          <xdr:col>9</xdr:col>
          <xdr:colOff>876300</xdr:colOff>
          <xdr:row>0</xdr:row>
          <xdr:rowOff>57150</xdr:rowOff>
        </xdr:from>
        <xdr:to>
          <xdr:col>9</xdr:col>
          <xdr:colOff>2419350</xdr:colOff>
          <xdr:row>1</xdr:row>
          <xdr:rowOff>38100</xdr:rowOff>
        </xdr:to>
        <xdr:sp macro="" textlink="">
          <xdr:nvSpPr>
            <xdr:cNvPr id="3110914" name="CommandButton1" hidden="1">
              <a:extLst>
                <a:ext uri="{63B3BB69-23CF-44E3-9099-C40C66FF867C}">
                  <a14:compatExt spid="_x0000_s3110914"/>
                </a:ext>
                <a:ext uri="{FF2B5EF4-FFF2-40B4-BE49-F238E27FC236}">
                  <a16:creationId xmlns:a16="http://schemas.microsoft.com/office/drawing/2014/main" id="{00000000-0008-0000-1600-000002782F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xdr:from>
      <xdr:col>1</xdr:col>
      <xdr:colOff>247650</xdr:colOff>
      <xdr:row>0</xdr:row>
      <xdr:rowOff>142875</xdr:rowOff>
    </xdr:from>
    <xdr:to>
      <xdr:col>1</xdr:col>
      <xdr:colOff>1085850</xdr:colOff>
      <xdr:row>3</xdr:row>
      <xdr:rowOff>0</xdr:rowOff>
    </xdr:to>
    <xdr:pic>
      <xdr:nvPicPr>
        <xdr:cNvPr id="3305597" name="Picture 638" descr="ENERGY STAR Logo for Power Point">
          <a:extLst>
            <a:ext uri="{FF2B5EF4-FFF2-40B4-BE49-F238E27FC236}">
              <a16:creationId xmlns:a16="http://schemas.microsoft.com/office/drawing/2014/main" id="{00000000-0008-0000-1700-00007D703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0" y="142875"/>
          <a:ext cx="838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586016</xdr:colOff>
      <xdr:row>2</xdr:row>
      <xdr:rowOff>200783</xdr:rowOff>
    </xdr:from>
    <xdr:to>
      <xdr:col>9</xdr:col>
      <xdr:colOff>792238</xdr:colOff>
      <xdr:row>3</xdr:row>
      <xdr:rowOff>157845</xdr:rowOff>
    </xdr:to>
    <xdr:sp macro="" textlink="">
      <xdr:nvSpPr>
        <xdr:cNvPr id="8" name="TextBox 7">
          <a:hlinkClick xmlns:r="http://schemas.openxmlformats.org/officeDocument/2006/relationships" r:id="rId2"/>
          <a:extLst>
            <a:ext uri="{FF2B5EF4-FFF2-40B4-BE49-F238E27FC236}">
              <a16:creationId xmlns:a16="http://schemas.microsoft.com/office/drawing/2014/main" id="{00000000-0008-0000-1700-000008000000}"/>
            </a:ext>
          </a:extLst>
        </xdr:cNvPr>
        <xdr:cNvSpPr txBox="1"/>
      </xdr:nvSpPr>
      <xdr:spPr>
        <a:xfrm>
          <a:off x="7685316" y="861183"/>
          <a:ext cx="2035022" cy="287262"/>
        </a:xfrm>
        <a:prstGeom prst="rect">
          <a:avLst/>
        </a:prstGeom>
        <a:solidFill>
          <a:srgbClr val="00CCFF"/>
        </a:solidFill>
        <a:ln w="9525" cmpd="sng">
          <a:solidFill>
            <a:schemeClr val="lt1">
              <a:shade val="50000"/>
            </a:schemeClr>
          </a:solidFill>
        </a:ln>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Prerequisites</a:t>
          </a:r>
          <a:r>
            <a:rPr lang="en-US" sz="1100" baseline="0"/>
            <a:t> Checklist</a:t>
          </a:r>
          <a:endParaRPr lang="en-US" sz="1100"/>
        </a:p>
      </xdr:txBody>
    </xdr:sp>
    <xdr:clientData/>
  </xdr:twoCellAnchor>
  <xdr:twoCellAnchor>
    <xdr:from>
      <xdr:col>5</xdr:col>
      <xdr:colOff>1316869</xdr:colOff>
      <xdr:row>2</xdr:row>
      <xdr:rowOff>194431</xdr:rowOff>
    </xdr:from>
    <xdr:to>
      <xdr:col>6</xdr:col>
      <xdr:colOff>240999</xdr:colOff>
      <xdr:row>3</xdr:row>
      <xdr:rowOff>151493</xdr:rowOff>
    </xdr:to>
    <xdr:sp macro="" textlink="">
      <xdr:nvSpPr>
        <xdr:cNvPr id="9" name="TextBox 8">
          <a:hlinkClick xmlns:r="http://schemas.openxmlformats.org/officeDocument/2006/relationships" r:id="rId3"/>
          <a:extLst>
            <a:ext uri="{FF2B5EF4-FFF2-40B4-BE49-F238E27FC236}">
              <a16:creationId xmlns:a16="http://schemas.microsoft.com/office/drawing/2014/main" id="{00000000-0008-0000-1700-000009000000}"/>
            </a:ext>
          </a:extLst>
        </xdr:cNvPr>
        <xdr:cNvSpPr txBox="1"/>
      </xdr:nvSpPr>
      <xdr:spPr>
        <a:xfrm>
          <a:off x="6371469" y="854831"/>
          <a:ext cx="968830" cy="287262"/>
        </a:xfrm>
        <a:prstGeom prst="rect">
          <a:avLst/>
        </a:prstGeom>
        <a:solidFill>
          <a:srgbClr val="00CCFF"/>
        </a:solidFill>
        <a:ln w="9525" cmpd="sng">
          <a:solidFill>
            <a:schemeClr val="lt1">
              <a:shade val="50000"/>
            </a:schemeClr>
          </a:solidFill>
        </a:ln>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ERMs</a:t>
          </a:r>
        </a:p>
      </xdr:txBody>
    </xdr:sp>
    <xdr:clientData/>
  </xdr:twoCellAnchor>
  <xdr:twoCellAnchor>
    <xdr:from>
      <xdr:col>4</xdr:col>
      <xdr:colOff>635000</xdr:colOff>
      <xdr:row>2</xdr:row>
      <xdr:rowOff>188081</xdr:rowOff>
    </xdr:from>
    <xdr:to>
      <xdr:col>5</xdr:col>
      <xdr:colOff>1039586</xdr:colOff>
      <xdr:row>3</xdr:row>
      <xdr:rowOff>157843</xdr:rowOff>
    </xdr:to>
    <xdr:sp macro="" textlink="">
      <xdr:nvSpPr>
        <xdr:cNvPr id="10" name="TextBox 9">
          <a:hlinkClick xmlns:r="http://schemas.openxmlformats.org/officeDocument/2006/relationships" r:id="rId4"/>
          <a:extLst>
            <a:ext uri="{FF2B5EF4-FFF2-40B4-BE49-F238E27FC236}">
              <a16:creationId xmlns:a16="http://schemas.microsoft.com/office/drawing/2014/main" id="{00000000-0008-0000-1700-00000A000000}"/>
            </a:ext>
          </a:extLst>
        </xdr:cNvPr>
        <xdr:cNvSpPr txBox="1"/>
      </xdr:nvSpPr>
      <xdr:spPr>
        <a:xfrm>
          <a:off x="4673600" y="848481"/>
          <a:ext cx="1420586" cy="299962"/>
        </a:xfrm>
        <a:prstGeom prst="rect">
          <a:avLst/>
        </a:prstGeom>
        <a:solidFill>
          <a:srgbClr val="FFFF00"/>
        </a:solidFill>
        <a:ln w="9525" cmpd="sng">
          <a:solidFill>
            <a:schemeClr val="lt1">
              <a:shade val="50000"/>
            </a:schemeClr>
          </a:solidFill>
        </a:ln>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Table</a:t>
          </a:r>
          <a:r>
            <a:rPr lang="en-US" sz="1100" baseline="0"/>
            <a:t> of Contents</a:t>
          </a:r>
          <a:endParaRPr lang="en-US" sz="1100"/>
        </a:p>
      </xdr:txBody>
    </xdr:sp>
    <xdr:clientData/>
  </xdr:twoCellAnchor>
  <xdr:twoCellAnchor>
    <xdr:from>
      <xdr:col>9</xdr:col>
      <xdr:colOff>1113971</xdr:colOff>
      <xdr:row>2</xdr:row>
      <xdr:rowOff>212270</xdr:rowOff>
    </xdr:from>
    <xdr:to>
      <xdr:col>9</xdr:col>
      <xdr:colOff>2081288</xdr:colOff>
      <xdr:row>3</xdr:row>
      <xdr:rowOff>169332</xdr:rowOff>
    </xdr:to>
    <xdr:sp macro="" textlink="">
      <xdr:nvSpPr>
        <xdr:cNvPr id="11" name="TextBox 10">
          <a:hlinkClick xmlns:r="http://schemas.openxmlformats.org/officeDocument/2006/relationships" r:id="rId5"/>
          <a:extLst>
            <a:ext uri="{FF2B5EF4-FFF2-40B4-BE49-F238E27FC236}">
              <a16:creationId xmlns:a16="http://schemas.microsoft.com/office/drawing/2014/main" id="{00000000-0008-0000-1700-00000B000000}"/>
            </a:ext>
          </a:extLst>
        </xdr:cNvPr>
        <xdr:cNvSpPr txBox="1"/>
      </xdr:nvSpPr>
      <xdr:spPr>
        <a:xfrm>
          <a:off x="10042071" y="872670"/>
          <a:ext cx="967317" cy="287262"/>
        </a:xfrm>
        <a:prstGeom prst="rect">
          <a:avLst/>
        </a:prstGeom>
        <a:solidFill>
          <a:srgbClr val="00CCFF"/>
        </a:solidFill>
        <a:ln w="9525" cmpd="sng">
          <a:solidFill>
            <a:schemeClr val="lt1">
              <a:shade val="50000"/>
            </a:schemeClr>
          </a:solidFill>
        </a:ln>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Overview</a:t>
          </a:r>
        </a:p>
      </xdr:txBody>
    </xdr:sp>
    <xdr:clientData/>
  </xdr:twoCellAnchor>
  <mc:AlternateContent xmlns:mc="http://schemas.openxmlformats.org/markup-compatibility/2006">
    <mc:Choice xmlns:a14="http://schemas.microsoft.com/office/drawing/2010/main" Requires="a14">
      <xdr:twoCellAnchor editAs="oneCell">
        <xdr:from>
          <xdr:col>9</xdr:col>
          <xdr:colOff>527050</xdr:colOff>
          <xdr:row>0</xdr:row>
          <xdr:rowOff>76200</xdr:rowOff>
        </xdr:from>
        <xdr:to>
          <xdr:col>9</xdr:col>
          <xdr:colOff>2082800</xdr:colOff>
          <xdr:row>1</xdr:row>
          <xdr:rowOff>69850</xdr:rowOff>
        </xdr:to>
        <xdr:sp macro="" textlink="">
          <xdr:nvSpPr>
            <xdr:cNvPr id="3111938" name="CommandButton1" hidden="1">
              <a:extLst>
                <a:ext uri="{63B3BB69-23CF-44E3-9099-C40C66FF867C}">
                  <a14:compatExt spid="_x0000_s3111938"/>
                </a:ext>
                <a:ext uri="{FF2B5EF4-FFF2-40B4-BE49-F238E27FC236}">
                  <a16:creationId xmlns:a16="http://schemas.microsoft.com/office/drawing/2014/main" id="{00000000-0008-0000-1700-0000027C2F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xdr:from>
      <xdr:col>1</xdr:col>
      <xdr:colOff>247650</xdr:colOff>
      <xdr:row>0</xdr:row>
      <xdr:rowOff>142875</xdr:rowOff>
    </xdr:from>
    <xdr:to>
      <xdr:col>1</xdr:col>
      <xdr:colOff>1085850</xdr:colOff>
      <xdr:row>3</xdr:row>
      <xdr:rowOff>0</xdr:rowOff>
    </xdr:to>
    <xdr:pic>
      <xdr:nvPicPr>
        <xdr:cNvPr id="3306621" name="Picture 638" descr="ENERGY STAR Logo for Power Point">
          <a:extLst>
            <a:ext uri="{FF2B5EF4-FFF2-40B4-BE49-F238E27FC236}">
              <a16:creationId xmlns:a16="http://schemas.microsoft.com/office/drawing/2014/main" id="{00000000-0008-0000-1800-00007D743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0" y="142875"/>
          <a:ext cx="838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1020126</xdr:colOff>
      <xdr:row>2</xdr:row>
      <xdr:rowOff>208865</xdr:rowOff>
    </xdr:from>
    <xdr:to>
      <xdr:col>11</xdr:col>
      <xdr:colOff>561330</xdr:colOff>
      <xdr:row>3</xdr:row>
      <xdr:rowOff>167082</xdr:rowOff>
    </xdr:to>
    <xdr:sp macro="" textlink="">
      <xdr:nvSpPr>
        <xdr:cNvPr id="3" name="TextBox 2">
          <a:hlinkClick xmlns:r="http://schemas.openxmlformats.org/officeDocument/2006/relationships" r:id="rId2"/>
          <a:extLst>
            <a:ext uri="{FF2B5EF4-FFF2-40B4-BE49-F238E27FC236}">
              <a16:creationId xmlns:a16="http://schemas.microsoft.com/office/drawing/2014/main" id="{00000000-0008-0000-1800-000003000000}"/>
            </a:ext>
          </a:extLst>
        </xdr:cNvPr>
        <xdr:cNvSpPr txBox="1"/>
      </xdr:nvSpPr>
      <xdr:spPr>
        <a:xfrm>
          <a:off x="8640126" y="866956"/>
          <a:ext cx="2035022" cy="287262"/>
        </a:xfrm>
        <a:prstGeom prst="rect">
          <a:avLst/>
        </a:prstGeom>
        <a:solidFill>
          <a:srgbClr val="00CCFF"/>
        </a:solidFill>
        <a:ln w="9525" cmpd="sng">
          <a:solidFill>
            <a:schemeClr val="lt1">
              <a:shade val="50000"/>
            </a:schemeClr>
          </a:solidFill>
        </a:ln>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Prerequisites</a:t>
          </a:r>
          <a:r>
            <a:rPr lang="en-US" sz="1100" baseline="0"/>
            <a:t> Checklist</a:t>
          </a:r>
          <a:endParaRPr lang="en-US" sz="1100"/>
        </a:p>
      </xdr:txBody>
    </xdr:sp>
    <xdr:clientData/>
  </xdr:twoCellAnchor>
  <xdr:twoCellAnchor>
    <xdr:from>
      <xdr:col>7</xdr:col>
      <xdr:colOff>1455415</xdr:colOff>
      <xdr:row>2</xdr:row>
      <xdr:rowOff>202513</xdr:rowOff>
    </xdr:from>
    <xdr:to>
      <xdr:col>8</xdr:col>
      <xdr:colOff>675109</xdr:colOff>
      <xdr:row>3</xdr:row>
      <xdr:rowOff>160730</xdr:rowOff>
    </xdr:to>
    <xdr:sp macro="" textlink="">
      <xdr:nvSpPr>
        <xdr:cNvPr id="4" name="TextBox 3">
          <a:hlinkClick xmlns:r="http://schemas.openxmlformats.org/officeDocument/2006/relationships" r:id="rId3"/>
          <a:extLst>
            <a:ext uri="{FF2B5EF4-FFF2-40B4-BE49-F238E27FC236}">
              <a16:creationId xmlns:a16="http://schemas.microsoft.com/office/drawing/2014/main" id="{00000000-0008-0000-1800-000004000000}"/>
            </a:ext>
          </a:extLst>
        </xdr:cNvPr>
        <xdr:cNvSpPr txBox="1"/>
      </xdr:nvSpPr>
      <xdr:spPr>
        <a:xfrm>
          <a:off x="7326279" y="860604"/>
          <a:ext cx="968830" cy="287262"/>
        </a:xfrm>
        <a:prstGeom prst="rect">
          <a:avLst/>
        </a:prstGeom>
        <a:solidFill>
          <a:srgbClr val="00CCFF"/>
        </a:solidFill>
        <a:ln w="9525" cmpd="sng">
          <a:solidFill>
            <a:schemeClr val="lt1">
              <a:shade val="50000"/>
            </a:schemeClr>
          </a:solidFill>
        </a:ln>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ERMs</a:t>
          </a:r>
        </a:p>
      </xdr:txBody>
    </xdr:sp>
    <xdr:clientData/>
  </xdr:twoCellAnchor>
  <xdr:twoCellAnchor>
    <xdr:from>
      <xdr:col>6</xdr:col>
      <xdr:colOff>502228</xdr:colOff>
      <xdr:row>2</xdr:row>
      <xdr:rowOff>196163</xdr:rowOff>
    </xdr:from>
    <xdr:to>
      <xdr:col>7</xdr:col>
      <xdr:colOff>1178132</xdr:colOff>
      <xdr:row>3</xdr:row>
      <xdr:rowOff>167080</xdr:rowOff>
    </xdr:to>
    <xdr:sp macro="" textlink="">
      <xdr:nvSpPr>
        <xdr:cNvPr id="5" name="TextBox 4">
          <a:hlinkClick xmlns:r="http://schemas.openxmlformats.org/officeDocument/2006/relationships" r:id="rId4"/>
          <a:extLst>
            <a:ext uri="{FF2B5EF4-FFF2-40B4-BE49-F238E27FC236}">
              <a16:creationId xmlns:a16="http://schemas.microsoft.com/office/drawing/2014/main" id="{00000000-0008-0000-1800-000005000000}"/>
            </a:ext>
          </a:extLst>
        </xdr:cNvPr>
        <xdr:cNvSpPr txBox="1"/>
      </xdr:nvSpPr>
      <xdr:spPr>
        <a:xfrm>
          <a:off x="5628410" y="854254"/>
          <a:ext cx="1420586" cy="299962"/>
        </a:xfrm>
        <a:prstGeom prst="rect">
          <a:avLst/>
        </a:prstGeom>
        <a:solidFill>
          <a:srgbClr val="FFFF00"/>
        </a:solidFill>
        <a:ln w="9525" cmpd="sng">
          <a:solidFill>
            <a:schemeClr val="lt1">
              <a:shade val="50000"/>
            </a:schemeClr>
          </a:solidFill>
        </a:ln>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Table</a:t>
          </a:r>
          <a:r>
            <a:rPr lang="en-US" sz="1100" baseline="0"/>
            <a:t> of Contents</a:t>
          </a:r>
          <a:endParaRPr lang="en-US" sz="1100"/>
        </a:p>
      </xdr:txBody>
    </xdr:sp>
    <xdr:clientData/>
  </xdr:twoCellAnchor>
  <xdr:twoCellAnchor>
    <xdr:from>
      <xdr:col>12</xdr:col>
      <xdr:colOff>69108</xdr:colOff>
      <xdr:row>2</xdr:row>
      <xdr:rowOff>220352</xdr:rowOff>
    </xdr:from>
    <xdr:to>
      <xdr:col>13</xdr:col>
      <xdr:colOff>412971</xdr:colOff>
      <xdr:row>3</xdr:row>
      <xdr:rowOff>178569</xdr:rowOff>
    </xdr:to>
    <xdr:sp macro="" textlink="">
      <xdr:nvSpPr>
        <xdr:cNvPr id="6" name="TextBox 5">
          <a:hlinkClick xmlns:r="http://schemas.openxmlformats.org/officeDocument/2006/relationships" r:id="rId5"/>
          <a:extLst>
            <a:ext uri="{FF2B5EF4-FFF2-40B4-BE49-F238E27FC236}">
              <a16:creationId xmlns:a16="http://schemas.microsoft.com/office/drawing/2014/main" id="{00000000-0008-0000-1800-000006000000}"/>
            </a:ext>
          </a:extLst>
        </xdr:cNvPr>
        <xdr:cNvSpPr txBox="1"/>
      </xdr:nvSpPr>
      <xdr:spPr>
        <a:xfrm>
          <a:off x="10996881" y="878443"/>
          <a:ext cx="967317" cy="287262"/>
        </a:xfrm>
        <a:prstGeom prst="rect">
          <a:avLst/>
        </a:prstGeom>
        <a:solidFill>
          <a:srgbClr val="00CCFF"/>
        </a:solidFill>
        <a:ln w="9525" cmpd="sng">
          <a:solidFill>
            <a:schemeClr val="lt1">
              <a:shade val="50000"/>
            </a:schemeClr>
          </a:solidFill>
        </a:ln>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Overview</a:t>
          </a:r>
        </a:p>
      </xdr:txBody>
    </xdr:sp>
    <xdr:clientData/>
  </xdr:twoCellAnchor>
  <mc:AlternateContent xmlns:mc="http://schemas.openxmlformats.org/markup-compatibility/2006">
    <mc:Choice xmlns:a14="http://schemas.microsoft.com/office/drawing/2010/main" Requires="a14">
      <xdr:twoCellAnchor editAs="oneCell">
        <xdr:from>
          <xdr:col>12</xdr:col>
          <xdr:colOff>152400</xdr:colOff>
          <xdr:row>0</xdr:row>
          <xdr:rowOff>69850</xdr:rowOff>
        </xdr:from>
        <xdr:to>
          <xdr:col>13</xdr:col>
          <xdr:colOff>1047750</xdr:colOff>
          <xdr:row>1</xdr:row>
          <xdr:rowOff>63500</xdr:rowOff>
        </xdr:to>
        <xdr:sp macro="" textlink="">
          <xdr:nvSpPr>
            <xdr:cNvPr id="3115009" name="CommandButton1" hidden="1">
              <a:extLst>
                <a:ext uri="{63B3BB69-23CF-44E3-9099-C40C66FF867C}">
                  <a14:compatExt spid="_x0000_s3115009"/>
                </a:ext>
                <a:ext uri="{FF2B5EF4-FFF2-40B4-BE49-F238E27FC236}">
                  <a16:creationId xmlns:a16="http://schemas.microsoft.com/office/drawing/2014/main" id="{00000000-0008-0000-1800-000001882F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xdr:from>
      <xdr:col>1</xdr:col>
      <xdr:colOff>247650</xdr:colOff>
      <xdr:row>0</xdr:row>
      <xdr:rowOff>142875</xdr:rowOff>
    </xdr:from>
    <xdr:to>
      <xdr:col>1</xdr:col>
      <xdr:colOff>1085850</xdr:colOff>
      <xdr:row>3</xdr:row>
      <xdr:rowOff>0</xdr:rowOff>
    </xdr:to>
    <xdr:pic>
      <xdr:nvPicPr>
        <xdr:cNvPr id="3113275" name="Picture 638" descr="ENERGY STAR Logo for Power Point">
          <a:extLst>
            <a:ext uri="{FF2B5EF4-FFF2-40B4-BE49-F238E27FC236}">
              <a16:creationId xmlns:a16="http://schemas.microsoft.com/office/drawing/2014/main" id="{00000000-0008-0000-1900-00003B812F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00" y="142875"/>
          <a:ext cx="838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50308</xdr:colOff>
      <xdr:row>2</xdr:row>
      <xdr:rowOff>139592</xdr:rowOff>
    </xdr:from>
    <xdr:to>
      <xdr:col>13</xdr:col>
      <xdr:colOff>111057</xdr:colOff>
      <xdr:row>3</xdr:row>
      <xdr:rowOff>97809</xdr:rowOff>
    </xdr:to>
    <xdr:sp macro="" textlink="">
      <xdr:nvSpPr>
        <xdr:cNvPr id="3" name="TextBox 2">
          <a:hlinkClick xmlns:r="http://schemas.openxmlformats.org/officeDocument/2006/relationships" r:id="rId2"/>
          <a:extLst>
            <a:ext uri="{FF2B5EF4-FFF2-40B4-BE49-F238E27FC236}">
              <a16:creationId xmlns:a16="http://schemas.microsoft.com/office/drawing/2014/main" id="{00000000-0008-0000-1900-000003000000}"/>
            </a:ext>
          </a:extLst>
        </xdr:cNvPr>
        <xdr:cNvSpPr txBox="1"/>
      </xdr:nvSpPr>
      <xdr:spPr>
        <a:xfrm>
          <a:off x="9990944" y="797683"/>
          <a:ext cx="2035022" cy="287262"/>
        </a:xfrm>
        <a:prstGeom prst="rect">
          <a:avLst/>
        </a:prstGeom>
        <a:solidFill>
          <a:srgbClr val="00CCFF"/>
        </a:solidFill>
        <a:ln w="9525" cmpd="sng">
          <a:solidFill>
            <a:schemeClr val="lt1">
              <a:shade val="50000"/>
            </a:schemeClr>
          </a:solidFill>
        </a:ln>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Prerequisites</a:t>
          </a:r>
          <a:r>
            <a:rPr lang="en-US" sz="1100" baseline="0"/>
            <a:t> Checklist</a:t>
          </a:r>
          <a:endParaRPr lang="en-US" sz="1100"/>
        </a:p>
      </xdr:txBody>
    </xdr:sp>
    <xdr:clientData/>
  </xdr:twoCellAnchor>
  <xdr:twoCellAnchor>
    <xdr:from>
      <xdr:col>8</xdr:col>
      <xdr:colOff>69961</xdr:colOff>
      <xdr:row>2</xdr:row>
      <xdr:rowOff>133240</xdr:rowOff>
    </xdr:from>
    <xdr:to>
      <xdr:col>9</xdr:col>
      <xdr:colOff>363382</xdr:colOff>
      <xdr:row>3</xdr:row>
      <xdr:rowOff>91457</xdr:rowOff>
    </xdr:to>
    <xdr:sp macro="" textlink="">
      <xdr:nvSpPr>
        <xdr:cNvPr id="4" name="TextBox 3">
          <a:hlinkClick xmlns:r="http://schemas.openxmlformats.org/officeDocument/2006/relationships" r:id="rId3"/>
          <a:extLst>
            <a:ext uri="{FF2B5EF4-FFF2-40B4-BE49-F238E27FC236}">
              <a16:creationId xmlns:a16="http://schemas.microsoft.com/office/drawing/2014/main" id="{00000000-0008-0000-1900-000004000000}"/>
            </a:ext>
          </a:extLst>
        </xdr:cNvPr>
        <xdr:cNvSpPr txBox="1"/>
      </xdr:nvSpPr>
      <xdr:spPr>
        <a:xfrm>
          <a:off x="8677097" y="791331"/>
          <a:ext cx="968830" cy="287262"/>
        </a:xfrm>
        <a:prstGeom prst="rect">
          <a:avLst/>
        </a:prstGeom>
        <a:solidFill>
          <a:srgbClr val="00CCFF"/>
        </a:solidFill>
        <a:ln w="9525" cmpd="sng">
          <a:solidFill>
            <a:schemeClr val="lt1">
              <a:shade val="50000"/>
            </a:schemeClr>
          </a:solidFill>
        </a:ln>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ERMs</a:t>
          </a:r>
        </a:p>
      </xdr:txBody>
    </xdr:sp>
    <xdr:clientData/>
  </xdr:twoCellAnchor>
  <xdr:twoCellAnchor>
    <xdr:from>
      <xdr:col>6</xdr:col>
      <xdr:colOff>242455</xdr:colOff>
      <xdr:row>2</xdr:row>
      <xdr:rowOff>126890</xdr:rowOff>
    </xdr:from>
    <xdr:to>
      <xdr:col>7</xdr:col>
      <xdr:colOff>727859</xdr:colOff>
      <xdr:row>3</xdr:row>
      <xdr:rowOff>97807</xdr:rowOff>
    </xdr:to>
    <xdr:sp macro="" textlink="">
      <xdr:nvSpPr>
        <xdr:cNvPr id="5" name="TextBox 4">
          <a:hlinkClick xmlns:r="http://schemas.openxmlformats.org/officeDocument/2006/relationships" r:id="rId4"/>
          <a:extLst>
            <a:ext uri="{FF2B5EF4-FFF2-40B4-BE49-F238E27FC236}">
              <a16:creationId xmlns:a16="http://schemas.microsoft.com/office/drawing/2014/main" id="{00000000-0008-0000-1900-000005000000}"/>
            </a:ext>
          </a:extLst>
        </xdr:cNvPr>
        <xdr:cNvSpPr txBox="1"/>
      </xdr:nvSpPr>
      <xdr:spPr>
        <a:xfrm>
          <a:off x="6979228" y="784981"/>
          <a:ext cx="1420586" cy="299962"/>
        </a:xfrm>
        <a:prstGeom prst="rect">
          <a:avLst/>
        </a:prstGeom>
        <a:solidFill>
          <a:srgbClr val="FFFF00"/>
        </a:solidFill>
        <a:ln w="9525" cmpd="sng">
          <a:solidFill>
            <a:schemeClr val="lt1">
              <a:shade val="50000"/>
            </a:schemeClr>
          </a:solidFill>
        </a:ln>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Table</a:t>
          </a:r>
          <a:r>
            <a:rPr lang="en-US" sz="1100" baseline="0"/>
            <a:t> of Contents</a:t>
          </a:r>
          <a:endParaRPr lang="en-US" sz="1100"/>
        </a:p>
      </xdr:txBody>
    </xdr:sp>
    <xdr:clientData/>
  </xdr:twoCellAnchor>
  <xdr:twoCellAnchor>
    <xdr:from>
      <xdr:col>13</xdr:col>
      <xdr:colOff>432790</xdr:colOff>
      <xdr:row>2</xdr:row>
      <xdr:rowOff>151079</xdr:rowOff>
    </xdr:from>
    <xdr:to>
      <xdr:col>14</xdr:col>
      <xdr:colOff>724698</xdr:colOff>
      <xdr:row>3</xdr:row>
      <xdr:rowOff>109296</xdr:rowOff>
    </xdr:to>
    <xdr:sp macro="" textlink="">
      <xdr:nvSpPr>
        <xdr:cNvPr id="6" name="TextBox 5">
          <a:hlinkClick xmlns:r="http://schemas.openxmlformats.org/officeDocument/2006/relationships" r:id="rId5"/>
          <a:extLst>
            <a:ext uri="{FF2B5EF4-FFF2-40B4-BE49-F238E27FC236}">
              <a16:creationId xmlns:a16="http://schemas.microsoft.com/office/drawing/2014/main" id="{00000000-0008-0000-1900-000006000000}"/>
            </a:ext>
          </a:extLst>
        </xdr:cNvPr>
        <xdr:cNvSpPr txBox="1"/>
      </xdr:nvSpPr>
      <xdr:spPr>
        <a:xfrm>
          <a:off x="12347699" y="809170"/>
          <a:ext cx="967317" cy="287262"/>
        </a:xfrm>
        <a:prstGeom prst="rect">
          <a:avLst/>
        </a:prstGeom>
        <a:solidFill>
          <a:srgbClr val="00CCFF"/>
        </a:solidFill>
        <a:ln w="9525" cmpd="sng">
          <a:solidFill>
            <a:schemeClr val="lt1">
              <a:shade val="50000"/>
            </a:schemeClr>
          </a:solidFill>
        </a:ln>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Overview</a:t>
          </a:r>
        </a:p>
      </xdr:txBody>
    </xdr:sp>
    <xdr:clientData/>
  </xdr:twoCellAnchor>
  <mc:AlternateContent xmlns:mc="http://schemas.openxmlformats.org/markup-compatibility/2006">
    <mc:Choice xmlns:a14="http://schemas.microsoft.com/office/drawing/2010/main" Requires="a14">
      <xdr:twoCellAnchor editAs="oneCell">
        <xdr:from>
          <xdr:col>17</xdr:col>
          <xdr:colOff>762000</xdr:colOff>
          <xdr:row>0</xdr:row>
          <xdr:rowOff>127000</xdr:rowOff>
        </xdr:from>
        <xdr:to>
          <xdr:col>19</xdr:col>
          <xdr:colOff>342900</xdr:colOff>
          <xdr:row>1</xdr:row>
          <xdr:rowOff>120650</xdr:rowOff>
        </xdr:to>
        <xdr:sp macro="" textlink="">
          <xdr:nvSpPr>
            <xdr:cNvPr id="3112973" name="CommandButton1" hidden="1">
              <a:extLst>
                <a:ext uri="{63B3BB69-23CF-44E3-9099-C40C66FF867C}">
                  <a14:compatExt spid="_x0000_s3112973"/>
                </a:ext>
                <a:ext uri="{FF2B5EF4-FFF2-40B4-BE49-F238E27FC236}">
                  <a16:creationId xmlns:a16="http://schemas.microsoft.com/office/drawing/2014/main" id="{00000000-0008-0000-1900-00000D802F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xdr:twoCellAnchor>
    <xdr:from>
      <xdr:col>4</xdr:col>
      <xdr:colOff>619125</xdr:colOff>
      <xdr:row>68</xdr:row>
      <xdr:rowOff>47625</xdr:rowOff>
    </xdr:from>
    <xdr:to>
      <xdr:col>8</xdr:col>
      <xdr:colOff>466725</xdr:colOff>
      <xdr:row>86</xdr:row>
      <xdr:rowOff>104775</xdr:rowOff>
    </xdr:to>
    <xdr:graphicFrame macro="">
      <xdr:nvGraphicFramePr>
        <xdr:cNvPr id="3307768" name="Chart 7">
          <a:extLst>
            <a:ext uri="{FF2B5EF4-FFF2-40B4-BE49-F238E27FC236}">
              <a16:creationId xmlns:a16="http://schemas.microsoft.com/office/drawing/2014/main" id="{00000000-0008-0000-1A00-0000F87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247650</xdr:colOff>
      <xdr:row>0</xdr:row>
      <xdr:rowOff>142875</xdr:rowOff>
    </xdr:from>
    <xdr:to>
      <xdr:col>1</xdr:col>
      <xdr:colOff>1085850</xdr:colOff>
      <xdr:row>3</xdr:row>
      <xdr:rowOff>0</xdr:rowOff>
    </xdr:to>
    <xdr:pic>
      <xdr:nvPicPr>
        <xdr:cNvPr id="3307769" name="Picture 638" descr="ENERGY STAR Logo for Power Point">
          <a:extLst>
            <a:ext uri="{FF2B5EF4-FFF2-40B4-BE49-F238E27FC236}">
              <a16:creationId xmlns:a16="http://schemas.microsoft.com/office/drawing/2014/main" id="{00000000-0008-0000-1A00-0000F97832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57250" y="142875"/>
          <a:ext cx="838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636816</xdr:colOff>
      <xdr:row>2</xdr:row>
      <xdr:rowOff>238883</xdr:rowOff>
    </xdr:from>
    <xdr:to>
      <xdr:col>9</xdr:col>
      <xdr:colOff>970038</xdr:colOff>
      <xdr:row>3</xdr:row>
      <xdr:rowOff>195945</xdr:rowOff>
    </xdr:to>
    <xdr:sp macro="" textlink="">
      <xdr:nvSpPr>
        <xdr:cNvPr id="4" name="TextBox 3">
          <a:hlinkClick xmlns:r="http://schemas.openxmlformats.org/officeDocument/2006/relationships" r:id="rId3"/>
          <a:extLst>
            <a:ext uri="{FF2B5EF4-FFF2-40B4-BE49-F238E27FC236}">
              <a16:creationId xmlns:a16="http://schemas.microsoft.com/office/drawing/2014/main" id="{00000000-0008-0000-1A00-000004000000}"/>
            </a:ext>
          </a:extLst>
        </xdr:cNvPr>
        <xdr:cNvSpPr txBox="1"/>
      </xdr:nvSpPr>
      <xdr:spPr>
        <a:xfrm>
          <a:off x="7571016" y="899283"/>
          <a:ext cx="2035022" cy="287262"/>
        </a:xfrm>
        <a:prstGeom prst="rect">
          <a:avLst/>
        </a:prstGeom>
        <a:solidFill>
          <a:srgbClr val="00CCFF"/>
        </a:solidFill>
        <a:ln w="9525" cmpd="sng">
          <a:solidFill>
            <a:schemeClr val="lt1">
              <a:shade val="50000"/>
            </a:schemeClr>
          </a:solidFill>
        </a:ln>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Prerequisites</a:t>
          </a:r>
          <a:r>
            <a:rPr lang="en-US" sz="1100" baseline="0"/>
            <a:t> Checklist</a:t>
          </a:r>
          <a:endParaRPr lang="en-US" sz="1100"/>
        </a:p>
      </xdr:txBody>
    </xdr:sp>
    <xdr:clientData/>
  </xdr:twoCellAnchor>
  <xdr:twoCellAnchor>
    <xdr:from>
      <xdr:col>5</xdr:col>
      <xdr:colOff>1012069</xdr:colOff>
      <xdr:row>2</xdr:row>
      <xdr:rowOff>232531</xdr:rowOff>
    </xdr:from>
    <xdr:to>
      <xdr:col>6</xdr:col>
      <xdr:colOff>291799</xdr:colOff>
      <xdr:row>3</xdr:row>
      <xdr:rowOff>189593</xdr:rowOff>
    </xdr:to>
    <xdr:sp macro="" textlink="">
      <xdr:nvSpPr>
        <xdr:cNvPr id="5" name="TextBox 4">
          <a:hlinkClick xmlns:r="http://schemas.openxmlformats.org/officeDocument/2006/relationships" r:id="rId4"/>
          <a:extLst>
            <a:ext uri="{FF2B5EF4-FFF2-40B4-BE49-F238E27FC236}">
              <a16:creationId xmlns:a16="http://schemas.microsoft.com/office/drawing/2014/main" id="{00000000-0008-0000-1A00-000005000000}"/>
            </a:ext>
          </a:extLst>
        </xdr:cNvPr>
        <xdr:cNvSpPr txBox="1"/>
      </xdr:nvSpPr>
      <xdr:spPr>
        <a:xfrm>
          <a:off x="6257169" y="892931"/>
          <a:ext cx="968830" cy="287262"/>
        </a:xfrm>
        <a:prstGeom prst="rect">
          <a:avLst/>
        </a:prstGeom>
        <a:solidFill>
          <a:srgbClr val="00CCFF"/>
        </a:solidFill>
        <a:ln w="9525" cmpd="sng">
          <a:solidFill>
            <a:schemeClr val="lt1">
              <a:shade val="50000"/>
            </a:schemeClr>
          </a:solidFill>
        </a:ln>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ERMs</a:t>
          </a:r>
        </a:p>
      </xdr:txBody>
    </xdr:sp>
    <xdr:clientData/>
  </xdr:twoCellAnchor>
  <xdr:twoCellAnchor>
    <xdr:from>
      <xdr:col>4</xdr:col>
      <xdr:colOff>355600</xdr:colOff>
      <xdr:row>2</xdr:row>
      <xdr:rowOff>226181</xdr:rowOff>
    </xdr:from>
    <xdr:to>
      <xdr:col>5</xdr:col>
      <xdr:colOff>734786</xdr:colOff>
      <xdr:row>3</xdr:row>
      <xdr:rowOff>195943</xdr:rowOff>
    </xdr:to>
    <xdr:sp macro="" textlink="">
      <xdr:nvSpPr>
        <xdr:cNvPr id="6" name="TextBox 5">
          <a:hlinkClick xmlns:r="http://schemas.openxmlformats.org/officeDocument/2006/relationships" r:id="rId5"/>
          <a:extLst>
            <a:ext uri="{FF2B5EF4-FFF2-40B4-BE49-F238E27FC236}">
              <a16:creationId xmlns:a16="http://schemas.microsoft.com/office/drawing/2014/main" id="{00000000-0008-0000-1A00-000006000000}"/>
            </a:ext>
          </a:extLst>
        </xdr:cNvPr>
        <xdr:cNvSpPr txBox="1"/>
      </xdr:nvSpPr>
      <xdr:spPr>
        <a:xfrm>
          <a:off x="4559300" y="886581"/>
          <a:ext cx="1420586" cy="299962"/>
        </a:xfrm>
        <a:prstGeom prst="rect">
          <a:avLst/>
        </a:prstGeom>
        <a:solidFill>
          <a:srgbClr val="FFFF00"/>
        </a:solidFill>
        <a:ln w="9525" cmpd="sng">
          <a:solidFill>
            <a:schemeClr val="lt1">
              <a:shade val="50000"/>
            </a:schemeClr>
          </a:solidFill>
        </a:ln>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Table</a:t>
          </a:r>
          <a:r>
            <a:rPr lang="en-US" sz="1100" baseline="0"/>
            <a:t> of Contents</a:t>
          </a:r>
          <a:endParaRPr lang="en-US" sz="1100"/>
        </a:p>
      </xdr:txBody>
    </xdr:sp>
    <xdr:clientData/>
  </xdr:twoCellAnchor>
  <xdr:twoCellAnchor>
    <xdr:from>
      <xdr:col>9</xdr:col>
      <xdr:colOff>1291771</xdr:colOff>
      <xdr:row>2</xdr:row>
      <xdr:rowOff>250370</xdr:rowOff>
    </xdr:from>
    <xdr:to>
      <xdr:col>9</xdr:col>
      <xdr:colOff>2259088</xdr:colOff>
      <xdr:row>3</xdr:row>
      <xdr:rowOff>207432</xdr:rowOff>
    </xdr:to>
    <xdr:sp macro="" textlink="">
      <xdr:nvSpPr>
        <xdr:cNvPr id="7" name="TextBox 6">
          <a:hlinkClick xmlns:r="http://schemas.openxmlformats.org/officeDocument/2006/relationships" r:id="rId6"/>
          <a:extLst>
            <a:ext uri="{FF2B5EF4-FFF2-40B4-BE49-F238E27FC236}">
              <a16:creationId xmlns:a16="http://schemas.microsoft.com/office/drawing/2014/main" id="{00000000-0008-0000-1A00-000007000000}"/>
            </a:ext>
          </a:extLst>
        </xdr:cNvPr>
        <xdr:cNvSpPr txBox="1"/>
      </xdr:nvSpPr>
      <xdr:spPr>
        <a:xfrm>
          <a:off x="9927771" y="910770"/>
          <a:ext cx="967317" cy="287262"/>
        </a:xfrm>
        <a:prstGeom prst="rect">
          <a:avLst/>
        </a:prstGeom>
        <a:solidFill>
          <a:srgbClr val="00CCFF"/>
        </a:solidFill>
        <a:ln w="9525" cmpd="sng">
          <a:solidFill>
            <a:schemeClr val="lt1">
              <a:shade val="50000"/>
            </a:schemeClr>
          </a:solidFill>
        </a:ln>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Overview</a:t>
          </a:r>
        </a:p>
      </xdr:txBody>
    </xdr:sp>
    <xdr:clientData/>
  </xdr:twoCellAnchor>
  <mc:AlternateContent xmlns:mc="http://schemas.openxmlformats.org/markup-compatibility/2006">
    <mc:Choice xmlns:a14="http://schemas.microsoft.com/office/drawing/2010/main" Requires="a14">
      <xdr:twoCellAnchor editAs="oneCell">
        <xdr:from>
          <xdr:col>5</xdr:col>
          <xdr:colOff>133350</xdr:colOff>
          <xdr:row>0</xdr:row>
          <xdr:rowOff>57150</xdr:rowOff>
        </xdr:from>
        <xdr:to>
          <xdr:col>5</xdr:col>
          <xdr:colOff>1003300</xdr:colOff>
          <xdr:row>0</xdr:row>
          <xdr:rowOff>241300</xdr:rowOff>
        </xdr:to>
        <xdr:sp macro="" textlink="">
          <xdr:nvSpPr>
            <xdr:cNvPr id="3116033" name="CommandButton1" hidden="1">
              <a:extLst>
                <a:ext uri="{63B3BB69-23CF-44E3-9099-C40C66FF867C}">
                  <a14:compatExt spid="_x0000_s3116033"/>
                </a:ext>
                <a:ext uri="{FF2B5EF4-FFF2-40B4-BE49-F238E27FC236}">
                  <a16:creationId xmlns:a16="http://schemas.microsoft.com/office/drawing/2014/main" id="{00000000-0008-0000-1A00-0000018C2F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247650</xdr:colOff>
      <xdr:row>0</xdr:row>
      <xdr:rowOff>142875</xdr:rowOff>
    </xdr:from>
    <xdr:to>
      <xdr:col>1</xdr:col>
      <xdr:colOff>1085850</xdr:colOff>
      <xdr:row>3</xdr:row>
      <xdr:rowOff>0</xdr:rowOff>
    </xdr:to>
    <xdr:pic>
      <xdr:nvPicPr>
        <xdr:cNvPr id="3297404" name="Picture 638" descr="ENERGY STAR Logo for Power Point">
          <a:extLst>
            <a:ext uri="{FF2B5EF4-FFF2-40B4-BE49-F238E27FC236}">
              <a16:creationId xmlns:a16="http://schemas.microsoft.com/office/drawing/2014/main" id="{00000000-0008-0000-0900-00007C503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0" y="142875"/>
          <a:ext cx="838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656168</xdr:colOff>
      <xdr:row>2</xdr:row>
      <xdr:rowOff>198062</xdr:rowOff>
    </xdr:from>
    <xdr:to>
      <xdr:col>11</xdr:col>
      <xdr:colOff>10583</xdr:colOff>
      <xdr:row>3</xdr:row>
      <xdr:rowOff>145145</xdr:rowOff>
    </xdr:to>
    <xdr:sp macro="" textlink="">
      <xdr:nvSpPr>
        <xdr:cNvPr id="2" name="TextBox 1">
          <a:hlinkClick xmlns:r="http://schemas.openxmlformats.org/officeDocument/2006/relationships" r:id="rId2"/>
          <a:extLst>
            <a:ext uri="{FF2B5EF4-FFF2-40B4-BE49-F238E27FC236}">
              <a16:creationId xmlns:a16="http://schemas.microsoft.com/office/drawing/2014/main" id="{00000000-0008-0000-0900-000002000000}"/>
            </a:ext>
          </a:extLst>
        </xdr:cNvPr>
        <xdr:cNvSpPr txBox="1"/>
      </xdr:nvSpPr>
      <xdr:spPr>
        <a:xfrm>
          <a:off x="8711597" y="878419"/>
          <a:ext cx="2035022" cy="287262"/>
        </a:xfrm>
        <a:prstGeom prst="rect">
          <a:avLst/>
        </a:prstGeom>
        <a:solidFill>
          <a:srgbClr val="00CCFF"/>
        </a:solidFill>
        <a:ln w="9525" cmpd="sng">
          <a:solidFill>
            <a:schemeClr val="lt1">
              <a:shade val="50000"/>
            </a:schemeClr>
          </a:solidFill>
        </a:ln>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Prerequisites</a:t>
          </a:r>
          <a:r>
            <a:rPr lang="en-US" sz="1100" baseline="0"/>
            <a:t> Checklist</a:t>
          </a:r>
          <a:endParaRPr lang="en-US" sz="1100"/>
        </a:p>
      </xdr:txBody>
    </xdr:sp>
    <xdr:clientData/>
  </xdr:twoCellAnchor>
  <xdr:twoCellAnchor>
    <xdr:from>
      <xdr:col>7</xdr:col>
      <xdr:colOff>349250</xdr:colOff>
      <xdr:row>2</xdr:row>
      <xdr:rowOff>205317</xdr:rowOff>
    </xdr:from>
    <xdr:to>
      <xdr:col>8</xdr:col>
      <xdr:colOff>311151</xdr:colOff>
      <xdr:row>3</xdr:row>
      <xdr:rowOff>152400</xdr:rowOff>
    </xdr:to>
    <xdr:sp macro="" textlink="">
      <xdr:nvSpPr>
        <xdr:cNvPr id="5" name="TextBox 4">
          <a:hlinkClick xmlns:r="http://schemas.openxmlformats.org/officeDocument/2006/relationships" r:id="rId3"/>
          <a:extLst>
            <a:ext uri="{FF2B5EF4-FFF2-40B4-BE49-F238E27FC236}">
              <a16:creationId xmlns:a16="http://schemas.microsoft.com/office/drawing/2014/main" id="{00000000-0008-0000-0900-000005000000}"/>
            </a:ext>
          </a:extLst>
        </xdr:cNvPr>
        <xdr:cNvSpPr txBox="1"/>
      </xdr:nvSpPr>
      <xdr:spPr>
        <a:xfrm>
          <a:off x="7387167" y="882650"/>
          <a:ext cx="967317" cy="285750"/>
        </a:xfrm>
        <a:prstGeom prst="rect">
          <a:avLst/>
        </a:prstGeom>
        <a:solidFill>
          <a:srgbClr val="00CCFF"/>
        </a:solidFill>
        <a:ln w="9525" cmpd="sng">
          <a:solidFill>
            <a:schemeClr val="lt1">
              <a:shade val="50000"/>
            </a:schemeClr>
          </a:solidFill>
        </a:ln>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ERMs</a:t>
          </a:r>
        </a:p>
      </xdr:txBody>
    </xdr:sp>
    <xdr:clientData/>
  </xdr:twoCellAnchor>
  <xdr:twoCellAnchor>
    <xdr:from>
      <xdr:col>5</xdr:col>
      <xdr:colOff>529167</xdr:colOff>
      <xdr:row>2</xdr:row>
      <xdr:rowOff>198967</xdr:rowOff>
    </xdr:from>
    <xdr:to>
      <xdr:col>7</xdr:col>
      <xdr:colOff>71967</xdr:colOff>
      <xdr:row>3</xdr:row>
      <xdr:rowOff>158750</xdr:rowOff>
    </xdr:to>
    <xdr:sp macro="" textlink="">
      <xdr:nvSpPr>
        <xdr:cNvPr id="6" name="TextBox 5">
          <a:hlinkClick xmlns:r="http://schemas.openxmlformats.org/officeDocument/2006/relationships" r:id="rId4"/>
          <a:extLst>
            <a:ext uri="{FF2B5EF4-FFF2-40B4-BE49-F238E27FC236}">
              <a16:creationId xmlns:a16="http://schemas.microsoft.com/office/drawing/2014/main" id="{00000000-0008-0000-0900-000006000000}"/>
            </a:ext>
          </a:extLst>
        </xdr:cNvPr>
        <xdr:cNvSpPr txBox="1"/>
      </xdr:nvSpPr>
      <xdr:spPr>
        <a:xfrm>
          <a:off x="5693834" y="876300"/>
          <a:ext cx="1416050" cy="298450"/>
        </a:xfrm>
        <a:prstGeom prst="rect">
          <a:avLst/>
        </a:prstGeom>
        <a:solidFill>
          <a:srgbClr val="FFFF00"/>
        </a:solidFill>
        <a:ln w="9525" cmpd="sng">
          <a:solidFill>
            <a:schemeClr val="lt1">
              <a:shade val="50000"/>
            </a:schemeClr>
          </a:solidFill>
        </a:ln>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Table</a:t>
          </a:r>
          <a:r>
            <a:rPr lang="en-US" sz="1100" baseline="0"/>
            <a:t> of Contents</a:t>
          </a:r>
          <a:endParaRPr lang="en-US" sz="1100"/>
        </a:p>
      </xdr:txBody>
    </xdr:sp>
    <xdr:clientData/>
  </xdr:twoCellAnchor>
  <xdr:twoCellAnchor>
    <xdr:from>
      <xdr:col>11</xdr:col>
      <xdr:colOff>332316</xdr:colOff>
      <xdr:row>2</xdr:row>
      <xdr:rowOff>209549</xdr:rowOff>
    </xdr:from>
    <xdr:to>
      <xdr:col>11</xdr:col>
      <xdr:colOff>1299633</xdr:colOff>
      <xdr:row>3</xdr:row>
      <xdr:rowOff>156632</xdr:rowOff>
    </xdr:to>
    <xdr:sp macro="" textlink="">
      <xdr:nvSpPr>
        <xdr:cNvPr id="7" name="TextBox 6">
          <a:hlinkClick xmlns:r="http://schemas.openxmlformats.org/officeDocument/2006/relationships" r:id="rId5"/>
          <a:extLst>
            <a:ext uri="{FF2B5EF4-FFF2-40B4-BE49-F238E27FC236}">
              <a16:creationId xmlns:a16="http://schemas.microsoft.com/office/drawing/2014/main" id="{00000000-0008-0000-0900-000007000000}"/>
            </a:ext>
          </a:extLst>
        </xdr:cNvPr>
        <xdr:cNvSpPr txBox="1"/>
      </xdr:nvSpPr>
      <xdr:spPr>
        <a:xfrm>
          <a:off x="11053233" y="886882"/>
          <a:ext cx="967317" cy="285750"/>
        </a:xfrm>
        <a:prstGeom prst="rect">
          <a:avLst/>
        </a:prstGeom>
        <a:solidFill>
          <a:srgbClr val="00CCFF"/>
        </a:solidFill>
        <a:ln w="9525" cmpd="sng">
          <a:solidFill>
            <a:schemeClr val="lt1">
              <a:shade val="50000"/>
            </a:schemeClr>
          </a:solidFill>
        </a:ln>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Overview</a:t>
          </a:r>
        </a:p>
      </xdr:txBody>
    </xdr:sp>
    <xdr:clientData/>
  </xdr:twoCellAnchor>
  <mc:AlternateContent xmlns:mc="http://schemas.openxmlformats.org/markup-compatibility/2006">
    <mc:Choice xmlns:a14="http://schemas.microsoft.com/office/drawing/2010/main" Requires="a14">
      <xdr:twoCellAnchor editAs="oneCell">
        <xdr:from>
          <xdr:col>15</xdr:col>
          <xdr:colOff>800100</xdr:colOff>
          <xdr:row>0</xdr:row>
          <xdr:rowOff>95250</xdr:rowOff>
        </xdr:from>
        <xdr:to>
          <xdr:col>16</xdr:col>
          <xdr:colOff>1136650</xdr:colOff>
          <xdr:row>1</xdr:row>
          <xdr:rowOff>76200</xdr:rowOff>
        </xdr:to>
        <xdr:sp macro="" textlink="">
          <xdr:nvSpPr>
            <xdr:cNvPr id="12293" name="CommandButton1" hidden="1">
              <a:extLst>
                <a:ext uri="{63B3BB69-23CF-44E3-9099-C40C66FF867C}">
                  <a14:compatExt spid="_x0000_s12293"/>
                </a:ext>
                <a:ext uri="{FF2B5EF4-FFF2-40B4-BE49-F238E27FC236}">
                  <a16:creationId xmlns:a16="http://schemas.microsoft.com/office/drawing/2014/main" id="{00000000-0008-0000-09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xdr:from>
      <xdr:col>1</xdr:col>
      <xdr:colOff>247650</xdr:colOff>
      <xdr:row>0</xdr:row>
      <xdr:rowOff>142875</xdr:rowOff>
    </xdr:from>
    <xdr:to>
      <xdr:col>1</xdr:col>
      <xdr:colOff>1085850</xdr:colOff>
      <xdr:row>3</xdr:row>
      <xdr:rowOff>0</xdr:rowOff>
    </xdr:to>
    <xdr:pic>
      <xdr:nvPicPr>
        <xdr:cNvPr id="3309693" name="Picture 638" descr="ENERGY STAR Logo for Power Point">
          <a:extLst>
            <a:ext uri="{FF2B5EF4-FFF2-40B4-BE49-F238E27FC236}">
              <a16:creationId xmlns:a16="http://schemas.microsoft.com/office/drawing/2014/main" id="{00000000-0008-0000-1B00-00007D803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0" y="142875"/>
          <a:ext cx="838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780144</xdr:colOff>
      <xdr:row>2</xdr:row>
      <xdr:rowOff>239791</xdr:rowOff>
    </xdr:from>
    <xdr:to>
      <xdr:col>11</xdr:col>
      <xdr:colOff>379488</xdr:colOff>
      <xdr:row>3</xdr:row>
      <xdr:rowOff>186874</xdr:rowOff>
    </xdr:to>
    <xdr:sp macro="" textlink="">
      <xdr:nvSpPr>
        <xdr:cNvPr id="3" name="TextBox 2">
          <a:hlinkClick xmlns:r="http://schemas.openxmlformats.org/officeDocument/2006/relationships" r:id="rId2"/>
          <a:extLst>
            <a:ext uri="{FF2B5EF4-FFF2-40B4-BE49-F238E27FC236}">
              <a16:creationId xmlns:a16="http://schemas.microsoft.com/office/drawing/2014/main" id="{00000000-0008-0000-1B00-000003000000}"/>
            </a:ext>
          </a:extLst>
        </xdr:cNvPr>
        <xdr:cNvSpPr txBox="1"/>
      </xdr:nvSpPr>
      <xdr:spPr>
        <a:xfrm>
          <a:off x="8849180" y="920148"/>
          <a:ext cx="2035022" cy="287262"/>
        </a:xfrm>
        <a:prstGeom prst="rect">
          <a:avLst/>
        </a:prstGeom>
        <a:solidFill>
          <a:srgbClr val="00CCFF"/>
        </a:solidFill>
        <a:ln w="9525" cmpd="sng">
          <a:solidFill>
            <a:schemeClr val="lt1">
              <a:shade val="50000"/>
            </a:schemeClr>
          </a:solidFill>
        </a:ln>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Prerequisites</a:t>
          </a:r>
          <a:r>
            <a:rPr lang="en-US" sz="1100" baseline="0"/>
            <a:t> Checklist</a:t>
          </a:r>
          <a:endParaRPr lang="en-US" sz="1100"/>
        </a:p>
      </xdr:txBody>
    </xdr:sp>
    <xdr:clientData/>
  </xdr:twoCellAnchor>
  <xdr:twoCellAnchor>
    <xdr:from>
      <xdr:col>7</xdr:col>
      <xdr:colOff>432404</xdr:colOff>
      <xdr:row>2</xdr:row>
      <xdr:rowOff>233439</xdr:rowOff>
    </xdr:from>
    <xdr:to>
      <xdr:col>8</xdr:col>
      <xdr:colOff>435127</xdr:colOff>
      <xdr:row>3</xdr:row>
      <xdr:rowOff>180522</xdr:rowOff>
    </xdr:to>
    <xdr:sp macro="" textlink="">
      <xdr:nvSpPr>
        <xdr:cNvPr id="4" name="TextBox 3">
          <a:hlinkClick xmlns:r="http://schemas.openxmlformats.org/officeDocument/2006/relationships" r:id="rId3"/>
          <a:extLst>
            <a:ext uri="{FF2B5EF4-FFF2-40B4-BE49-F238E27FC236}">
              <a16:creationId xmlns:a16="http://schemas.microsoft.com/office/drawing/2014/main" id="{00000000-0008-0000-1B00-000004000000}"/>
            </a:ext>
          </a:extLst>
        </xdr:cNvPr>
        <xdr:cNvSpPr txBox="1"/>
      </xdr:nvSpPr>
      <xdr:spPr>
        <a:xfrm>
          <a:off x="7535333" y="913796"/>
          <a:ext cx="968830" cy="287262"/>
        </a:xfrm>
        <a:prstGeom prst="rect">
          <a:avLst/>
        </a:prstGeom>
        <a:solidFill>
          <a:srgbClr val="00CCFF"/>
        </a:solidFill>
        <a:ln w="9525" cmpd="sng">
          <a:solidFill>
            <a:schemeClr val="lt1">
              <a:shade val="50000"/>
            </a:schemeClr>
          </a:solidFill>
        </a:ln>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ERMs</a:t>
          </a:r>
        </a:p>
      </xdr:txBody>
    </xdr:sp>
    <xdr:clientData/>
  </xdr:twoCellAnchor>
  <xdr:twoCellAnchor>
    <xdr:from>
      <xdr:col>5</xdr:col>
      <xdr:colOff>666750</xdr:colOff>
      <xdr:row>2</xdr:row>
      <xdr:rowOff>227089</xdr:rowOff>
    </xdr:from>
    <xdr:to>
      <xdr:col>7</xdr:col>
      <xdr:colOff>155121</xdr:colOff>
      <xdr:row>3</xdr:row>
      <xdr:rowOff>186872</xdr:rowOff>
    </xdr:to>
    <xdr:sp macro="" textlink="">
      <xdr:nvSpPr>
        <xdr:cNvPr id="5" name="TextBox 4">
          <a:hlinkClick xmlns:r="http://schemas.openxmlformats.org/officeDocument/2006/relationships" r:id="rId4"/>
          <a:extLst>
            <a:ext uri="{FF2B5EF4-FFF2-40B4-BE49-F238E27FC236}">
              <a16:creationId xmlns:a16="http://schemas.microsoft.com/office/drawing/2014/main" id="{00000000-0008-0000-1B00-000005000000}"/>
            </a:ext>
          </a:extLst>
        </xdr:cNvPr>
        <xdr:cNvSpPr txBox="1"/>
      </xdr:nvSpPr>
      <xdr:spPr>
        <a:xfrm>
          <a:off x="5837464" y="907446"/>
          <a:ext cx="1420586" cy="299962"/>
        </a:xfrm>
        <a:prstGeom prst="rect">
          <a:avLst/>
        </a:prstGeom>
        <a:solidFill>
          <a:srgbClr val="FFFF00"/>
        </a:solidFill>
        <a:ln w="9525" cmpd="sng">
          <a:solidFill>
            <a:schemeClr val="lt1">
              <a:shade val="50000"/>
            </a:schemeClr>
          </a:solidFill>
        </a:ln>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Table</a:t>
          </a:r>
          <a:r>
            <a:rPr lang="en-US" sz="1100" baseline="0"/>
            <a:t> of Contents</a:t>
          </a:r>
          <a:endParaRPr lang="en-US" sz="1100"/>
        </a:p>
      </xdr:txBody>
    </xdr:sp>
    <xdr:clientData/>
  </xdr:twoCellAnchor>
  <xdr:twoCellAnchor>
    <xdr:from>
      <xdr:col>12</xdr:col>
      <xdr:colOff>238578</xdr:colOff>
      <xdr:row>2</xdr:row>
      <xdr:rowOff>251278</xdr:rowOff>
    </xdr:from>
    <xdr:to>
      <xdr:col>13</xdr:col>
      <xdr:colOff>743252</xdr:colOff>
      <xdr:row>3</xdr:row>
      <xdr:rowOff>198361</xdr:rowOff>
    </xdr:to>
    <xdr:sp macro="" textlink="">
      <xdr:nvSpPr>
        <xdr:cNvPr id="6" name="TextBox 5">
          <a:hlinkClick xmlns:r="http://schemas.openxmlformats.org/officeDocument/2006/relationships" r:id="rId5"/>
          <a:extLst>
            <a:ext uri="{FF2B5EF4-FFF2-40B4-BE49-F238E27FC236}">
              <a16:creationId xmlns:a16="http://schemas.microsoft.com/office/drawing/2014/main" id="{00000000-0008-0000-1B00-000006000000}"/>
            </a:ext>
          </a:extLst>
        </xdr:cNvPr>
        <xdr:cNvSpPr txBox="1"/>
      </xdr:nvSpPr>
      <xdr:spPr>
        <a:xfrm>
          <a:off x="11205935" y="931635"/>
          <a:ext cx="967317" cy="287262"/>
        </a:xfrm>
        <a:prstGeom prst="rect">
          <a:avLst/>
        </a:prstGeom>
        <a:solidFill>
          <a:srgbClr val="00CCFF"/>
        </a:solidFill>
        <a:ln w="9525" cmpd="sng">
          <a:solidFill>
            <a:schemeClr val="lt1">
              <a:shade val="50000"/>
            </a:schemeClr>
          </a:solidFill>
        </a:ln>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Overview</a:t>
          </a:r>
        </a:p>
      </xdr:txBody>
    </xdr:sp>
    <xdr:clientData/>
  </xdr:twoCellAnchor>
  <mc:AlternateContent xmlns:mc="http://schemas.openxmlformats.org/markup-compatibility/2006">
    <mc:Choice xmlns:a14="http://schemas.microsoft.com/office/drawing/2010/main" Requires="a14">
      <xdr:twoCellAnchor editAs="oneCell">
        <xdr:from>
          <xdr:col>12</xdr:col>
          <xdr:colOff>336550</xdr:colOff>
          <xdr:row>0</xdr:row>
          <xdr:rowOff>127000</xdr:rowOff>
        </xdr:from>
        <xdr:to>
          <xdr:col>13</xdr:col>
          <xdr:colOff>1397000</xdr:colOff>
          <xdr:row>1</xdr:row>
          <xdr:rowOff>107950</xdr:rowOff>
        </xdr:to>
        <xdr:sp macro="" textlink="">
          <xdr:nvSpPr>
            <xdr:cNvPr id="3117057" name="CommandButton1" hidden="1">
              <a:extLst>
                <a:ext uri="{63B3BB69-23CF-44E3-9099-C40C66FF867C}">
                  <a14:compatExt spid="_x0000_s3117057"/>
                </a:ext>
                <a:ext uri="{FF2B5EF4-FFF2-40B4-BE49-F238E27FC236}">
                  <a16:creationId xmlns:a16="http://schemas.microsoft.com/office/drawing/2014/main" id="{00000000-0008-0000-1B00-000001902F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xdr:col>
      <xdr:colOff>247650</xdr:colOff>
      <xdr:row>0</xdr:row>
      <xdr:rowOff>142875</xdr:rowOff>
    </xdr:from>
    <xdr:to>
      <xdr:col>1</xdr:col>
      <xdr:colOff>1085850</xdr:colOff>
      <xdr:row>3</xdr:row>
      <xdr:rowOff>0</xdr:rowOff>
    </xdr:to>
    <xdr:pic>
      <xdr:nvPicPr>
        <xdr:cNvPr id="2684595" name="Picture 638" descr="ENERGY STAR Logo for Power Point">
          <a:extLst>
            <a:ext uri="{FF2B5EF4-FFF2-40B4-BE49-F238E27FC236}">
              <a16:creationId xmlns:a16="http://schemas.microsoft.com/office/drawing/2014/main" id="{00000000-0008-0000-0A00-0000B3F628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9950" y="142875"/>
          <a:ext cx="83820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616859</xdr:colOff>
      <xdr:row>2</xdr:row>
      <xdr:rowOff>252490</xdr:rowOff>
    </xdr:from>
    <xdr:to>
      <xdr:col>11</xdr:col>
      <xdr:colOff>433916</xdr:colOff>
      <xdr:row>3</xdr:row>
      <xdr:rowOff>199573</xdr:rowOff>
    </xdr:to>
    <xdr:sp macro="" textlink="">
      <xdr:nvSpPr>
        <xdr:cNvPr id="3" name="TextBox 2">
          <a:hlinkClick xmlns:r="http://schemas.openxmlformats.org/officeDocument/2006/relationships" r:id="rId2"/>
          <a:extLst>
            <a:ext uri="{FF2B5EF4-FFF2-40B4-BE49-F238E27FC236}">
              <a16:creationId xmlns:a16="http://schemas.microsoft.com/office/drawing/2014/main" id="{00000000-0008-0000-0A00-000003000000}"/>
            </a:ext>
          </a:extLst>
        </xdr:cNvPr>
        <xdr:cNvSpPr txBox="1"/>
      </xdr:nvSpPr>
      <xdr:spPr>
        <a:xfrm>
          <a:off x="8182430" y="932847"/>
          <a:ext cx="2035022" cy="287262"/>
        </a:xfrm>
        <a:prstGeom prst="rect">
          <a:avLst/>
        </a:prstGeom>
        <a:solidFill>
          <a:srgbClr val="00CCFF"/>
        </a:solidFill>
        <a:ln w="9525" cmpd="sng">
          <a:solidFill>
            <a:schemeClr val="lt1">
              <a:shade val="50000"/>
            </a:schemeClr>
          </a:solidFill>
        </a:ln>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Prerequisites</a:t>
          </a:r>
          <a:r>
            <a:rPr lang="en-US" sz="1100" baseline="0"/>
            <a:t> Checklist</a:t>
          </a:r>
          <a:endParaRPr lang="en-US" sz="1100"/>
        </a:p>
      </xdr:txBody>
    </xdr:sp>
    <xdr:clientData/>
  </xdr:twoCellAnchor>
  <xdr:twoCellAnchor>
    <xdr:from>
      <xdr:col>6</xdr:col>
      <xdr:colOff>500440</xdr:colOff>
      <xdr:row>2</xdr:row>
      <xdr:rowOff>246138</xdr:rowOff>
    </xdr:from>
    <xdr:to>
      <xdr:col>8</xdr:col>
      <xdr:colOff>271842</xdr:colOff>
      <xdr:row>3</xdr:row>
      <xdr:rowOff>193221</xdr:rowOff>
    </xdr:to>
    <xdr:sp macro="" textlink="">
      <xdr:nvSpPr>
        <xdr:cNvPr id="4" name="TextBox 3">
          <a:hlinkClick xmlns:r="http://schemas.openxmlformats.org/officeDocument/2006/relationships" r:id="rId3"/>
          <a:extLst>
            <a:ext uri="{FF2B5EF4-FFF2-40B4-BE49-F238E27FC236}">
              <a16:creationId xmlns:a16="http://schemas.microsoft.com/office/drawing/2014/main" id="{00000000-0008-0000-0A00-000004000000}"/>
            </a:ext>
          </a:extLst>
        </xdr:cNvPr>
        <xdr:cNvSpPr txBox="1"/>
      </xdr:nvSpPr>
      <xdr:spPr>
        <a:xfrm>
          <a:off x="6868583" y="926495"/>
          <a:ext cx="968830" cy="287262"/>
        </a:xfrm>
        <a:prstGeom prst="rect">
          <a:avLst/>
        </a:prstGeom>
        <a:solidFill>
          <a:srgbClr val="00CCFF"/>
        </a:solidFill>
        <a:ln w="9525" cmpd="sng">
          <a:solidFill>
            <a:schemeClr val="lt1">
              <a:shade val="50000"/>
            </a:schemeClr>
          </a:solidFill>
        </a:ln>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ERMs</a:t>
          </a:r>
        </a:p>
      </xdr:txBody>
    </xdr:sp>
    <xdr:clientData/>
  </xdr:twoCellAnchor>
  <xdr:twoCellAnchor>
    <xdr:from>
      <xdr:col>4</xdr:col>
      <xdr:colOff>503464</xdr:colOff>
      <xdr:row>2</xdr:row>
      <xdr:rowOff>239788</xdr:rowOff>
    </xdr:from>
    <xdr:to>
      <xdr:col>6</xdr:col>
      <xdr:colOff>223157</xdr:colOff>
      <xdr:row>3</xdr:row>
      <xdr:rowOff>199571</xdr:rowOff>
    </xdr:to>
    <xdr:sp macro="" textlink="">
      <xdr:nvSpPr>
        <xdr:cNvPr id="5" name="TextBox 4">
          <a:hlinkClick xmlns:r="http://schemas.openxmlformats.org/officeDocument/2006/relationships" r:id="rId4"/>
          <a:extLst>
            <a:ext uri="{FF2B5EF4-FFF2-40B4-BE49-F238E27FC236}">
              <a16:creationId xmlns:a16="http://schemas.microsoft.com/office/drawing/2014/main" id="{00000000-0008-0000-0A00-000005000000}"/>
            </a:ext>
          </a:extLst>
        </xdr:cNvPr>
        <xdr:cNvSpPr txBox="1"/>
      </xdr:nvSpPr>
      <xdr:spPr>
        <a:xfrm>
          <a:off x="5170714" y="920145"/>
          <a:ext cx="1420586" cy="299962"/>
        </a:xfrm>
        <a:prstGeom prst="rect">
          <a:avLst/>
        </a:prstGeom>
        <a:solidFill>
          <a:srgbClr val="FFFF00"/>
        </a:solidFill>
        <a:ln w="9525" cmpd="sng">
          <a:solidFill>
            <a:schemeClr val="lt1">
              <a:shade val="50000"/>
            </a:schemeClr>
          </a:solidFill>
        </a:ln>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Table</a:t>
          </a:r>
          <a:r>
            <a:rPr lang="en-US" sz="1100" baseline="0"/>
            <a:t> of Contents</a:t>
          </a:r>
          <a:endParaRPr lang="en-US" sz="1100"/>
        </a:p>
      </xdr:txBody>
    </xdr:sp>
    <xdr:clientData/>
  </xdr:twoCellAnchor>
  <xdr:twoCellAnchor>
    <xdr:from>
      <xdr:col>11</xdr:col>
      <xdr:colOff>755649</xdr:colOff>
      <xdr:row>2</xdr:row>
      <xdr:rowOff>263977</xdr:rowOff>
    </xdr:from>
    <xdr:to>
      <xdr:col>13</xdr:col>
      <xdr:colOff>267002</xdr:colOff>
      <xdr:row>3</xdr:row>
      <xdr:rowOff>211060</xdr:rowOff>
    </xdr:to>
    <xdr:sp macro="" textlink="">
      <xdr:nvSpPr>
        <xdr:cNvPr id="6" name="TextBox 5">
          <a:hlinkClick xmlns:r="http://schemas.openxmlformats.org/officeDocument/2006/relationships" r:id="rId5"/>
          <a:extLst>
            <a:ext uri="{FF2B5EF4-FFF2-40B4-BE49-F238E27FC236}">
              <a16:creationId xmlns:a16="http://schemas.microsoft.com/office/drawing/2014/main" id="{00000000-0008-0000-0A00-000006000000}"/>
            </a:ext>
          </a:extLst>
        </xdr:cNvPr>
        <xdr:cNvSpPr txBox="1"/>
      </xdr:nvSpPr>
      <xdr:spPr>
        <a:xfrm>
          <a:off x="10539185" y="944334"/>
          <a:ext cx="967317" cy="287262"/>
        </a:xfrm>
        <a:prstGeom prst="rect">
          <a:avLst/>
        </a:prstGeom>
        <a:solidFill>
          <a:srgbClr val="00CCFF"/>
        </a:solidFill>
        <a:ln w="9525" cmpd="sng">
          <a:solidFill>
            <a:schemeClr val="lt1">
              <a:shade val="50000"/>
            </a:schemeClr>
          </a:solidFill>
        </a:ln>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Overview</a:t>
          </a:r>
        </a:p>
      </xdr:txBody>
    </xdr:sp>
    <xdr:clientData/>
  </xdr:twoCellAnchor>
  <mc:AlternateContent xmlns:mc="http://schemas.openxmlformats.org/markup-compatibility/2006">
    <mc:Choice xmlns:a14="http://schemas.microsoft.com/office/drawing/2010/main" Requires="a14">
      <xdr:twoCellAnchor editAs="oneCell">
        <xdr:from>
          <xdr:col>15</xdr:col>
          <xdr:colOff>1041400</xdr:colOff>
          <xdr:row>0</xdr:row>
          <xdr:rowOff>127000</xdr:rowOff>
        </xdr:from>
        <xdr:to>
          <xdr:col>15</xdr:col>
          <xdr:colOff>2597150</xdr:colOff>
          <xdr:row>1</xdr:row>
          <xdr:rowOff>107950</xdr:rowOff>
        </xdr:to>
        <xdr:sp macro="" textlink="">
          <xdr:nvSpPr>
            <xdr:cNvPr id="13313" name="CommandButton1" hidden="1">
              <a:extLst>
                <a:ext uri="{63B3BB69-23CF-44E3-9099-C40C66FF867C}">
                  <a14:compatExt spid="_x0000_s13313"/>
                </a:ext>
                <a:ext uri="{FF2B5EF4-FFF2-40B4-BE49-F238E27FC236}">
                  <a16:creationId xmlns:a16="http://schemas.microsoft.com/office/drawing/2014/main" id="{00000000-0008-0000-0A00-00000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247650</xdr:colOff>
      <xdr:row>0</xdr:row>
      <xdr:rowOff>142875</xdr:rowOff>
    </xdr:from>
    <xdr:to>
      <xdr:col>1</xdr:col>
      <xdr:colOff>1085850</xdr:colOff>
      <xdr:row>3</xdr:row>
      <xdr:rowOff>0</xdr:rowOff>
    </xdr:to>
    <xdr:pic>
      <xdr:nvPicPr>
        <xdr:cNvPr id="3099957" name="Picture 638" descr="ENERGY STAR Logo for Power Point">
          <a:extLst>
            <a:ext uri="{FF2B5EF4-FFF2-40B4-BE49-F238E27FC236}">
              <a16:creationId xmlns:a16="http://schemas.microsoft.com/office/drawing/2014/main" id="{00000000-0008-0000-0B00-0000354D2F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2768" y="142875"/>
          <a:ext cx="838200" cy="8656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562431</xdr:colOff>
      <xdr:row>2</xdr:row>
      <xdr:rowOff>266098</xdr:rowOff>
    </xdr:from>
    <xdr:to>
      <xdr:col>9</xdr:col>
      <xdr:colOff>719667</xdr:colOff>
      <xdr:row>3</xdr:row>
      <xdr:rowOff>213181</xdr:rowOff>
    </xdr:to>
    <xdr:sp macro="" textlink="">
      <xdr:nvSpPr>
        <xdr:cNvPr id="12" name="TextBox 11">
          <a:hlinkClick xmlns:r="http://schemas.openxmlformats.org/officeDocument/2006/relationships" r:id="rId2"/>
          <a:extLst>
            <a:ext uri="{FF2B5EF4-FFF2-40B4-BE49-F238E27FC236}">
              <a16:creationId xmlns:a16="http://schemas.microsoft.com/office/drawing/2014/main" id="{00000000-0008-0000-0B00-00000C000000}"/>
            </a:ext>
          </a:extLst>
        </xdr:cNvPr>
        <xdr:cNvSpPr txBox="1"/>
      </xdr:nvSpPr>
      <xdr:spPr>
        <a:xfrm>
          <a:off x="8318502" y="946455"/>
          <a:ext cx="2035022" cy="287262"/>
        </a:xfrm>
        <a:prstGeom prst="rect">
          <a:avLst/>
        </a:prstGeom>
        <a:solidFill>
          <a:srgbClr val="00CCFF"/>
        </a:solidFill>
        <a:ln w="9525" cmpd="sng">
          <a:solidFill>
            <a:schemeClr val="lt1">
              <a:shade val="50000"/>
            </a:schemeClr>
          </a:solidFill>
        </a:ln>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Prerequisites</a:t>
          </a:r>
          <a:r>
            <a:rPr lang="en-US" sz="1100" baseline="0"/>
            <a:t> Checklist</a:t>
          </a:r>
          <a:endParaRPr lang="en-US" sz="1100"/>
        </a:p>
      </xdr:txBody>
    </xdr:sp>
    <xdr:clientData/>
  </xdr:twoCellAnchor>
  <xdr:twoCellAnchor>
    <xdr:from>
      <xdr:col>5</xdr:col>
      <xdr:colOff>1303262</xdr:colOff>
      <xdr:row>2</xdr:row>
      <xdr:rowOff>259746</xdr:rowOff>
    </xdr:from>
    <xdr:to>
      <xdr:col>6</xdr:col>
      <xdr:colOff>217414</xdr:colOff>
      <xdr:row>3</xdr:row>
      <xdr:rowOff>206829</xdr:rowOff>
    </xdr:to>
    <xdr:sp macro="" textlink="">
      <xdr:nvSpPr>
        <xdr:cNvPr id="13" name="TextBox 12">
          <a:hlinkClick xmlns:r="http://schemas.openxmlformats.org/officeDocument/2006/relationships" r:id="rId3"/>
          <a:extLst>
            <a:ext uri="{FF2B5EF4-FFF2-40B4-BE49-F238E27FC236}">
              <a16:creationId xmlns:a16="http://schemas.microsoft.com/office/drawing/2014/main" id="{00000000-0008-0000-0B00-00000D000000}"/>
            </a:ext>
          </a:extLst>
        </xdr:cNvPr>
        <xdr:cNvSpPr txBox="1"/>
      </xdr:nvSpPr>
      <xdr:spPr>
        <a:xfrm>
          <a:off x="7004655" y="940103"/>
          <a:ext cx="968830" cy="287262"/>
        </a:xfrm>
        <a:prstGeom prst="rect">
          <a:avLst/>
        </a:prstGeom>
        <a:solidFill>
          <a:srgbClr val="00CCFF"/>
        </a:solidFill>
        <a:ln w="9525" cmpd="sng">
          <a:solidFill>
            <a:schemeClr val="lt1">
              <a:shade val="50000"/>
            </a:schemeClr>
          </a:solidFill>
        </a:ln>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ERMs</a:t>
          </a:r>
        </a:p>
      </xdr:txBody>
    </xdr:sp>
    <xdr:clientData/>
  </xdr:twoCellAnchor>
  <xdr:twoCellAnchor>
    <xdr:from>
      <xdr:col>4</xdr:col>
      <xdr:colOff>802822</xdr:colOff>
      <xdr:row>2</xdr:row>
      <xdr:rowOff>253396</xdr:rowOff>
    </xdr:from>
    <xdr:to>
      <xdr:col>5</xdr:col>
      <xdr:colOff>1025979</xdr:colOff>
      <xdr:row>3</xdr:row>
      <xdr:rowOff>213179</xdr:rowOff>
    </xdr:to>
    <xdr:sp macro="" textlink="">
      <xdr:nvSpPr>
        <xdr:cNvPr id="14" name="TextBox 13">
          <a:hlinkClick xmlns:r="http://schemas.openxmlformats.org/officeDocument/2006/relationships" r:id="rId4"/>
          <a:extLst>
            <a:ext uri="{FF2B5EF4-FFF2-40B4-BE49-F238E27FC236}">
              <a16:creationId xmlns:a16="http://schemas.microsoft.com/office/drawing/2014/main" id="{00000000-0008-0000-0B00-00000E000000}"/>
            </a:ext>
          </a:extLst>
        </xdr:cNvPr>
        <xdr:cNvSpPr txBox="1"/>
      </xdr:nvSpPr>
      <xdr:spPr>
        <a:xfrm>
          <a:off x="5306786" y="933753"/>
          <a:ext cx="1420586" cy="299962"/>
        </a:xfrm>
        <a:prstGeom prst="rect">
          <a:avLst/>
        </a:prstGeom>
        <a:solidFill>
          <a:srgbClr val="FFFF00"/>
        </a:solidFill>
        <a:ln w="9525" cmpd="sng">
          <a:solidFill>
            <a:schemeClr val="lt1">
              <a:shade val="50000"/>
            </a:schemeClr>
          </a:solidFill>
        </a:ln>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Table</a:t>
          </a:r>
          <a:r>
            <a:rPr lang="en-US" sz="1100" baseline="0"/>
            <a:t> of Contents</a:t>
          </a:r>
          <a:endParaRPr lang="en-US" sz="1100"/>
        </a:p>
      </xdr:txBody>
    </xdr:sp>
    <xdr:clientData/>
  </xdr:twoCellAnchor>
  <xdr:twoCellAnchor>
    <xdr:from>
      <xdr:col>9</xdr:col>
      <xdr:colOff>1041400</xdr:colOff>
      <xdr:row>2</xdr:row>
      <xdr:rowOff>277585</xdr:rowOff>
    </xdr:from>
    <xdr:to>
      <xdr:col>9</xdr:col>
      <xdr:colOff>2008717</xdr:colOff>
      <xdr:row>3</xdr:row>
      <xdr:rowOff>224668</xdr:rowOff>
    </xdr:to>
    <xdr:sp macro="" textlink="">
      <xdr:nvSpPr>
        <xdr:cNvPr id="15" name="TextBox 14">
          <a:hlinkClick xmlns:r="http://schemas.openxmlformats.org/officeDocument/2006/relationships" r:id="rId5"/>
          <a:extLst>
            <a:ext uri="{FF2B5EF4-FFF2-40B4-BE49-F238E27FC236}">
              <a16:creationId xmlns:a16="http://schemas.microsoft.com/office/drawing/2014/main" id="{00000000-0008-0000-0B00-00000F000000}"/>
            </a:ext>
          </a:extLst>
        </xdr:cNvPr>
        <xdr:cNvSpPr txBox="1"/>
      </xdr:nvSpPr>
      <xdr:spPr>
        <a:xfrm>
          <a:off x="10675257" y="957942"/>
          <a:ext cx="967317" cy="287262"/>
        </a:xfrm>
        <a:prstGeom prst="rect">
          <a:avLst/>
        </a:prstGeom>
        <a:solidFill>
          <a:srgbClr val="00CCFF"/>
        </a:solidFill>
        <a:ln w="9525" cmpd="sng">
          <a:solidFill>
            <a:schemeClr val="lt1">
              <a:shade val="50000"/>
            </a:schemeClr>
          </a:solidFill>
        </a:ln>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Overview</a:t>
          </a:r>
        </a:p>
      </xdr:txBody>
    </xdr:sp>
    <xdr:clientData/>
  </xdr:twoCellAnchor>
  <mc:AlternateContent xmlns:mc="http://schemas.openxmlformats.org/markup-compatibility/2006">
    <mc:Choice xmlns:a14="http://schemas.microsoft.com/office/drawing/2010/main" Requires="a14">
      <xdr:twoCellAnchor editAs="oneCell">
        <xdr:from>
          <xdr:col>9</xdr:col>
          <xdr:colOff>584200</xdr:colOff>
          <xdr:row>0</xdr:row>
          <xdr:rowOff>57150</xdr:rowOff>
        </xdr:from>
        <xdr:to>
          <xdr:col>9</xdr:col>
          <xdr:colOff>2139950</xdr:colOff>
          <xdr:row>1</xdr:row>
          <xdr:rowOff>38100</xdr:rowOff>
        </xdr:to>
        <xdr:sp macro="" textlink="">
          <xdr:nvSpPr>
            <xdr:cNvPr id="3099786" name="CommandButton1" hidden="1">
              <a:extLst>
                <a:ext uri="{63B3BB69-23CF-44E3-9099-C40C66FF867C}">
                  <a14:compatExt spid="_x0000_s3099786"/>
                </a:ext>
                <a:ext uri="{FF2B5EF4-FFF2-40B4-BE49-F238E27FC236}">
                  <a16:creationId xmlns:a16="http://schemas.microsoft.com/office/drawing/2014/main" id="{00000000-0008-0000-0B00-00008A4C2F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xdr:col>
      <xdr:colOff>247650</xdr:colOff>
      <xdr:row>0</xdr:row>
      <xdr:rowOff>142875</xdr:rowOff>
    </xdr:from>
    <xdr:to>
      <xdr:col>1</xdr:col>
      <xdr:colOff>1085850</xdr:colOff>
      <xdr:row>3</xdr:row>
      <xdr:rowOff>0</xdr:rowOff>
    </xdr:to>
    <xdr:pic>
      <xdr:nvPicPr>
        <xdr:cNvPr id="3100982" name="Picture 638" descr="ENERGY STAR Logo for Power Point">
          <a:extLst>
            <a:ext uri="{FF2B5EF4-FFF2-40B4-BE49-F238E27FC236}">
              <a16:creationId xmlns:a16="http://schemas.microsoft.com/office/drawing/2014/main" id="{00000000-0008-0000-0C00-000036512F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0" y="142875"/>
          <a:ext cx="838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195039</xdr:colOff>
      <xdr:row>2</xdr:row>
      <xdr:rowOff>238884</xdr:rowOff>
    </xdr:from>
    <xdr:to>
      <xdr:col>9</xdr:col>
      <xdr:colOff>202596</xdr:colOff>
      <xdr:row>3</xdr:row>
      <xdr:rowOff>185967</xdr:rowOff>
    </xdr:to>
    <xdr:sp macro="" textlink="">
      <xdr:nvSpPr>
        <xdr:cNvPr id="3" name="TextBox 2">
          <a:hlinkClick xmlns:r="http://schemas.openxmlformats.org/officeDocument/2006/relationships" r:id="rId2"/>
          <a:extLst>
            <a:ext uri="{FF2B5EF4-FFF2-40B4-BE49-F238E27FC236}">
              <a16:creationId xmlns:a16="http://schemas.microsoft.com/office/drawing/2014/main" id="{00000000-0008-0000-0C00-000003000000}"/>
            </a:ext>
          </a:extLst>
        </xdr:cNvPr>
        <xdr:cNvSpPr txBox="1"/>
      </xdr:nvSpPr>
      <xdr:spPr>
        <a:xfrm>
          <a:off x="8032753" y="919241"/>
          <a:ext cx="2035022" cy="287262"/>
        </a:xfrm>
        <a:prstGeom prst="rect">
          <a:avLst/>
        </a:prstGeom>
        <a:solidFill>
          <a:srgbClr val="00CCFF"/>
        </a:solidFill>
        <a:ln w="9525" cmpd="sng">
          <a:solidFill>
            <a:schemeClr val="lt1">
              <a:shade val="50000"/>
            </a:schemeClr>
          </a:solidFill>
        </a:ln>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Prerequisites</a:t>
          </a:r>
          <a:r>
            <a:rPr lang="en-US" sz="1100" baseline="0"/>
            <a:t> Checklist</a:t>
          </a:r>
          <a:endParaRPr lang="en-US" sz="1100"/>
        </a:p>
      </xdr:txBody>
    </xdr:sp>
    <xdr:clientData/>
  </xdr:twoCellAnchor>
  <xdr:twoCellAnchor>
    <xdr:from>
      <xdr:col>5</xdr:col>
      <xdr:colOff>1262442</xdr:colOff>
      <xdr:row>2</xdr:row>
      <xdr:rowOff>232532</xdr:rowOff>
    </xdr:from>
    <xdr:to>
      <xdr:col>5</xdr:col>
      <xdr:colOff>2231272</xdr:colOff>
      <xdr:row>3</xdr:row>
      <xdr:rowOff>179615</xdr:rowOff>
    </xdr:to>
    <xdr:sp macro="" textlink="">
      <xdr:nvSpPr>
        <xdr:cNvPr id="4" name="TextBox 3">
          <a:hlinkClick xmlns:r="http://schemas.openxmlformats.org/officeDocument/2006/relationships" r:id="rId3"/>
          <a:extLst>
            <a:ext uri="{FF2B5EF4-FFF2-40B4-BE49-F238E27FC236}">
              <a16:creationId xmlns:a16="http://schemas.microsoft.com/office/drawing/2014/main" id="{00000000-0008-0000-0C00-000004000000}"/>
            </a:ext>
          </a:extLst>
        </xdr:cNvPr>
        <xdr:cNvSpPr txBox="1"/>
      </xdr:nvSpPr>
      <xdr:spPr>
        <a:xfrm>
          <a:off x="6718906" y="912889"/>
          <a:ext cx="968830" cy="287262"/>
        </a:xfrm>
        <a:prstGeom prst="rect">
          <a:avLst/>
        </a:prstGeom>
        <a:solidFill>
          <a:srgbClr val="00CCFF"/>
        </a:solidFill>
        <a:ln w="9525" cmpd="sng">
          <a:solidFill>
            <a:schemeClr val="lt1">
              <a:shade val="50000"/>
            </a:schemeClr>
          </a:solidFill>
        </a:ln>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ERMs</a:t>
          </a:r>
        </a:p>
      </xdr:txBody>
    </xdr:sp>
    <xdr:clientData/>
  </xdr:twoCellAnchor>
  <xdr:twoCellAnchor>
    <xdr:from>
      <xdr:col>4</xdr:col>
      <xdr:colOff>734787</xdr:colOff>
      <xdr:row>2</xdr:row>
      <xdr:rowOff>226182</xdr:rowOff>
    </xdr:from>
    <xdr:to>
      <xdr:col>5</xdr:col>
      <xdr:colOff>985159</xdr:colOff>
      <xdr:row>3</xdr:row>
      <xdr:rowOff>185965</xdr:rowOff>
    </xdr:to>
    <xdr:sp macro="" textlink="">
      <xdr:nvSpPr>
        <xdr:cNvPr id="5" name="TextBox 4">
          <a:hlinkClick xmlns:r="http://schemas.openxmlformats.org/officeDocument/2006/relationships" r:id="rId4"/>
          <a:extLst>
            <a:ext uri="{FF2B5EF4-FFF2-40B4-BE49-F238E27FC236}">
              <a16:creationId xmlns:a16="http://schemas.microsoft.com/office/drawing/2014/main" id="{00000000-0008-0000-0C00-000005000000}"/>
            </a:ext>
          </a:extLst>
        </xdr:cNvPr>
        <xdr:cNvSpPr txBox="1"/>
      </xdr:nvSpPr>
      <xdr:spPr>
        <a:xfrm>
          <a:off x="5021037" y="906539"/>
          <a:ext cx="1420586" cy="299962"/>
        </a:xfrm>
        <a:prstGeom prst="rect">
          <a:avLst/>
        </a:prstGeom>
        <a:solidFill>
          <a:srgbClr val="FFFF00"/>
        </a:solidFill>
        <a:ln w="9525" cmpd="sng">
          <a:solidFill>
            <a:schemeClr val="lt1">
              <a:shade val="50000"/>
            </a:schemeClr>
          </a:solidFill>
        </a:ln>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Table</a:t>
          </a:r>
          <a:r>
            <a:rPr lang="en-US" sz="1100" baseline="0"/>
            <a:t> of Contents</a:t>
          </a:r>
          <a:endParaRPr lang="en-US" sz="1100"/>
        </a:p>
      </xdr:txBody>
    </xdr:sp>
    <xdr:clientData/>
  </xdr:twoCellAnchor>
  <xdr:twoCellAnchor>
    <xdr:from>
      <xdr:col>9</xdr:col>
      <xdr:colOff>524329</xdr:colOff>
      <xdr:row>2</xdr:row>
      <xdr:rowOff>250371</xdr:rowOff>
    </xdr:from>
    <xdr:to>
      <xdr:col>9</xdr:col>
      <xdr:colOff>1491646</xdr:colOff>
      <xdr:row>3</xdr:row>
      <xdr:rowOff>197454</xdr:rowOff>
    </xdr:to>
    <xdr:sp macro="" textlink="">
      <xdr:nvSpPr>
        <xdr:cNvPr id="6" name="TextBox 5">
          <a:hlinkClick xmlns:r="http://schemas.openxmlformats.org/officeDocument/2006/relationships" r:id="rId5"/>
          <a:extLst>
            <a:ext uri="{FF2B5EF4-FFF2-40B4-BE49-F238E27FC236}">
              <a16:creationId xmlns:a16="http://schemas.microsoft.com/office/drawing/2014/main" id="{00000000-0008-0000-0C00-000006000000}"/>
            </a:ext>
          </a:extLst>
        </xdr:cNvPr>
        <xdr:cNvSpPr txBox="1"/>
      </xdr:nvSpPr>
      <xdr:spPr>
        <a:xfrm>
          <a:off x="10389508" y="930728"/>
          <a:ext cx="967317" cy="287262"/>
        </a:xfrm>
        <a:prstGeom prst="rect">
          <a:avLst/>
        </a:prstGeom>
        <a:solidFill>
          <a:srgbClr val="00CCFF"/>
        </a:solidFill>
        <a:ln w="9525" cmpd="sng">
          <a:solidFill>
            <a:schemeClr val="lt1">
              <a:shade val="50000"/>
            </a:schemeClr>
          </a:solidFill>
        </a:ln>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Overview</a:t>
          </a:r>
        </a:p>
      </xdr:txBody>
    </xdr:sp>
    <xdr:clientData/>
  </xdr:twoCellAnchor>
  <mc:AlternateContent xmlns:mc="http://schemas.openxmlformats.org/markup-compatibility/2006">
    <mc:Choice xmlns:a14="http://schemas.microsoft.com/office/drawing/2010/main" Requires="a14">
      <xdr:twoCellAnchor editAs="oneCell">
        <xdr:from>
          <xdr:col>9</xdr:col>
          <xdr:colOff>742950</xdr:colOff>
          <xdr:row>0</xdr:row>
          <xdr:rowOff>107950</xdr:rowOff>
        </xdr:from>
        <xdr:to>
          <xdr:col>9</xdr:col>
          <xdr:colOff>2298700</xdr:colOff>
          <xdr:row>1</xdr:row>
          <xdr:rowOff>88900</xdr:rowOff>
        </xdr:to>
        <xdr:sp macro="" textlink="">
          <xdr:nvSpPr>
            <xdr:cNvPr id="3100811" name="CommandButton1" hidden="1">
              <a:extLst>
                <a:ext uri="{63B3BB69-23CF-44E3-9099-C40C66FF867C}">
                  <a14:compatExt spid="_x0000_s3100811"/>
                </a:ext>
                <a:ext uri="{FF2B5EF4-FFF2-40B4-BE49-F238E27FC236}">
                  <a16:creationId xmlns:a16="http://schemas.microsoft.com/office/drawing/2014/main" id="{00000000-0008-0000-0C00-00008B502F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1</xdr:col>
      <xdr:colOff>247650</xdr:colOff>
      <xdr:row>0</xdr:row>
      <xdr:rowOff>142875</xdr:rowOff>
    </xdr:from>
    <xdr:to>
      <xdr:col>1</xdr:col>
      <xdr:colOff>1085850</xdr:colOff>
      <xdr:row>3</xdr:row>
      <xdr:rowOff>0</xdr:rowOff>
    </xdr:to>
    <xdr:pic>
      <xdr:nvPicPr>
        <xdr:cNvPr id="3102003" name="Picture 638" descr="ENERGY STAR Logo for Power Point">
          <a:extLst>
            <a:ext uri="{FF2B5EF4-FFF2-40B4-BE49-F238E27FC236}">
              <a16:creationId xmlns:a16="http://schemas.microsoft.com/office/drawing/2014/main" id="{00000000-0008-0000-0D00-000033552F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0" y="142875"/>
          <a:ext cx="838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166916</xdr:colOff>
      <xdr:row>2</xdr:row>
      <xdr:rowOff>188083</xdr:rowOff>
    </xdr:from>
    <xdr:to>
      <xdr:col>9</xdr:col>
      <xdr:colOff>335038</xdr:colOff>
      <xdr:row>3</xdr:row>
      <xdr:rowOff>145145</xdr:rowOff>
    </xdr:to>
    <xdr:sp macro="" textlink="">
      <xdr:nvSpPr>
        <xdr:cNvPr id="3" name="TextBox 2">
          <a:hlinkClick xmlns:r="http://schemas.openxmlformats.org/officeDocument/2006/relationships" r:id="rId2"/>
          <a:extLst>
            <a:ext uri="{FF2B5EF4-FFF2-40B4-BE49-F238E27FC236}">
              <a16:creationId xmlns:a16="http://schemas.microsoft.com/office/drawing/2014/main" id="{00000000-0008-0000-0D00-000003000000}"/>
            </a:ext>
          </a:extLst>
        </xdr:cNvPr>
        <xdr:cNvSpPr txBox="1"/>
      </xdr:nvSpPr>
      <xdr:spPr>
        <a:xfrm>
          <a:off x="7863116" y="848483"/>
          <a:ext cx="2035022" cy="287262"/>
        </a:xfrm>
        <a:prstGeom prst="rect">
          <a:avLst/>
        </a:prstGeom>
        <a:solidFill>
          <a:srgbClr val="00CCFF"/>
        </a:solidFill>
        <a:ln w="9525" cmpd="sng">
          <a:solidFill>
            <a:schemeClr val="lt1">
              <a:shade val="50000"/>
            </a:schemeClr>
          </a:solidFill>
        </a:ln>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Prerequisites</a:t>
          </a:r>
          <a:r>
            <a:rPr lang="en-US" sz="1100" baseline="0"/>
            <a:t> Checklist</a:t>
          </a:r>
          <a:endParaRPr lang="en-US" sz="1100"/>
        </a:p>
      </xdr:txBody>
    </xdr:sp>
    <xdr:clientData/>
  </xdr:twoCellAnchor>
  <xdr:twoCellAnchor>
    <xdr:from>
      <xdr:col>5</xdr:col>
      <xdr:colOff>1240669</xdr:colOff>
      <xdr:row>2</xdr:row>
      <xdr:rowOff>181731</xdr:rowOff>
    </xdr:from>
    <xdr:to>
      <xdr:col>5</xdr:col>
      <xdr:colOff>2209499</xdr:colOff>
      <xdr:row>3</xdr:row>
      <xdr:rowOff>138793</xdr:rowOff>
    </xdr:to>
    <xdr:sp macro="" textlink="">
      <xdr:nvSpPr>
        <xdr:cNvPr id="4" name="TextBox 3">
          <a:hlinkClick xmlns:r="http://schemas.openxmlformats.org/officeDocument/2006/relationships" r:id="rId3"/>
          <a:extLst>
            <a:ext uri="{FF2B5EF4-FFF2-40B4-BE49-F238E27FC236}">
              <a16:creationId xmlns:a16="http://schemas.microsoft.com/office/drawing/2014/main" id="{00000000-0008-0000-0D00-000004000000}"/>
            </a:ext>
          </a:extLst>
        </xdr:cNvPr>
        <xdr:cNvSpPr txBox="1"/>
      </xdr:nvSpPr>
      <xdr:spPr>
        <a:xfrm>
          <a:off x="6549269" y="842131"/>
          <a:ext cx="968830" cy="287262"/>
        </a:xfrm>
        <a:prstGeom prst="rect">
          <a:avLst/>
        </a:prstGeom>
        <a:solidFill>
          <a:srgbClr val="00CCFF"/>
        </a:solidFill>
        <a:ln w="9525" cmpd="sng">
          <a:solidFill>
            <a:schemeClr val="lt1">
              <a:shade val="50000"/>
            </a:schemeClr>
          </a:solidFill>
        </a:ln>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ERMs</a:t>
          </a:r>
        </a:p>
      </xdr:txBody>
    </xdr:sp>
    <xdr:clientData/>
  </xdr:twoCellAnchor>
  <xdr:twoCellAnchor>
    <xdr:from>
      <xdr:col>4</xdr:col>
      <xdr:colOff>800100</xdr:colOff>
      <xdr:row>2</xdr:row>
      <xdr:rowOff>175381</xdr:rowOff>
    </xdr:from>
    <xdr:to>
      <xdr:col>5</xdr:col>
      <xdr:colOff>963386</xdr:colOff>
      <xdr:row>3</xdr:row>
      <xdr:rowOff>145143</xdr:rowOff>
    </xdr:to>
    <xdr:sp macro="" textlink="">
      <xdr:nvSpPr>
        <xdr:cNvPr id="5" name="TextBox 4">
          <a:hlinkClick xmlns:r="http://schemas.openxmlformats.org/officeDocument/2006/relationships" r:id="rId4"/>
          <a:extLst>
            <a:ext uri="{FF2B5EF4-FFF2-40B4-BE49-F238E27FC236}">
              <a16:creationId xmlns:a16="http://schemas.microsoft.com/office/drawing/2014/main" id="{00000000-0008-0000-0D00-000005000000}"/>
            </a:ext>
          </a:extLst>
        </xdr:cNvPr>
        <xdr:cNvSpPr txBox="1"/>
      </xdr:nvSpPr>
      <xdr:spPr>
        <a:xfrm>
          <a:off x="4851400" y="835781"/>
          <a:ext cx="1420586" cy="299962"/>
        </a:xfrm>
        <a:prstGeom prst="rect">
          <a:avLst/>
        </a:prstGeom>
        <a:solidFill>
          <a:srgbClr val="FFFF00"/>
        </a:solidFill>
        <a:ln w="9525" cmpd="sng">
          <a:solidFill>
            <a:schemeClr val="lt1">
              <a:shade val="50000"/>
            </a:schemeClr>
          </a:solidFill>
        </a:ln>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Table</a:t>
          </a:r>
          <a:r>
            <a:rPr lang="en-US" sz="1100" baseline="0"/>
            <a:t> of Contents</a:t>
          </a:r>
          <a:endParaRPr lang="en-US" sz="1100"/>
        </a:p>
      </xdr:txBody>
    </xdr:sp>
    <xdr:clientData/>
  </xdr:twoCellAnchor>
  <xdr:twoCellAnchor>
    <xdr:from>
      <xdr:col>9</xdr:col>
      <xdr:colOff>656771</xdr:colOff>
      <xdr:row>2</xdr:row>
      <xdr:rowOff>199570</xdr:rowOff>
    </xdr:from>
    <xdr:to>
      <xdr:col>9</xdr:col>
      <xdr:colOff>1624088</xdr:colOff>
      <xdr:row>3</xdr:row>
      <xdr:rowOff>156632</xdr:rowOff>
    </xdr:to>
    <xdr:sp macro="" textlink="">
      <xdr:nvSpPr>
        <xdr:cNvPr id="6" name="TextBox 5">
          <a:hlinkClick xmlns:r="http://schemas.openxmlformats.org/officeDocument/2006/relationships" r:id="rId5"/>
          <a:extLst>
            <a:ext uri="{FF2B5EF4-FFF2-40B4-BE49-F238E27FC236}">
              <a16:creationId xmlns:a16="http://schemas.microsoft.com/office/drawing/2014/main" id="{00000000-0008-0000-0D00-000006000000}"/>
            </a:ext>
          </a:extLst>
        </xdr:cNvPr>
        <xdr:cNvSpPr txBox="1"/>
      </xdr:nvSpPr>
      <xdr:spPr>
        <a:xfrm>
          <a:off x="10219871" y="859970"/>
          <a:ext cx="967317" cy="287262"/>
        </a:xfrm>
        <a:prstGeom prst="rect">
          <a:avLst/>
        </a:prstGeom>
        <a:solidFill>
          <a:srgbClr val="00CCFF"/>
        </a:solidFill>
        <a:ln w="9525" cmpd="sng">
          <a:solidFill>
            <a:schemeClr val="lt1">
              <a:shade val="50000"/>
            </a:schemeClr>
          </a:solidFill>
        </a:ln>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Overview</a:t>
          </a:r>
        </a:p>
      </xdr:txBody>
    </xdr:sp>
    <xdr:clientData/>
  </xdr:twoCellAnchor>
  <mc:AlternateContent xmlns:mc="http://schemas.openxmlformats.org/markup-compatibility/2006">
    <mc:Choice xmlns:a14="http://schemas.microsoft.com/office/drawing/2010/main" Requires="a14">
      <xdr:twoCellAnchor editAs="oneCell">
        <xdr:from>
          <xdr:col>9</xdr:col>
          <xdr:colOff>755650</xdr:colOff>
          <xdr:row>0</xdr:row>
          <xdr:rowOff>50800</xdr:rowOff>
        </xdr:from>
        <xdr:to>
          <xdr:col>9</xdr:col>
          <xdr:colOff>2311400</xdr:colOff>
          <xdr:row>1</xdr:row>
          <xdr:rowOff>44450</xdr:rowOff>
        </xdr:to>
        <xdr:sp macro="" textlink="">
          <xdr:nvSpPr>
            <xdr:cNvPr id="3101868" name="CommandButton1" hidden="1">
              <a:extLst>
                <a:ext uri="{63B3BB69-23CF-44E3-9099-C40C66FF867C}">
                  <a14:compatExt spid="_x0000_s3101868"/>
                </a:ext>
                <a:ext uri="{FF2B5EF4-FFF2-40B4-BE49-F238E27FC236}">
                  <a16:creationId xmlns:a16="http://schemas.microsoft.com/office/drawing/2014/main" id="{00000000-0008-0000-0D00-0000AC542F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xdr:col>
      <xdr:colOff>247650</xdr:colOff>
      <xdr:row>0</xdr:row>
      <xdr:rowOff>142875</xdr:rowOff>
    </xdr:from>
    <xdr:to>
      <xdr:col>1</xdr:col>
      <xdr:colOff>1085850</xdr:colOff>
      <xdr:row>3</xdr:row>
      <xdr:rowOff>0</xdr:rowOff>
    </xdr:to>
    <xdr:pic>
      <xdr:nvPicPr>
        <xdr:cNvPr id="3103033" name="Picture 638" descr="ENERGY STAR Logo for Power Point">
          <a:extLst>
            <a:ext uri="{FF2B5EF4-FFF2-40B4-BE49-F238E27FC236}">
              <a16:creationId xmlns:a16="http://schemas.microsoft.com/office/drawing/2014/main" id="{00000000-0008-0000-0E00-000039592F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0" y="142875"/>
          <a:ext cx="838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509816</xdr:colOff>
      <xdr:row>2</xdr:row>
      <xdr:rowOff>149983</xdr:rowOff>
    </xdr:from>
    <xdr:to>
      <xdr:col>9</xdr:col>
      <xdr:colOff>716038</xdr:colOff>
      <xdr:row>3</xdr:row>
      <xdr:rowOff>107045</xdr:rowOff>
    </xdr:to>
    <xdr:sp macro="" textlink="">
      <xdr:nvSpPr>
        <xdr:cNvPr id="3" name="TextBox 2">
          <a:hlinkClick xmlns:r="http://schemas.openxmlformats.org/officeDocument/2006/relationships" r:id="rId2"/>
          <a:extLst>
            <a:ext uri="{FF2B5EF4-FFF2-40B4-BE49-F238E27FC236}">
              <a16:creationId xmlns:a16="http://schemas.microsoft.com/office/drawing/2014/main" id="{00000000-0008-0000-0E00-000003000000}"/>
            </a:ext>
          </a:extLst>
        </xdr:cNvPr>
        <xdr:cNvSpPr txBox="1"/>
      </xdr:nvSpPr>
      <xdr:spPr>
        <a:xfrm>
          <a:off x="8142516" y="810383"/>
          <a:ext cx="2035022" cy="287262"/>
        </a:xfrm>
        <a:prstGeom prst="rect">
          <a:avLst/>
        </a:prstGeom>
        <a:solidFill>
          <a:srgbClr val="00CCFF"/>
        </a:solidFill>
        <a:ln w="9525" cmpd="sng">
          <a:solidFill>
            <a:schemeClr val="lt1">
              <a:shade val="50000"/>
            </a:schemeClr>
          </a:solidFill>
        </a:ln>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Prerequisites</a:t>
          </a:r>
          <a:r>
            <a:rPr lang="en-US" sz="1100" baseline="0"/>
            <a:t> Checklist</a:t>
          </a:r>
          <a:endParaRPr lang="en-US" sz="1100"/>
        </a:p>
      </xdr:txBody>
    </xdr:sp>
    <xdr:clientData/>
  </xdr:twoCellAnchor>
  <xdr:twoCellAnchor>
    <xdr:from>
      <xdr:col>5</xdr:col>
      <xdr:colOff>1583569</xdr:colOff>
      <xdr:row>2</xdr:row>
      <xdr:rowOff>143631</xdr:rowOff>
    </xdr:from>
    <xdr:to>
      <xdr:col>6</xdr:col>
      <xdr:colOff>164799</xdr:colOff>
      <xdr:row>3</xdr:row>
      <xdr:rowOff>100693</xdr:rowOff>
    </xdr:to>
    <xdr:sp macro="" textlink="">
      <xdr:nvSpPr>
        <xdr:cNvPr id="4" name="TextBox 3">
          <a:hlinkClick xmlns:r="http://schemas.openxmlformats.org/officeDocument/2006/relationships" r:id="rId3"/>
          <a:extLst>
            <a:ext uri="{FF2B5EF4-FFF2-40B4-BE49-F238E27FC236}">
              <a16:creationId xmlns:a16="http://schemas.microsoft.com/office/drawing/2014/main" id="{00000000-0008-0000-0E00-000004000000}"/>
            </a:ext>
          </a:extLst>
        </xdr:cNvPr>
        <xdr:cNvSpPr txBox="1"/>
      </xdr:nvSpPr>
      <xdr:spPr>
        <a:xfrm>
          <a:off x="6828669" y="804031"/>
          <a:ext cx="968830" cy="287262"/>
        </a:xfrm>
        <a:prstGeom prst="rect">
          <a:avLst/>
        </a:prstGeom>
        <a:solidFill>
          <a:srgbClr val="00CCFF"/>
        </a:solidFill>
        <a:ln w="9525" cmpd="sng">
          <a:solidFill>
            <a:schemeClr val="lt1">
              <a:shade val="50000"/>
            </a:schemeClr>
          </a:solidFill>
        </a:ln>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ERMs</a:t>
          </a:r>
        </a:p>
      </xdr:txBody>
    </xdr:sp>
    <xdr:clientData/>
  </xdr:twoCellAnchor>
  <xdr:twoCellAnchor>
    <xdr:from>
      <xdr:col>4</xdr:col>
      <xdr:colOff>939800</xdr:colOff>
      <xdr:row>2</xdr:row>
      <xdr:rowOff>137281</xdr:rowOff>
    </xdr:from>
    <xdr:to>
      <xdr:col>5</xdr:col>
      <xdr:colOff>1306286</xdr:colOff>
      <xdr:row>3</xdr:row>
      <xdr:rowOff>107043</xdr:rowOff>
    </xdr:to>
    <xdr:sp macro="" textlink="">
      <xdr:nvSpPr>
        <xdr:cNvPr id="5" name="TextBox 4">
          <a:hlinkClick xmlns:r="http://schemas.openxmlformats.org/officeDocument/2006/relationships" r:id="rId4"/>
          <a:extLst>
            <a:ext uri="{FF2B5EF4-FFF2-40B4-BE49-F238E27FC236}">
              <a16:creationId xmlns:a16="http://schemas.microsoft.com/office/drawing/2014/main" id="{00000000-0008-0000-0E00-000005000000}"/>
            </a:ext>
          </a:extLst>
        </xdr:cNvPr>
        <xdr:cNvSpPr txBox="1"/>
      </xdr:nvSpPr>
      <xdr:spPr>
        <a:xfrm>
          <a:off x="5130800" y="797681"/>
          <a:ext cx="1420586" cy="299962"/>
        </a:xfrm>
        <a:prstGeom prst="rect">
          <a:avLst/>
        </a:prstGeom>
        <a:solidFill>
          <a:srgbClr val="FFFF00"/>
        </a:solidFill>
        <a:ln w="9525" cmpd="sng">
          <a:solidFill>
            <a:schemeClr val="lt1">
              <a:shade val="50000"/>
            </a:schemeClr>
          </a:solidFill>
        </a:ln>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Table</a:t>
          </a:r>
          <a:r>
            <a:rPr lang="en-US" sz="1100" baseline="0"/>
            <a:t> of Contents</a:t>
          </a:r>
          <a:endParaRPr lang="en-US" sz="1100"/>
        </a:p>
      </xdr:txBody>
    </xdr:sp>
    <xdr:clientData/>
  </xdr:twoCellAnchor>
  <xdr:twoCellAnchor>
    <xdr:from>
      <xdr:col>9</xdr:col>
      <xdr:colOff>1037771</xdr:colOff>
      <xdr:row>2</xdr:row>
      <xdr:rowOff>161470</xdr:rowOff>
    </xdr:from>
    <xdr:to>
      <xdr:col>9</xdr:col>
      <xdr:colOff>2005088</xdr:colOff>
      <xdr:row>3</xdr:row>
      <xdr:rowOff>118532</xdr:rowOff>
    </xdr:to>
    <xdr:sp macro="" textlink="">
      <xdr:nvSpPr>
        <xdr:cNvPr id="6" name="TextBox 5">
          <a:hlinkClick xmlns:r="http://schemas.openxmlformats.org/officeDocument/2006/relationships" r:id="rId5"/>
          <a:extLst>
            <a:ext uri="{FF2B5EF4-FFF2-40B4-BE49-F238E27FC236}">
              <a16:creationId xmlns:a16="http://schemas.microsoft.com/office/drawing/2014/main" id="{00000000-0008-0000-0E00-000006000000}"/>
            </a:ext>
          </a:extLst>
        </xdr:cNvPr>
        <xdr:cNvSpPr txBox="1"/>
      </xdr:nvSpPr>
      <xdr:spPr>
        <a:xfrm>
          <a:off x="10499271" y="821870"/>
          <a:ext cx="967317" cy="287262"/>
        </a:xfrm>
        <a:prstGeom prst="rect">
          <a:avLst/>
        </a:prstGeom>
        <a:solidFill>
          <a:srgbClr val="00CCFF"/>
        </a:solidFill>
        <a:ln w="9525" cmpd="sng">
          <a:solidFill>
            <a:schemeClr val="lt1">
              <a:shade val="50000"/>
            </a:schemeClr>
          </a:solidFill>
        </a:ln>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Overview</a:t>
          </a:r>
        </a:p>
      </xdr:txBody>
    </xdr:sp>
    <xdr:clientData/>
  </xdr:twoCellAnchor>
  <mc:AlternateContent xmlns:mc="http://schemas.openxmlformats.org/markup-compatibility/2006">
    <mc:Choice xmlns:a14="http://schemas.microsoft.com/office/drawing/2010/main" Requires="a14">
      <xdr:twoCellAnchor editAs="oneCell">
        <xdr:from>
          <xdr:col>9</xdr:col>
          <xdr:colOff>552450</xdr:colOff>
          <xdr:row>0</xdr:row>
          <xdr:rowOff>0</xdr:rowOff>
        </xdr:from>
        <xdr:to>
          <xdr:col>9</xdr:col>
          <xdr:colOff>2095500</xdr:colOff>
          <xdr:row>0</xdr:row>
          <xdr:rowOff>323850</xdr:rowOff>
        </xdr:to>
        <xdr:sp macro="" textlink="">
          <xdr:nvSpPr>
            <xdr:cNvPr id="3102896" name="CommandButton1" hidden="1">
              <a:extLst>
                <a:ext uri="{63B3BB69-23CF-44E3-9099-C40C66FF867C}">
                  <a14:compatExt spid="_x0000_s3102896"/>
                </a:ext>
                <a:ext uri="{FF2B5EF4-FFF2-40B4-BE49-F238E27FC236}">
                  <a16:creationId xmlns:a16="http://schemas.microsoft.com/office/drawing/2014/main" id="{00000000-0008-0000-0E00-0000B0582F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1</xdr:col>
      <xdr:colOff>247650</xdr:colOff>
      <xdr:row>0</xdr:row>
      <xdr:rowOff>142875</xdr:rowOff>
    </xdr:from>
    <xdr:to>
      <xdr:col>1</xdr:col>
      <xdr:colOff>1085850</xdr:colOff>
      <xdr:row>3</xdr:row>
      <xdr:rowOff>0</xdr:rowOff>
    </xdr:to>
    <xdr:pic>
      <xdr:nvPicPr>
        <xdr:cNvPr id="3298429" name="Picture 638" descr="ENERGY STAR Logo for Power Point">
          <a:extLst>
            <a:ext uri="{FF2B5EF4-FFF2-40B4-BE49-F238E27FC236}">
              <a16:creationId xmlns:a16="http://schemas.microsoft.com/office/drawing/2014/main" id="{00000000-0008-0000-0F00-00007D543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0" y="142875"/>
          <a:ext cx="838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698501</xdr:colOff>
      <xdr:row>2</xdr:row>
      <xdr:rowOff>279705</xdr:rowOff>
    </xdr:from>
    <xdr:to>
      <xdr:col>12</xdr:col>
      <xdr:colOff>583594</xdr:colOff>
      <xdr:row>3</xdr:row>
      <xdr:rowOff>226788</xdr:rowOff>
    </xdr:to>
    <xdr:sp macro="" textlink="">
      <xdr:nvSpPr>
        <xdr:cNvPr id="3" name="TextBox 2">
          <a:hlinkClick xmlns:r="http://schemas.openxmlformats.org/officeDocument/2006/relationships" r:id="rId2"/>
          <a:extLst>
            <a:ext uri="{FF2B5EF4-FFF2-40B4-BE49-F238E27FC236}">
              <a16:creationId xmlns:a16="http://schemas.microsoft.com/office/drawing/2014/main" id="{00000000-0008-0000-0F00-000003000000}"/>
            </a:ext>
          </a:extLst>
        </xdr:cNvPr>
        <xdr:cNvSpPr txBox="1"/>
      </xdr:nvSpPr>
      <xdr:spPr>
        <a:xfrm>
          <a:off x="8985251" y="960062"/>
          <a:ext cx="2035022" cy="287262"/>
        </a:xfrm>
        <a:prstGeom prst="rect">
          <a:avLst/>
        </a:prstGeom>
        <a:solidFill>
          <a:srgbClr val="00CCFF"/>
        </a:solidFill>
        <a:ln w="9525" cmpd="sng">
          <a:solidFill>
            <a:schemeClr val="lt1">
              <a:shade val="50000"/>
            </a:schemeClr>
          </a:solidFill>
        </a:ln>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Prerequisites</a:t>
          </a:r>
          <a:r>
            <a:rPr lang="en-US" sz="1100" baseline="0"/>
            <a:t> Checklist</a:t>
          </a:r>
          <a:endParaRPr lang="en-US" sz="1100"/>
        </a:p>
      </xdr:txBody>
    </xdr:sp>
    <xdr:clientData/>
  </xdr:twoCellAnchor>
  <xdr:twoCellAnchor>
    <xdr:from>
      <xdr:col>8</xdr:col>
      <xdr:colOff>201083</xdr:colOff>
      <xdr:row>2</xdr:row>
      <xdr:rowOff>273353</xdr:rowOff>
    </xdr:from>
    <xdr:to>
      <xdr:col>9</xdr:col>
      <xdr:colOff>353484</xdr:colOff>
      <xdr:row>3</xdr:row>
      <xdr:rowOff>220436</xdr:rowOff>
    </xdr:to>
    <xdr:sp macro="" textlink="">
      <xdr:nvSpPr>
        <xdr:cNvPr id="4" name="TextBox 3">
          <a:hlinkClick xmlns:r="http://schemas.openxmlformats.org/officeDocument/2006/relationships" r:id="rId3"/>
          <a:extLst>
            <a:ext uri="{FF2B5EF4-FFF2-40B4-BE49-F238E27FC236}">
              <a16:creationId xmlns:a16="http://schemas.microsoft.com/office/drawing/2014/main" id="{00000000-0008-0000-0F00-000004000000}"/>
            </a:ext>
          </a:extLst>
        </xdr:cNvPr>
        <xdr:cNvSpPr txBox="1"/>
      </xdr:nvSpPr>
      <xdr:spPr>
        <a:xfrm>
          <a:off x="7671404" y="953710"/>
          <a:ext cx="968830" cy="287262"/>
        </a:xfrm>
        <a:prstGeom prst="rect">
          <a:avLst/>
        </a:prstGeom>
        <a:solidFill>
          <a:srgbClr val="00CCFF"/>
        </a:solidFill>
        <a:ln w="9525" cmpd="sng">
          <a:solidFill>
            <a:schemeClr val="lt1">
              <a:shade val="50000"/>
            </a:schemeClr>
          </a:solidFill>
        </a:ln>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ERMs</a:t>
          </a:r>
        </a:p>
      </xdr:txBody>
    </xdr:sp>
    <xdr:clientData/>
  </xdr:twoCellAnchor>
  <xdr:twoCellAnchor>
    <xdr:from>
      <xdr:col>5</xdr:col>
      <xdr:colOff>353785</xdr:colOff>
      <xdr:row>2</xdr:row>
      <xdr:rowOff>267003</xdr:rowOff>
    </xdr:from>
    <xdr:to>
      <xdr:col>7</xdr:col>
      <xdr:colOff>508907</xdr:colOff>
      <xdr:row>3</xdr:row>
      <xdr:rowOff>226786</xdr:rowOff>
    </xdr:to>
    <xdr:sp macro="" textlink="">
      <xdr:nvSpPr>
        <xdr:cNvPr id="5" name="TextBox 4">
          <a:hlinkClick xmlns:r="http://schemas.openxmlformats.org/officeDocument/2006/relationships" r:id="rId4"/>
          <a:extLst>
            <a:ext uri="{FF2B5EF4-FFF2-40B4-BE49-F238E27FC236}">
              <a16:creationId xmlns:a16="http://schemas.microsoft.com/office/drawing/2014/main" id="{00000000-0008-0000-0F00-000005000000}"/>
            </a:ext>
          </a:extLst>
        </xdr:cNvPr>
        <xdr:cNvSpPr txBox="1"/>
      </xdr:nvSpPr>
      <xdr:spPr>
        <a:xfrm>
          <a:off x="5973535" y="947360"/>
          <a:ext cx="1420586" cy="299962"/>
        </a:xfrm>
        <a:prstGeom prst="rect">
          <a:avLst/>
        </a:prstGeom>
        <a:solidFill>
          <a:srgbClr val="FFFF00"/>
        </a:solidFill>
        <a:ln w="9525" cmpd="sng">
          <a:solidFill>
            <a:schemeClr val="lt1">
              <a:shade val="50000"/>
            </a:schemeClr>
          </a:solidFill>
        </a:ln>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Table</a:t>
          </a:r>
          <a:r>
            <a:rPr lang="en-US" sz="1100" baseline="0"/>
            <a:t> of Contents</a:t>
          </a:r>
          <a:endParaRPr lang="en-US" sz="1100"/>
        </a:p>
      </xdr:txBody>
    </xdr:sp>
    <xdr:clientData/>
  </xdr:twoCellAnchor>
  <xdr:twoCellAnchor>
    <xdr:from>
      <xdr:col>13</xdr:col>
      <xdr:colOff>143327</xdr:colOff>
      <xdr:row>2</xdr:row>
      <xdr:rowOff>291192</xdr:rowOff>
    </xdr:from>
    <xdr:to>
      <xdr:col>15</xdr:col>
      <xdr:colOff>144537</xdr:colOff>
      <xdr:row>3</xdr:row>
      <xdr:rowOff>238275</xdr:rowOff>
    </xdr:to>
    <xdr:sp macro="" textlink="">
      <xdr:nvSpPr>
        <xdr:cNvPr id="6" name="TextBox 5">
          <a:hlinkClick xmlns:r="http://schemas.openxmlformats.org/officeDocument/2006/relationships" r:id="rId5"/>
          <a:extLst>
            <a:ext uri="{FF2B5EF4-FFF2-40B4-BE49-F238E27FC236}">
              <a16:creationId xmlns:a16="http://schemas.microsoft.com/office/drawing/2014/main" id="{00000000-0008-0000-0F00-000006000000}"/>
            </a:ext>
          </a:extLst>
        </xdr:cNvPr>
        <xdr:cNvSpPr txBox="1"/>
      </xdr:nvSpPr>
      <xdr:spPr>
        <a:xfrm>
          <a:off x="11342006" y="971549"/>
          <a:ext cx="967317" cy="287262"/>
        </a:xfrm>
        <a:prstGeom prst="rect">
          <a:avLst/>
        </a:prstGeom>
        <a:solidFill>
          <a:srgbClr val="00CCFF"/>
        </a:solidFill>
        <a:ln w="9525" cmpd="sng">
          <a:solidFill>
            <a:schemeClr val="lt1">
              <a:shade val="50000"/>
            </a:schemeClr>
          </a:solidFill>
        </a:ln>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Overview</a:t>
          </a:r>
        </a:p>
      </xdr:txBody>
    </xdr:sp>
    <xdr:clientData/>
  </xdr:twoCellAnchor>
  <mc:AlternateContent xmlns:mc="http://schemas.openxmlformats.org/markup-compatibility/2006">
    <mc:Choice xmlns:a14="http://schemas.microsoft.com/office/drawing/2010/main" Requires="a14">
      <xdr:twoCellAnchor editAs="oneCell">
        <xdr:from>
          <xdr:col>15</xdr:col>
          <xdr:colOff>717550</xdr:colOff>
          <xdr:row>0</xdr:row>
          <xdr:rowOff>69850</xdr:rowOff>
        </xdr:from>
        <xdr:to>
          <xdr:col>15</xdr:col>
          <xdr:colOff>2273300</xdr:colOff>
          <xdr:row>1</xdr:row>
          <xdr:rowOff>50800</xdr:rowOff>
        </xdr:to>
        <xdr:sp macro="" textlink="">
          <xdr:nvSpPr>
            <xdr:cNvPr id="3103746" name="CommandButton1" hidden="1">
              <a:extLst>
                <a:ext uri="{63B3BB69-23CF-44E3-9099-C40C66FF867C}">
                  <a14:compatExt spid="_x0000_s3103746"/>
                </a:ext>
                <a:ext uri="{FF2B5EF4-FFF2-40B4-BE49-F238E27FC236}">
                  <a16:creationId xmlns:a16="http://schemas.microsoft.com/office/drawing/2014/main" id="{00000000-0008-0000-0F00-0000025C2F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1</xdr:col>
      <xdr:colOff>247650</xdr:colOff>
      <xdr:row>0</xdr:row>
      <xdr:rowOff>142875</xdr:rowOff>
    </xdr:from>
    <xdr:to>
      <xdr:col>1</xdr:col>
      <xdr:colOff>1085850</xdr:colOff>
      <xdr:row>3</xdr:row>
      <xdr:rowOff>0</xdr:rowOff>
    </xdr:to>
    <xdr:pic>
      <xdr:nvPicPr>
        <xdr:cNvPr id="3299452" name="Picture 638" descr="ENERGY STAR Logo for Power Point">
          <a:extLst>
            <a:ext uri="{FF2B5EF4-FFF2-40B4-BE49-F238E27FC236}">
              <a16:creationId xmlns:a16="http://schemas.microsoft.com/office/drawing/2014/main" id="{00000000-0008-0000-1000-00007C583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0" y="142875"/>
          <a:ext cx="838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713016</xdr:colOff>
      <xdr:row>2</xdr:row>
      <xdr:rowOff>213483</xdr:rowOff>
    </xdr:from>
    <xdr:to>
      <xdr:col>11</xdr:col>
      <xdr:colOff>423938</xdr:colOff>
      <xdr:row>3</xdr:row>
      <xdr:rowOff>170545</xdr:rowOff>
    </xdr:to>
    <xdr:sp macro="" textlink="">
      <xdr:nvSpPr>
        <xdr:cNvPr id="3" name="TextBox 2">
          <a:hlinkClick xmlns:r="http://schemas.openxmlformats.org/officeDocument/2006/relationships" r:id="rId2"/>
          <a:extLst>
            <a:ext uri="{FF2B5EF4-FFF2-40B4-BE49-F238E27FC236}">
              <a16:creationId xmlns:a16="http://schemas.microsoft.com/office/drawing/2014/main" id="{00000000-0008-0000-1000-000003000000}"/>
            </a:ext>
          </a:extLst>
        </xdr:cNvPr>
        <xdr:cNvSpPr txBox="1"/>
      </xdr:nvSpPr>
      <xdr:spPr>
        <a:xfrm>
          <a:off x="8460016" y="873883"/>
          <a:ext cx="2035022" cy="287262"/>
        </a:xfrm>
        <a:prstGeom prst="rect">
          <a:avLst/>
        </a:prstGeom>
        <a:solidFill>
          <a:srgbClr val="00CCFF"/>
        </a:solidFill>
        <a:ln w="9525" cmpd="sng">
          <a:solidFill>
            <a:schemeClr val="lt1">
              <a:shade val="50000"/>
            </a:schemeClr>
          </a:solidFill>
        </a:ln>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Prerequisites</a:t>
          </a:r>
          <a:r>
            <a:rPr lang="en-US" sz="1100" baseline="0"/>
            <a:t> Checklist</a:t>
          </a:r>
          <a:endParaRPr lang="en-US" sz="1100"/>
        </a:p>
      </xdr:txBody>
    </xdr:sp>
    <xdr:clientData/>
  </xdr:twoCellAnchor>
  <xdr:twoCellAnchor>
    <xdr:from>
      <xdr:col>7</xdr:col>
      <xdr:colOff>110369</xdr:colOff>
      <xdr:row>2</xdr:row>
      <xdr:rowOff>207131</xdr:rowOff>
    </xdr:from>
    <xdr:to>
      <xdr:col>8</xdr:col>
      <xdr:colOff>367999</xdr:colOff>
      <xdr:row>3</xdr:row>
      <xdr:rowOff>164193</xdr:rowOff>
    </xdr:to>
    <xdr:sp macro="" textlink="">
      <xdr:nvSpPr>
        <xdr:cNvPr id="4" name="TextBox 3">
          <a:hlinkClick xmlns:r="http://schemas.openxmlformats.org/officeDocument/2006/relationships" r:id="rId3"/>
          <a:extLst>
            <a:ext uri="{FF2B5EF4-FFF2-40B4-BE49-F238E27FC236}">
              <a16:creationId xmlns:a16="http://schemas.microsoft.com/office/drawing/2014/main" id="{00000000-0008-0000-1000-000004000000}"/>
            </a:ext>
          </a:extLst>
        </xdr:cNvPr>
        <xdr:cNvSpPr txBox="1"/>
      </xdr:nvSpPr>
      <xdr:spPr>
        <a:xfrm>
          <a:off x="7146169" y="867531"/>
          <a:ext cx="968830" cy="287262"/>
        </a:xfrm>
        <a:prstGeom prst="rect">
          <a:avLst/>
        </a:prstGeom>
        <a:solidFill>
          <a:srgbClr val="00CCFF"/>
        </a:solidFill>
        <a:ln w="9525" cmpd="sng">
          <a:solidFill>
            <a:schemeClr val="lt1">
              <a:shade val="50000"/>
            </a:schemeClr>
          </a:solidFill>
        </a:ln>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ERMs</a:t>
          </a:r>
        </a:p>
      </xdr:txBody>
    </xdr:sp>
    <xdr:clientData/>
  </xdr:twoCellAnchor>
  <xdr:twoCellAnchor>
    <xdr:from>
      <xdr:col>5</xdr:col>
      <xdr:colOff>114300</xdr:colOff>
      <xdr:row>2</xdr:row>
      <xdr:rowOff>200781</xdr:rowOff>
    </xdr:from>
    <xdr:to>
      <xdr:col>6</xdr:col>
      <xdr:colOff>683986</xdr:colOff>
      <xdr:row>3</xdr:row>
      <xdr:rowOff>170543</xdr:rowOff>
    </xdr:to>
    <xdr:sp macro="" textlink="">
      <xdr:nvSpPr>
        <xdr:cNvPr id="5" name="TextBox 4">
          <a:hlinkClick xmlns:r="http://schemas.openxmlformats.org/officeDocument/2006/relationships" r:id="rId4"/>
          <a:extLst>
            <a:ext uri="{FF2B5EF4-FFF2-40B4-BE49-F238E27FC236}">
              <a16:creationId xmlns:a16="http://schemas.microsoft.com/office/drawing/2014/main" id="{00000000-0008-0000-1000-000005000000}"/>
            </a:ext>
          </a:extLst>
        </xdr:cNvPr>
        <xdr:cNvSpPr txBox="1"/>
      </xdr:nvSpPr>
      <xdr:spPr>
        <a:xfrm>
          <a:off x="5448300" y="861181"/>
          <a:ext cx="1420586" cy="299962"/>
        </a:xfrm>
        <a:prstGeom prst="rect">
          <a:avLst/>
        </a:prstGeom>
        <a:solidFill>
          <a:srgbClr val="FFFF00"/>
        </a:solidFill>
        <a:ln w="9525" cmpd="sng">
          <a:solidFill>
            <a:schemeClr val="lt1">
              <a:shade val="50000"/>
            </a:schemeClr>
          </a:solidFill>
        </a:ln>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Table</a:t>
          </a:r>
          <a:r>
            <a:rPr lang="en-US" sz="1100" baseline="0"/>
            <a:t> of Contents</a:t>
          </a:r>
          <a:endParaRPr lang="en-US" sz="1100"/>
        </a:p>
      </xdr:txBody>
    </xdr:sp>
    <xdr:clientData/>
  </xdr:twoCellAnchor>
  <xdr:twoCellAnchor>
    <xdr:from>
      <xdr:col>12</xdr:col>
      <xdr:colOff>136071</xdr:colOff>
      <xdr:row>2</xdr:row>
      <xdr:rowOff>224970</xdr:rowOff>
    </xdr:from>
    <xdr:to>
      <xdr:col>13</xdr:col>
      <xdr:colOff>252488</xdr:colOff>
      <xdr:row>3</xdr:row>
      <xdr:rowOff>182032</xdr:rowOff>
    </xdr:to>
    <xdr:sp macro="" textlink="">
      <xdr:nvSpPr>
        <xdr:cNvPr id="6" name="TextBox 5">
          <a:hlinkClick xmlns:r="http://schemas.openxmlformats.org/officeDocument/2006/relationships" r:id="rId5"/>
          <a:extLst>
            <a:ext uri="{FF2B5EF4-FFF2-40B4-BE49-F238E27FC236}">
              <a16:creationId xmlns:a16="http://schemas.microsoft.com/office/drawing/2014/main" id="{00000000-0008-0000-1000-000006000000}"/>
            </a:ext>
          </a:extLst>
        </xdr:cNvPr>
        <xdr:cNvSpPr txBox="1"/>
      </xdr:nvSpPr>
      <xdr:spPr>
        <a:xfrm>
          <a:off x="10816771" y="885370"/>
          <a:ext cx="967317" cy="287262"/>
        </a:xfrm>
        <a:prstGeom prst="rect">
          <a:avLst/>
        </a:prstGeom>
        <a:solidFill>
          <a:srgbClr val="00CCFF"/>
        </a:solidFill>
        <a:ln w="9525" cmpd="sng">
          <a:solidFill>
            <a:schemeClr val="lt1">
              <a:shade val="50000"/>
            </a:schemeClr>
          </a:solidFill>
        </a:ln>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Overview</a:t>
          </a:r>
        </a:p>
      </xdr:txBody>
    </xdr:sp>
    <xdr:clientData/>
  </xdr:twoCellAnchor>
  <mc:AlternateContent xmlns:mc="http://schemas.openxmlformats.org/markup-compatibility/2006">
    <mc:Choice xmlns:a14="http://schemas.microsoft.com/office/drawing/2010/main" Requires="a14">
      <xdr:twoCellAnchor editAs="oneCell">
        <xdr:from>
          <xdr:col>12</xdr:col>
          <xdr:colOff>241300</xdr:colOff>
          <xdr:row>0</xdr:row>
          <xdr:rowOff>76200</xdr:rowOff>
        </xdr:from>
        <xdr:to>
          <xdr:col>13</xdr:col>
          <xdr:colOff>895350</xdr:colOff>
          <xdr:row>1</xdr:row>
          <xdr:rowOff>69850</xdr:rowOff>
        </xdr:to>
        <xdr:sp macro="" textlink="">
          <xdr:nvSpPr>
            <xdr:cNvPr id="3104769" name="CommandButton1" hidden="1">
              <a:extLst>
                <a:ext uri="{63B3BB69-23CF-44E3-9099-C40C66FF867C}">
                  <a14:compatExt spid="_x0000_s3104769"/>
                </a:ext>
                <a:ext uri="{FF2B5EF4-FFF2-40B4-BE49-F238E27FC236}">
                  <a16:creationId xmlns:a16="http://schemas.microsoft.com/office/drawing/2014/main" id="{00000000-0008-0000-1000-000001602F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0.100\projects\BLUE05_143_Melrose-Site5\LEED-H_Rating\LEED-H_2008_MidriseChkl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upport_Docs/NYSRDA_MF_Performance_Prg/NC%20Resources%20v4/NC%20-%20ERP%20Tables%20v4.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upport_Docs/NYSRDA_MF_Performance_Prg/Modeling%20Partner%20Resources/New%20Construction/Official%20Project%20Name%20-%20Draft%20Proposed%20ERP%20Tables_rev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hecklist"/>
      <sheetName val="Simplified Checklist"/>
      <sheetName val="Accountability Form"/>
      <sheetName val="Field Checklist"/>
      <sheetName val="MF HSA calc"/>
      <sheetName val="TBC"/>
      <sheetName val="Dur Guidelines"/>
      <sheetName val="Dur Risk Eval Form"/>
      <sheetName val="Dur Inspect. Checklist"/>
      <sheetName val="Durability Strategies"/>
      <sheetName val="List of Changes"/>
      <sheetName val="Calcs"/>
    </sheetNames>
    <sheetDataSet>
      <sheetData sheetId="0"/>
      <sheetData sheetId="1"/>
      <sheetData sheetId="2" refreshError="1"/>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GHSF Calculator"/>
      <sheetName val="Demand Savings Lookup"/>
      <sheetName val="Lookup"/>
      <sheetName val="Drop Down"/>
      <sheetName val="Introduction"/>
      <sheetName val="NYSERDA Reporting"/>
      <sheetName val="ERMs"/>
      <sheetName val="Basic Info"/>
      <sheetName val="Model Inputs"/>
      <sheetName val="Reporting Summary"/>
      <sheetName val="Avoided Costs"/>
      <sheetName val="Detailed Measures"/>
      <sheetName val="Results from eQUEST"/>
      <sheetName val="Simulation Summary"/>
      <sheetName val="T&amp;V Instructions"/>
      <sheetName val="T&amp;V TOC"/>
      <sheetName val="Admin"/>
      <sheetName val="Overview"/>
      <sheetName val="1.1 - APPLIANCES"/>
      <sheetName val="2.1-2.2, 5.1, 5.3 - HEATING&amp;DHW"/>
      <sheetName val="3.1 - ENV_BELOW GRADE WALLS"/>
      <sheetName val="3.1 - ENV_ABOVE GRADE WALLS"/>
      <sheetName val="3.2 - ENV_ROOF"/>
      <sheetName val="3.3 - ENV_FLOORS"/>
      <sheetName val="3.4 - ENV_WINDOWS"/>
      <sheetName val="3.5 - ENV_EXTERIOR DOORS"/>
      <sheetName val="4.2 - GARAGES_CMPTZ &amp; HEATING "/>
      <sheetName val="5.2, 5.4 - COOLING"/>
      <sheetName val="6.1, 6.2, 6.3 - LIGHTING"/>
      <sheetName val="7.1 - MOTORS"/>
      <sheetName val="8.1 - INF_EXT AIR BARRIER"/>
      <sheetName val="8.1-INF_COMPTZN VIS INSPECTION"/>
      <sheetName val="8.1 - INF_BLOWER DOOR TEST"/>
      <sheetName val="8.2,4.1 - VENT_SCHEDULE&amp;TAB"/>
      <sheetName val="8.2 - VENT_DUCT TIGHTNESS"/>
      <sheetName val="9.1- H&amp;S"/>
      <sheetName val="10.1 - METERS"/>
      <sheetName val="RECS - Baseline"/>
      <sheetName val="RECS - Proposed"/>
      <sheetName val="Tables of Values"/>
      <sheetName val="Locator Map"/>
      <sheetName val="Side Calcs - Baseline"/>
      <sheetName val="ZipCode Map"/>
      <sheetName val="Worksheet - Design - Baseline"/>
      <sheetName val="Worksheet - Design - Proposed"/>
      <sheetName val="Side Calcs - Proposed"/>
    </sheetNames>
    <sheetDataSet>
      <sheetData sheetId="0"/>
      <sheetData sheetId="1"/>
      <sheetData sheetId="2">
        <row r="3">
          <cell r="A3" t="str">
            <v>Appliances - Clothes washers</v>
          </cell>
        </row>
        <row r="4">
          <cell r="A4" t="str">
            <v>Appliances - Dishwashers</v>
          </cell>
        </row>
        <row r="5">
          <cell r="A5" t="str">
            <v>Appliances - Refrigerator</v>
          </cell>
        </row>
        <row r="6">
          <cell r="A6" t="str">
            <v>DHW - Condensing boiler</v>
          </cell>
        </row>
        <row r="7">
          <cell r="A7" t="str">
            <v>DHW - Controls</v>
          </cell>
        </row>
        <row r="8">
          <cell r="A8" t="str">
            <v>DHW - Direct</v>
          </cell>
        </row>
        <row r="9">
          <cell r="A9" t="str">
            <v>DHW - Indirect</v>
          </cell>
        </row>
        <row r="10">
          <cell r="A10" t="str">
            <v>DHW - Insulate tank</v>
          </cell>
        </row>
        <row r="11">
          <cell r="A11" t="str">
            <v>DHW - Low-flow Devices</v>
          </cell>
        </row>
        <row r="12">
          <cell r="A12" t="str">
            <v>Envelope - AGW Insulation</v>
          </cell>
        </row>
        <row r="13">
          <cell r="A13" t="str">
            <v>Envelope - BGW Insulation</v>
          </cell>
        </row>
        <row r="14">
          <cell r="A14" t="str">
            <v>Envelope - Exterior Doors</v>
          </cell>
        </row>
        <row r="15">
          <cell r="A15" t="str">
            <v>Envelope - Interior Doors</v>
          </cell>
        </row>
        <row r="16">
          <cell r="A16" t="str">
            <v>Envelope - Roof Insulation</v>
          </cell>
        </row>
        <row r="17">
          <cell r="A17" t="str">
            <v>Envelope - Slab Insulation</v>
          </cell>
        </row>
        <row r="18">
          <cell r="A18" t="str">
            <v>Envelope - Windows</v>
          </cell>
        </row>
        <row r="19">
          <cell r="A19" t="str">
            <v>HVAC - Boiler</v>
          </cell>
        </row>
        <row r="20">
          <cell r="A20" t="str">
            <v>HVAC - Central AC/HP</v>
          </cell>
        </row>
        <row r="21">
          <cell r="A21" t="str">
            <v>HVAC - Chiller</v>
          </cell>
        </row>
        <row r="22">
          <cell r="A22" t="str">
            <v>HVAC - Duct Sealing</v>
          </cell>
        </row>
        <row r="23">
          <cell r="A23" t="str">
            <v>HVAC - Economizer (dry bulb)</v>
          </cell>
        </row>
        <row r="24">
          <cell r="A24" t="str">
            <v>HVAC - Furnace</v>
          </cell>
        </row>
        <row r="25">
          <cell r="A25" t="str">
            <v>HVAC - HRV</v>
          </cell>
        </row>
        <row r="26">
          <cell r="A26" t="str">
            <v>HVAC - Split System AC/HP</v>
          </cell>
        </row>
        <row r="27">
          <cell r="A27" t="str">
            <v>HVAC - Water Source AC/HP</v>
          </cell>
        </row>
        <row r="28">
          <cell r="A28" t="str">
            <v>HVAC - Window AC</v>
          </cell>
        </row>
        <row r="29">
          <cell r="A29" t="str">
            <v>Lighting - Common Timers/Sensors</v>
          </cell>
        </row>
        <row r="30">
          <cell r="A30" t="str">
            <v>Lighting - In-unit Fixtures</v>
          </cell>
        </row>
        <row r="31">
          <cell r="A31" t="str">
            <v>Lighting - Common Fixtures</v>
          </cell>
        </row>
        <row r="32">
          <cell r="A32" t="str">
            <v>Lighting - LED Exit Signs</v>
          </cell>
        </row>
        <row r="33">
          <cell r="A33" t="str">
            <v>Other - Compressors</v>
          </cell>
        </row>
        <row r="34">
          <cell r="A34" t="str">
            <v>Other - Elevators</v>
          </cell>
        </row>
        <row r="35">
          <cell r="A35" t="str">
            <v>Other - Exhaust fan demand control</v>
          </cell>
        </row>
        <row r="36">
          <cell r="A36" t="str">
            <v>Other - Exhaust fans</v>
          </cell>
        </row>
        <row r="37">
          <cell r="A37" t="str">
            <v>Other - Fan/air handlers</v>
          </cell>
        </row>
        <row r="38">
          <cell r="A38" t="str">
            <v>Other - Motors</v>
          </cell>
        </row>
        <row r="39">
          <cell r="A39" t="str">
            <v>Other - Pipe Insulation</v>
          </cell>
        </row>
        <row r="40">
          <cell r="A40" t="str">
            <v>Other - Pumps</v>
          </cell>
        </row>
        <row r="41">
          <cell r="A41" t="str">
            <v>Other - Var. Speed Drive</v>
          </cell>
        </row>
        <row r="42">
          <cell r="A42" t="str">
            <v>Other - Ventilation Fans</v>
          </cell>
        </row>
        <row r="43">
          <cell r="A43" t="str">
            <v>Other</v>
          </cell>
        </row>
      </sheetData>
      <sheetData sheetId="3"/>
      <sheetData sheetId="4">
        <row r="2">
          <cell r="A2" t="str">
            <v>N/A</v>
          </cell>
          <cell r="B2" t="str">
            <v>N/A</v>
          </cell>
          <cell r="C2" t="str">
            <v>N/A</v>
          </cell>
          <cell r="D2" t="str">
            <v>Please Select</v>
          </cell>
          <cell r="E2">
            <v>0</v>
          </cell>
          <cell r="G2" t="str">
            <v>Please Select</v>
          </cell>
          <cell r="H2" t="str">
            <v>Please Select</v>
          </cell>
          <cell r="I2" t="str">
            <v>Please Select</v>
          </cell>
          <cell r="L2" t="str">
            <v>Please Select</v>
          </cell>
          <cell r="M2" t="str">
            <v>Please Select</v>
          </cell>
          <cell r="N2" t="str">
            <v>Please Select</v>
          </cell>
          <cell r="O2" t="str">
            <v>Please Select</v>
          </cell>
          <cell r="P2" t="str">
            <v>Please Select</v>
          </cell>
          <cell r="Z2" t="str">
            <v>Please Select</v>
          </cell>
          <cell r="AA2" t="str">
            <v>Central Hudson</v>
          </cell>
          <cell r="AC2" t="str">
            <v>N/A</v>
          </cell>
          <cell r="AD2" t="str">
            <v>EEPS-Gas</v>
          </cell>
          <cell r="AE2" t="str">
            <v>Con Ed</v>
          </cell>
        </row>
        <row r="3">
          <cell r="A3" t="str">
            <v>Under Ground Garage</v>
          </cell>
          <cell r="B3" t="str">
            <v>Heated &amp; Cooled</v>
          </cell>
          <cell r="C3" t="str">
            <v>Yes</v>
          </cell>
          <cell r="D3" t="str">
            <v>Proposed Design</v>
          </cell>
          <cell r="E3">
            <v>1</v>
          </cell>
          <cell r="G3" t="str">
            <v>Market Rate</v>
          </cell>
          <cell r="H3" t="str">
            <v>New Construction</v>
          </cell>
          <cell r="I3" t="str">
            <v>natural gas</v>
          </cell>
          <cell r="L3" t="str">
            <v>Not Applicable</v>
          </cell>
          <cell r="M3" t="str">
            <v>One-Speed</v>
          </cell>
          <cell r="N3" t="str">
            <v>Standard</v>
          </cell>
          <cell r="O3" t="str">
            <v>Variable Speed</v>
          </cell>
          <cell r="P3" t="str">
            <v>Fixed</v>
          </cell>
          <cell r="Z3" t="str">
            <v>Yes</v>
          </cell>
          <cell r="AA3" t="str">
            <v>Con Ed</v>
          </cell>
          <cell r="AC3" t="str">
            <v>gas - firm</v>
          </cell>
          <cell r="AD3" t="str">
            <v>EEPS-Electric</v>
          </cell>
          <cell r="AE3" t="str">
            <v>O &amp; R</v>
          </cell>
        </row>
        <row r="4">
          <cell r="A4" t="str">
            <v>Above Ground Garage</v>
          </cell>
          <cell r="B4" t="str">
            <v>Heated-Only</v>
          </cell>
          <cell r="C4" t="str">
            <v>No</v>
          </cell>
          <cell r="D4" t="str">
            <v>As-Built</v>
          </cell>
          <cell r="E4">
            <v>2</v>
          </cell>
          <cell r="G4" t="str">
            <v>Affordable</v>
          </cell>
          <cell r="H4" t="str">
            <v>Gut-rehab</v>
          </cell>
          <cell r="I4" t="str">
            <v>oil</v>
          </cell>
          <cell r="L4" t="str">
            <v>None Installed</v>
          </cell>
          <cell r="M4" t="str">
            <v>Two-Speed</v>
          </cell>
          <cell r="N4" t="str">
            <v>High Efficiency</v>
          </cell>
          <cell r="O4" t="str">
            <v>Inlet</v>
          </cell>
          <cell r="P4" t="str">
            <v>OA Reset</v>
          </cell>
          <cell r="Z4" t="str">
            <v>No</v>
          </cell>
          <cell r="AA4" t="str">
            <v>NatGrid</v>
          </cell>
          <cell r="AC4" t="str">
            <v>gas - non firm</v>
          </cell>
          <cell r="AD4" t="str">
            <v>RGGI</v>
          </cell>
          <cell r="AE4" t="str">
            <v>KEDLI</v>
          </cell>
        </row>
        <row r="5">
          <cell r="A5" t="str">
            <v>Parking Lot</v>
          </cell>
          <cell r="B5" t="str">
            <v>Cooled-Only</v>
          </cell>
          <cell r="E5">
            <v>3</v>
          </cell>
          <cell r="I5" t="str">
            <v>propane</v>
          </cell>
          <cell r="L5" t="str">
            <v>Non-Energy Star</v>
          </cell>
          <cell r="M5" t="str">
            <v>Variable Speed</v>
          </cell>
          <cell r="N5" t="str">
            <v>Premium</v>
          </cell>
          <cell r="O5" t="str">
            <v>Discharge</v>
          </cell>
          <cell r="P5" t="str">
            <v>Scheduled</v>
          </cell>
          <cell r="AA5" t="str">
            <v>NYSEG</v>
          </cell>
          <cell r="AC5" t="str">
            <v>oil</v>
          </cell>
          <cell r="AD5" t="str">
            <v>OHGAH</v>
          </cell>
          <cell r="AE5" t="str">
            <v>Other</v>
          </cell>
        </row>
        <row r="6">
          <cell r="B6" t="str">
            <v>Unconditioned</v>
          </cell>
          <cell r="E6">
            <v>4</v>
          </cell>
          <cell r="I6" t="str">
            <v>steam</v>
          </cell>
          <cell r="L6" t="str">
            <v>Energy Star</v>
          </cell>
          <cell r="M6" t="str">
            <v>Cycle</v>
          </cell>
          <cell r="O6" t="str">
            <v>Cycling</v>
          </cell>
          <cell r="P6" t="str">
            <v>Load Reset</v>
          </cell>
          <cell r="AA6" t="str">
            <v>O &amp; R</v>
          </cell>
          <cell r="AC6" t="str">
            <v>propane</v>
          </cell>
          <cell r="AD6" t="str">
            <v>SBC - NC</v>
          </cell>
        </row>
        <row r="7">
          <cell r="E7">
            <v>5</v>
          </cell>
          <cell r="I7" t="str">
            <v>electric</v>
          </cell>
          <cell r="O7" t="str">
            <v>Two Speed</v>
          </cell>
          <cell r="P7" t="str">
            <v>N/A</v>
          </cell>
          <cell r="AA7" t="str">
            <v>RG &amp; E</v>
          </cell>
          <cell r="AC7" t="str">
            <v>steam</v>
          </cell>
          <cell r="AD7" t="str">
            <v>Owner</v>
          </cell>
        </row>
        <row r="8">
          <cell r="E8">
            <v>6</v>
          </cell>
          <cell r="O8" t="str">
            <v>Constant Volume</v>
          </cell>
        </row>
      </sheetData>
      <sheetData sheetId="5"/>
      <sheetData sheetId="6"/>
      <sheetData sheetId="7"/>
      <sheetData sheetId="8"/>
      <sheetData sheetId="9"/>
      <sheetData sheetId="10"/>
      <sheetData sheetId="11">
        <row r="16">
          <cell r="A16" t="str">
            <v>Year</v>
          </cell>
          <cell r="B16">
            <v>1</v>
          </cell>
          <cell r="C16">
            <v>2</v>
          </cell>
          <cell r="D16">
            <v>3</v>
          </cell>
          <cell r="E16">
            <v>4</v>
          </cell>
          <cell r="F16">
            <v>5</v>
          </cell>
          <cell r="G16">
            <v>6</v>
          </cell>
          <cell r="H16">
            <v>7</v>
          </cell>
          <cell r="I16">
            <v>8</v>
          </cell>
          <cell r="J16">
            <v>9</v>
          </cell>
          <cell r="K16">
            <v>10</v>
          </cell>
          <cell r="L16">
            <v>11</v>
          </cell>
          <cell r="M16">
            <v>12</v>
          </cell>
          <cell r="N16">
            <v>13</v>
          </cell>
          <cell r="O16">
            <v>14</v>
          </cell>
          <cell r="P16">
            <v>15</v>
          </cell>
          <cell r="Q16">
            <v>16</v>
          </cell>
          <cell r="R16">
            <v>17</v>
          </cell>
          <cell r="S16">
            <v>18</v>
          </cell>
          <cell r="T16">
            <v>19</v>
          </cell>
          <cell r="U16">
            <v>20</v>
          </cell>
          <cell r="V16">
            <v>21</v>
          </cell>
          <cell r="W16">
            <v>22</v>
          </cell>
          <cell r="X16">
            <v>23</v>
          </cell>
          <cell r="Y16">
            <v>24</v>
          </cell>
          <cell r="Z16">
            <v>25</v>
          </cell>
          <cell r="AA16">
            <v>26</v>
          </cell>
          <cell r="AB16">
            <v>27</v>
          </cell>
          <cell r="AC16">
            <v>28</v>
          </cell>
          <cell r="AD16">
            <v>29</v>
          </cell>
          <cell r="AE16">
            <v>30</v>
          </cell>
          <cell r="AF16">
            <v>31</v>
          </cell>
          <cell r="AG16">
            <v>32</v>
          </cell>
          <cell r="AH16">
            <v>33</v>
          </cell>
          <cell r="AI16">
            <v>34</v>
          </cell>
          <cell r="AJ16">
            <v>35</v>
          </cell>
          <cell r="AK16">
            <v>36</v>
          </cell>
          <cell r="AL16">
            <v>37</v>
          </cell>
          <cell r="AM16">
            <v>38</v>
          </cell>
          <cell r="AN16">
            <v>39</v>
          </cell>
          <cell r="AO16">
            <v>40</v>
          </cell>
          <cell r="AP16">
            <v>41</v>
          </cell>
          <cell r="AQ16">
            <v>42</v>
          </cell>
          <cell r="AR16">
            <v>43</v>
          </cell>
          <cell r="AS16">
            <v>44</v>
          </cell>
          <cell r="AT16">
            <v>45</v>
          </cell>
          <cell r="AU16">
            <v>46</v>
          </cell>
          <cell r="AV16">
            <v>47</v>
          </cell>
          <cell r="AW16">
            <v>48</v>
          </cell>
          <cell r="AX16">
            <v>49</v>
          </cell>
          <cell r="AY16">
            <v>50</v>
          </cell>
        </row>
        <row r="17">
          <cell r="A17" t="str">
            <v>Avoided energy per kWh with line loss (PV)</v>
          </cell>
          <cell r="B17" t="e">
            <v>#N/A</v>
          </cell>
          <cell r="C17" t="e">
            <v>#N/A</v>
          </cell>
          <cell r="D17" t="e">
            <v>#N/A</v>
          </cell>
          <cell r="E17" t="e">
            <v>#N/A</v>
          </cell>
          <cell r="F17" t="e">
            <v>#N/A</v>
          </cell>
          <cell r="G17" t="e">
            <v>#N/A</v>
          </cell>
          <cell r="H17" t="e">
            <v>#N/A</v>
          </cell>
          <cell r="I17" t="e">
            <v>#N/A</v>
          </cell>
          <cell r="J17" t="e">
            <v>#N/A</v>
          </cell>
          <cell r="K17" t="e">
            <v>#N/A</v>
          </cell>
          <cell r="L17" t="e">
            <v>#N/A</v>
          </cell>
          <cell r="M17" t="e">
            <v>#N/A</v>
          </cell>
          <cell r="N17" t="e">
            <v>#N/A</v>
          </cell>
          <cell r="O17" t="e">
            <v>#N/A</v>
          </cell>
          <cell r="P17" t="e">
            <v>#N/A</v>
          </cell>
          <cell r="Q17" t="e">
            <v>#N/A</v>
          </cell>
          <cell r="R17" t="e">
            <v>#N/A</v>
          </cell>
          <cell r="S17" t="e">
            <v>#N/A</v>
          </cell>
          <cell r="T17" t="e">
            <v>#N/A</v>
          </cell>
          <cell r="U17" t="e">
            <v>#N/A</v>
          </cell>
          <cell r="V17" t="e">
            <v>#N/A</v>
          </cell>
          <cell r="W17" t="e">
            <v>#N/A</v>
          </cell>
          <cell r="X17" t="e">
            <v>#N/A</v>
          </cell>
          <cell r="Y17" t="e">
            <v>#N/A</v>
          </cell>
          <cell r="Z17" t="e">
            <v>#N/A</v>
          </cell>
          <cell r="AA17" t="e">
            <v>#N/A</v>
          </cell>
          <cell r="AB17" t="e">
            <v>#N/A</v>
          </cell>
          <cell r="AC17" t="e">
            <v>#N/A</v>
          </cell>
          <cell r="AD17" t="e">
            <v>#N/A</v>
          </cell>
          <cell r="AE17" t="e">
            <v>#N/A</v>
          </cell>
          <cell r="AF17" t="e">
            <v>#N/A</v>
          </cell>
          <cell r="AG17" t="e">
            <v>#N/A</v>
          </cell>
          <cell r="AH17" t="e">
            <v>#N/A</v>
          </cell>
          <cell r="AI17" t="e">
            <v>#N/A</v>
          </cell>
          <cell r="AJ17" t="e">
            <v>#N/A</v>
          </cell>
          <cell r="AK17" t="e">
            <v>#N/A</v>
          </cell>
          <cell r="AL17" t="e">
            <v>#N/A</v>
          </cell>
          <cell r="AM17" t="e">
            <v>#N/A</v>
          </cell>
          <cell r="AN17" t="e">
            <v>#N/A</v>
          </cell>
          <cell r="AO17" t="e">
            <v>#N/A</v>
          </cell>
          <cell r="AP17" t="e">
            <v>#N/A</v>
          </cell>
          <cell r="AQ17" t="e">
            <v>#N/A</v>
          </cell>
          <cell r="AR17" t="e">
            <v>#N/A</v>
          </cell>
          <cell r="AS17" t="e">
            <v>#N/A</v>
          </cell>
          <cell r="AT17" t="e">
            <v>#N/A</v>
          </cell>
          <cell r="AU17" t="e">
            <v>#N/A</v>
          </cell>
          <cell r="AV17" t="e">
            <v>#N/A</v>
          </cell>
          <cell r="AW17" t="e">
            <v>#N/A</v>
          </cell>
          <cell r="AX17" t="e">
            <v>#N/A</v>
          </cell>
          <cell r="AY17" t="e">
            <v>#N/A</v>
          </cell>
        </row>
        <row r="18">
          <cell r="A18" t="str">
            <v>Avoided Capacity per KW with reserve margin, line loss and avoided distribution (PV)</v>
          </cell>
          <cell r="B18" t="e">
            <v>#N/A</v>
          </cell>
          <cell r="C18" t="e">
            <v>#N/A</v>
          </cell>
          <cell r="D18" t="e">
            <v>#N/A</v>
          </cell>
          <cell r="E18" t="e">
            <v>#N/A</v>
          </cell>
          <cell r="F18" t="e">
            <v>#N/A</v>
          </cell>
          <cell r="G18" t="e">
            <v>#N/A</v>
          </cell>
          <cell r="H18" t="e">
            <v>#N/A</v>
          </cell>
          <cell r="I18" t="e">
            <v>#N/A</v>
          </cell>
          <cell r="J18" t="e">
            <v>#N/A</v>
          </cell>
          <cell r="K18" t="e">
            <v>#N/A</v>
          </cell>
          <cell r="L18" t="e">
            <v>#N/A</v>
          </cell>
          <cell r="M18" t="e">
            <v>#N/A</v>
          </cell>
          <cell r="N18" t="e">
            <v>#N/A</v>
          </cell>
          <cell r="O18" t="e">
            <v>#N/A</v>
          </cell>
          <cell r="P18" t="e">
            <v>#N/A</v>
          </cell>
          <cell r="Q18" t="e">
            <v>#N/A</v>
          </cell>
          <cell r="R18" t="e">
            <v>#N/A</v>
          </cell>
          <cell r="S18" t="e">
            <v>#N/A</v>
          </cell>
          <cell r="T18" t="e">
            <v>#N/A</v>
          </cell>
          <cell r="U18" t="e">
            <v>#N/A</v>
          </cell>
          <cell r="V18" t="e">
            <v>#N/A</v>
          </cell>
          <cell r="W18" t="e">
            <v>#N/A</v>
          </cell>
          <cell r="X18" t="e">
            <v>#N/A</v>
          </cell>
          <cell r="Y18" t="e">
            <v>#N/A</v>
          </cell>
          <cell r="Z18" t="e">
            <v>#N/A</v>
          </cell>
          <cell r="AA18" t="e">
            <v>#N/A</v>
          </cell>
          <cell r="AB18" t="e">
            <v>#N/A</v>
          </cell>
          <cell r="AC18" t="e">
            <v>#N/A</v>
          </cell>
          <cell r="AD18" t="e">
            <v>#N/A</v>
          </cell>
          <cell r="AE18" t="e">
            <v>#N/A</v>
          </cell>
          <cell r="AF18" t="e">
            <v>#N/A</v>
          </cell>
          <cell r="AG18" t="e">
            <v>#N/A</v>
          </cell>
          <cell r="AH18" t="e">
            <v>#N/A</v>
          </cell>
          <cell r="AI18" t="e">
            <v>#N/A</v>
          </cell>
          <cell r="AJ18" t="e">
            <v>#N/A</v>
          </cell>
          <cell r="AK18" t="e">
            <v>#N/A</v>
          </cell>
          <cell r="AL18" t="e">
            <v>#N/A</v>
          </cell>
          <cell r="AM18" t="e">
            <v>#N/A</v>
          </cell>
          <cell r="AN18" t="e">
            <v>#N/A</v>
          </cell>
          <cell r="AO18" t="e">
            <v>#N/A</v>
          </cell>
          <cell r="AP18" t="e">
            <v>#N/A</v>
          </cell>
          <cell r="AQ18" t="e">
            <v>#N/A</v>
          </cell>
          <cell r="AR18" t="e">
            <v>#N/A</v>
          </cell>
          <cell r="AS18" t="e">
            <v>#N/A</v>
          </cell>
          <cell r="AT18" t="e">
            <v>#N/A</v>
          </cell>
          <cell r="AU18" t="e">
            <v>#N/A</v>
          </cell>
          <cell r="AV18" t="e">
            <v>#N/A</v>
          </cell>
          <cell r="AW18" t="e">
            <v>#N/A</v>
          </cell>
          <cell r="AX18" t="e">
            <v>#N/A</v>
          </cell>
          <cell r="AY18" t="e">
            <v>#N/A</v>
          </cell>
        </row>
        <row r="19">
          <cell r="A19" t="str">
            <v>Avoided gas $/MMBtu (Heating) (PV)</v>
          </cell>
          <cell r="B19" t="e">
            <v>#N/A</v>
          </cell>
          <cell r="C19" t="e">
            <v>#N/A</v>
          </cell>
          <cell r="D19" t="e">
            <v>#N/A</v>
          </cell>
          <cell r="E19" t="e">
            <v>#N/A</v>
          </cell>
          <cell r="F19" t="e">
            <v>#N/A</v>
          </cell>
          <cell r="G19" t="e">
            <v>#N/A</v>
          </cell>
          <cell r="H19" t="e">
            <v>#N/A</v>
          </cell>
          <cell r="I19" t="e">
            <v>#N/A</v>
          </cell>
          <cell r="J19" t="e">
            <v>#N/A</v>
          </cell>
          <cell r="K19" t="e">
            <v>#N/A</v>
          </cell>
          <cell r="L19" t="e">
            <v>#N/A</v>
          </cell>
          <cell r="M19" t="e">
            <v>#N/A</v>
          </cell>
          <cell r="N19" t="e">
            <v>#N/A</v>
          </cell>
          <cell r="O19" t="e">
            <v>#N/A</v>
          </cell>
          <cell r="P19" t="e">
            <v>#N/A</v>
          </cell>
          <cell r="Q19" t="e">
            <v>#N/A</v>
          </cell>
          <cell r="R19" t="e">
            <v>#N/A</v>
          </cell>
          <cell r="S19" t="e">
            <v>#N/A</v>
          </cell>
          <cell r="T19" t="e">
            <v>#N/A</v>
          </cell>
          <cell r="U19" t="e">
            <v>#N/A</v>
          </cell>
          <cell r="V19" t="e">
            <v>#N/A</v>
          </cell>
          <cell r="W19" t="e">
            <v>#N/A</v>
          </cell>
          <cell r="X19" t="e">
            <v>#N/A</v>
          </cell>
          <cell r="Y19" t="e">
            <v>#N/A</v>
          </cell>
          <cell r="Z19" t="e">
            <v>#N/A</v>
          </cell>
          <cell r="AA19" t="e">
            <v>#N/A</v>
          </cell>
          <cell r="AB19" t="e">
            <v>#N/A</v>
          </cell>
          <cell r="AC19" t="e">
            <v>#N/A</v>
          </cell>
          <cell r="AD19" t="e">
            <v>#N/A</v>
          </cell>
          <cell r="AE19" t="e">
            <v>#N/A</v>
          </cell>
          <cell r="AF19" t="e">
            <v>#N/A</v>
          </cell>
          <cell r="AG19" t="e">
            <v>#N/A</v>
          </cell>
          <cell r="AH19" t="e">
            <v>#N/A</v>
          </cell>
          <cell r="AI19" t="e">
            <v>#N/A</v>
          </cell>
          <cell r="AJ19" t="e">
            <v>#N/A</v>
          </cell>
          <cell r="AK19" t="e">
            <v>#N/A</v>
          </cell>
          <cell r="AL19" t="e">
            <v>#N/A</v>
          </cell>
          <cell r="AM19" t="e">
            <v>#N/A</v>
          </cell>
          <cell r="AN19" t="e">
            <v>#N/A</v>
          </cell>
          <cell r="AO19" t="e">
            <v>#N/A</v>
          </cell>
          <cell r="AP19" t="e">
            <v>#N/A</v>
          </cell>
          <cell r="AQ19" t="e">
            <v>#N/A</v>
          </cell>
          <cell r="AR19" t="e">
            <v>#N/A</v>
          </cell>
          <cell r="AS19" t="e">
            <v>#N/A</v>
          </cell>
          <cell r="AT19" t="e">
            <v>#N/A</v>
          </cell>
          <cell r="AU19" t="e">
            <v>#N/A</v>
          </cell>
          <cell r="AV19" t="e">
            <v>#N/A</v>
          </cell>
          <cell r="AW19" t="e">
            <v>#N/A</v>
          </cell>
          <cell r="AX19" t="e">
            <v>#N/A</v>
          </cell>
          <cell r="AY19" t="e">
            <v>#N/A</v>
          </cell>
        </row>
        <row r="20">
          <cell r="A20" t="str">
            <v>Natural gas $ per MMBtu (Hot Water) (PV)</v>
          </cell>
          <cell r="B20" t="e">
            <v>#N/A</v>
          </cell>
          <cell r="C20" t="e">
            <v>#N/A</v>
          </cell>
          <cell r="D20" t="e">
            <v>#N/A</v>
          </cell>
          <cell r="E20" t="e">
            <v>#N/A</v>
          </cell>
          <cell r="F20" t="e">
            <v>#N/A</v>
          </cell>
          <cell r="G20" t="e">
            <v>#N/A</v>
          </cell>
          <cell r="H20" t="e">
            <v>#N/A</v>
          </cell>
          <cell r="I20" t="e">
            <v>#N/A</v>
          </cell>
          <cell r="J20" t="e">
            <v>#N/A</v>
          </cell>
          <cell r="K20" t="e">
            <v>#N/A</v>
          </cell>
          <cell r="L20" t="e">
            <v>#N/A</v>
          </cell>
          <cell r="M20" t="e">
            <v>#N/A</v>
          </cell>
          <cell r="N20" t="e">
            <v>#N/A</v>
          </cell>
          <cell r="O20" t="e">
            <v>#N/A</v>
          </cell>
          <cell r="P20" t="e">
            <v>#N/A</v>
          </cell>
          <cell r="Q20" t="e">
            <v>#N/A</v>
          </cell>
          <cell r="R20" t="e">
            <v>#N/A</v>
          </cell>
          <cell r="S20" t="e">
            <v>#N/A</v>
          </cell>
          <cell r="T20" t="e">
            <v>#N/A</v>
          </cell>
          <cell r="U20" t="e">
            <v>#N/A</v>
          </cell>
          <cell r="V20" t="e">
            <v>#N/A</v>
          </cell>
          <cell r="W20" t="e">
            <v>#N/A</v>
          </cell>
          <cell r="X20" t="e">
            <v>#N/A</v>
          </cell>
          <cell r="Y20" t="e">
            <v>#N/A</v>
          </cell>
          <cell r="Z20" t="e">
            <v>#N/A</v>
          </cell>
          <cell r="AA20" t="e">
            <v>#N/A</v>
          </cell>
          <cell r="AB20" t="e">
            <v>#N/A</v>
          </cell>
          <cell r="AC20" t="e">
            <v>#N/A</v>
          </cell>
          <cell r="AD20" t="e">
            <v>#N/A</v>
          </cell>
          <cell r="AE20" t="e">
            <v>#N/A</v>
          </cell>
          <cell r="AF20" t="e">
            <v>#N/A</v>
          </cell>
          <cell r="AG20" t="e">
            <v>#N/A</v>
          </cell>
          <cell r="AH20" t="e">
            <v>#N/A</v>
          </cell>
          <cell r="AI20" t="e">
            <v>#N/A</v>
          </cell>
          <cell r="AJ20" t="e">
            <v>#N/A</v>
          </cell>
          <cell r="AK20" t="e">
            <v>#N/A</v>
          </cell>
          <cell r="AL20" t="e">
            <v>#N/A</v>
          </cell>
          <cell r="AM20" t="e">
            <v>#N/A</v>
          </cell>
          <cell r="AN20" t="e">
            <v>#N/A</v>
          </cell>
          <cell r="AO20" t="e">
            <v>#N/A</v>
          </cell>
          <cell r="AP20" t="e">
            <v>#N/A</v>
          </cell>
          <cell r="AQ20" t="e">
            <v>#N/A</v>
          </cell>
          <cell r="AR20" t="e">
            <v>#N/A</v>
          </cell>
          <cell r="AS20" t="e">
            <v>#N/A</v>
          </cell>
          <cell r="AT20" t="e">
            <v>#N/A</v>
          </cell>
          <cell r="AU20" t="e">
            <v>#N/A</v>
          </cell>
          <cell r="AV20" t="e">
            <v>#N/A</v>
          </cell>
          <cell r="AW20" t="e">
            <v>#N/A</v>
          </cell>
          <cell r="AX20" t="e">
            <v>#N/A</v>
          </cell>
          <cell r="AY20" t="e">
            <v>#N/A</v>
          </cell>
        </row>
        <row r="21">
          <cell r="A21" t="str">
            <v>Residual Oil (PV)</v>
          </cell>
          <cell r="B21" t="e">
            <v>#N/A</v>
          </cell>
          <cell r="C21" t="e">
            <v>#N/A</v>
          </cell>
          <cell r="D21" t="e">
            <v>#N/A</v>
          </cell>
          <cell r="E21" t="e">
            <v>#N/A</v>
          </cell>
          <cell r="F21" t="e">
            <v>#N/A</v>
          </cell>
          <cell r="G21" t="e">
            <v>#N/A</v>
          </cell>
          <cell r="H21" t="e">
            <v>#N/A</v>
          </cell>
          <cell r="I21" t="e">
            <v>#N/A</v>
          </cell>
          <cell r="J21" t="e">
            <v>#N/A</v>
          </cell>
          <cell r="K21" t="e">
            <v>#N/A</v>
          </cell>
          <cell r="L21" t="e">
            <v>#N/A</v>
          </cell>
          <cell r="M21" t="e">
            <v>#N/A</v>
          </cell>
          <cell r="N21" t="e">
            <v>#N/A</v>
          </cell>
          <cell r="O21" t="e">
            <v>#N/A</v>
          </cell>
          <cell r="P21" t="e">
            <v>#N/A</v>
          </cell>
          <cell r="Q21" t="e">
            <v>#N/A</v>
          </cell>
          <cell r="R21" t="e">
            <v>#N/A</v>
          </cell>
          <cell r="S21" t="e">
            <v>#N/A</v>
          </cell>
          <cell r="T21" t="e">
            <v>#N/A</v>
          </cell>
          <cell r="U21" t="e">
            <v>#N/A</v>
          </cell>
          <cell r="V21" t="e">
            <v>#N/A</v>
          </cell>
          <cell r="W21" t="e">
            <v>#N/A</v>
          </cell>
          <cell r="X21" t="e">
            <v>#N/A</v>
          </cell>
          <cell r="Y21" t="e">
            <v>#N/A</v>
          </cell>
          <cell r="Z21" t="e">
            <v>#N/A</v>
          </cell>
          <cell r="AA21" t="e">
            <v>#N/A</v>
          </cell>
          <cell r="AB21" t="e">
            <v>#N/A</v>
          </cell>
          <cell r="AC21" t="e">
            <v>#N/A</v>
          </cell>
          <cell r="AD21" t="e">
            <v>#N/A</v>
          </cell>
          <cell r="AE21" t="e">
            <v>#N/A</v>
          </cell>
          <cell r="AF21" t="e">
            <v>#N/A</v>
          </cell>
          <cell r="AG21" t="e">
            <v>#N/A</v>
          </cell>
          <cell r="AH21" t="e">
            <v>#N/A</v>
          </cell>
          <cell r="AI21" t="e">
            <v>#N/A</v>
          </cell>
          <cell r="AJ21" t="e">
            <v>#N/A</v>
          </cell>
          <cell r="AK21" t="e">
            <v>#N/A</v>
          </cell>
          <cell r="AL21" t="e">
            <v>#N/A</v>
          </cell>
          <cell r="AM21" t="e">
            <v>#N/A</v>
          </cell>
          <cell r="AN21" t="e">
            <v>#N/A</v>
          </cell>
          <cell r="AO21" t="e">
            <v>#N/A</v>
          </cell>
          <cell r="AP21" t="e">
            <v>#N/A</v>
          </cell>
          <cell r="AQ21" t="e">
            <v>#N/A</v>
          </cell>
          <cell r="AR21" t="e">
            <v>#N/A</v>
          </cell>
          <cell r="AS21" t="e">
            <v>#N/A</v>
          </cell>
          <cell r="AT21" t="e">
            <v>#N/A</v>
          </cell>
          <cell r="AU21" t="e">
            <v>#N/A</v>
          </cell>
          <cell r="AV21" t="e">
            <v>#N/A</v>
          </cell>
          <cell r="AW21" t="e">
            <v>#N/A</v>
          </cell>
          <cell r="AX21" t="e">
            <v>#N/A</v>
          </cell>
          <cell r="AY21" t="e">
            <v>#N/A</v>
          </cell>
        </row>
        <row r="22">
          <cell r="A22" t="str">
            <v>Co2 Adder per kWh ($2008)</v>
          </cell>
          <cell r="B22" t="e">
            <v>#N/A</v>
          </cell>
          <cell r="C22" t="e">
            <v>#N/A</v>
          </cell>
          <cell r="D22" t="e">
            <v>#N/A</v>
          </cell>
          <cell r="E22" t="e">
            <v>#N/A</v>
          </cell>
          <cell r="F22" t="e">
            <v>#N/A</v>
          </cell>
          <cell r="G22" t="e">
            <v>#N/A</v>
          </cell>
          <cell r="H22" t="e">
            <v>#N/A</v>
          </cell>
          <cell r="I22" t="e">
            <v>#N/A</v>
          </cell>
          <cell r="J22" t="e">
            <v>#N/A</v>
          </cell>
          <cell r="K22" t="e">
            <v>#N/A</v>
          </cell>
          <cell r="L22" t="e">
            <v>#N/A</v>
          </cell>
          <cell r="M22" t="e">
            <v>#N/A</v>
          </cell>
          <cell r="N22" t="e">
            <v>#N/A</v>
          </cell>
          <cell r="O22" t="e">
            <v>#N/A</v>
          </cell>
          <cell r="P22" t="e">
            <v>#N/A</v>
          </cell>
          <cell r="Q22" t="e">
            <v>#N/A</v>
          </cell>
          <cell r="R22" t="e">
            <v>#N/A</v>
          </cell>
          <cell r="S22" t="e">
            <v>#N/A</v>
          </cell>
          <cell r="T22" t="e">
            <v>#N/A</v>
          </cell>
          <cell r="U22" t="e">
            <v>#N/A</v>
          </cell>
          <cell r="V22" t="e">
            <v>#N/A</v>
          </cell>
          <cell r="W22" t="e">
            <v>#N/A</v>
          </cell>
          <cell r="X22" t="e">
            <v>#N/A</v>
          </cell>
          <cell r="Y22" t="e">
            <v>#N/A</v>
          </cell>
          <cell r="Z22" t="e">
            <v>#N/A</v>
          </cell>
          <cell r="AA22" t="e">
            <v>#N/A</v>
          </cell>
          <cell r="AB22" t="e">
            <v>#N/A</v>
          </cell>
          <cell r="AC22" t="e">
            <v>#N/A</v>
          </cell>
          <cell r="AD22" t="e">
            <v>#N/A</v>
          </cell>
          <cell r="AE22" t="e">
            <v>#N/A</v>
          </cell>
          <cell r="AF22" t="e">
            <v>#N/A</v>
          </cell>
          <cell r="AG22" t="e">
            <v>#N/A</v>
          </cell>
          <cell r="AH22" t="e">
            <v>#N/A</v>
          </cell>
          <cell r="AI22" t="e">
            <v>#N/A</v>
          </cell>
          <cell r="AJ22" t="e">
            <v>#N/A</v>
          </cell>
          <cell r="AK22" t="e">
            <v>#N/A</v>
          </cell>
          <cell r="AL22" t="e">
            <v>#N/A</v>
          </cell>
          <cell r="AM22" t="e">
            <v>#N/A</v>
          </cell>
          <cell r="AN22" t="e">
            <v>#N/A</v>
          </cell>
          <cell r="AO22" t="e">
            <v>#N/A</v>
          </cell>
          <cell r="AP22" t="e">
            <v>#N/A</v>
          </cell>
          <cell r="AQ22" t="e">
            <v>#N/A</v>
          </cell>
          <cell r="AR22" t="e">
            <v>#N/A</v>
          </cell>
          <cell r="AS22" t="e">
            <v>#N/A</v>
          </cell>
          <cell r="AT22" t="e">
            <v>#N/A</v>
          </cell>
          <cell r="AU22" t="e">
            <v>#N/A</v>
          </cell>
          <cell r="AV22" t="e">
            <v>#N/A</v>
          </cell>
          <cell r="AW22" t="e">
            <v>#N/A</v>
          </cell>
          <cell r="AX22" t="e">
            <v>#N/A</v>
          </cell>
          <cell r="AY22" t="e">
            <v>#N/A</v>
          </cell>
        </row>
        <row r="23">
          <cell r="A23" t="str">
            <v>Co2 Adder per MMBtu</v>
          </cell>
          <cell r="B23" t="e">
            <v>#N/A</v>
          </cell>
          <cell r="C23" t="e">
            <v>#N/A</v>
          </cell>
          <cell r="D23" t="e">
            <v>#N/A</v>
          </cell>
          <cell r="E23" t="e">
            <v>#N/A</v>
          </cell>
          <cell r="F23" t="e">
            <v>#N/A</v>
          </cell>
          <cell r="G23" t="e">
            <v>#N/A</v>
          </cell>
          <cell r="H23" t="e">
            <v>#N/A</v>
          </cell>
          <cell r="I23" t="e">
            <v>#N/A</v>
          </cell>
          <cell r="J23" t="e">
            <v>#N/A</v>
          </cell>
          <cell r="K23" t="e">
            <v>#N/A</v>
          </cell>
          <cell r="L23" t="e">
            <v>#N/A</v>
          </cell>
          <cell r="M23" t="e">
            <v>#N/A</v>
          </cell>
          <cell r="N23" t="e">
            <v>#N/A</v>
          </cell>
          <cell r="O23" t="e">
            <v>#N/A</v>
          </cell>
          <cell r="P23" t="e">
            <v>#N/A</v>
          </cell>
          <cell r="Q23" t="e">
            <v>#N/A</v>
          </cell>
          <cell r="R23" t="e">
            <v>#N/A</v>
          </cell>
          <cell r="S23" t="e">
            <v>#N/A</v>
          </cell>
          <cell r="T23" t="e">
            <v>#N/A</v>
          </cell>
          <cell r="U23" t="e">
            <v>#N/A</v>
          </cell>
          <cell r="V23" t="e">
            <v>#N/A</v>
          </cell>
          <cell r="W23" t="e">
            <v>#N/A</v>
          </cell>
          <cell r="X23" t="e">
            <v>#N/A</v>
          </cell>
          <cell r="Y23" t="e">
            <v>#N/A</v>
          </cell>
          <cell r="Z23" t="e">
            <v>#N/A</v>
          </cell>
          <cell r="AA23" t="e">
            <v>#N/A</v>
          </cell>
          <cell r="AB23" t="e">
            <v>#N/A</v>
          </cell>
          <cell r="AC23" t="e">
            <v>#N/A</v>
          </cell>
          <cell r="AD23" t="e">
            <v>#N/A</v>
          </cell>
          <cell r="AE23" t="e">
            <v>#N/A</v>
          </cell>
          <cell r="AF23" t="e">
            <v>#N/A</v>
          </cell>
          <cell r="AG23" t="e">
            <v>#N/A</v>
          </cell>
          <cell r="AH23" t="e">
            <v>#N/A</v>
          </cell>
          <cell r="AI23" t="e">
            <v>#N/A</v>
          </cell>
          <cell r="AJ23" t="e">
            <v>#N/A</v>
          </cell>
          <cell r="AK23" t="e">
            <v>#N/A</v>
          </cell>
          <cell r="AL23" t="e">
            <v>#N/A</v>
          </cell>
          <cell r="AM23" t="e">
            <v>#N/A</v>
          </cell>
          <cell r="AN23" t="e">
            <v>#N/A</v>
          </cell>
          <cell r="AO23" t="e">
            <v>#N/A</v>
          </cell>
          <cell r="AP23" t="e">
            <v>#N/A</v>
          </cell>
          <cell r="AQ23" t="e">
            <v>#N/A</v>
          </cell>
          <cell r="AR23" t="e">
            <v>#N/A</v>
          </cell>
          <cell r="AS23" t="e">
            <v>#N/A</v>
          </cell>
          <cell r="AT23" t="e">
            <v>#N/A</v>
          </cell>
          <cell r="AU23" t="e">
            <v>#N/A</v>
          </cell>
          <cell r="AV23" t="e">
            <v>#N/A</v>
          </cell>
          <cell r="AW23" t="e">
            <v>#N/A</v>
          </cell>
          <cell r="AX23" t="e">
            <v>#N/A</v>
          </cell>
          <cell r="AY23" t="e">
            <v>#N/A</v>
          </cell>
        </row>
        <row r="24">
          <cell r="A24" t="str">
            <v xml:space="preserve">Co2 Adder per MMBtu Oil </v>
          </cell>
          <cell r="B24" t="e">
            <v>#N/A</v>
          </cell>
          <cell r="C24" t="e">
            <v>#N/A</v>
          </cell>
          <cell r="D24" t="e">
            <v>#N/A</v>
          </cell>
          <cell r="E24" t="e">
            <v>#N/A</v>
          </cell>
          <cell r="F24" t="e">
            <v>#N/A</v>
          </cell>
          <cell r="G24" t="e">
            <v>#N/A</v>
          </cell>
          <cell r="H24" t="e">
            <v>#N/A</v>
          </cell>
          <cell r="I24" t="e">
            <v>#N/A</v>
          </cell>
          <cell r="J24" t="e">
            <v>#N/A</v>
          </cell>
          <cell r="K24" t="e">
            <v>#N/A</v>
          </cell>
          <cell r="L24" t="e">
            <v>#N/A</v>
          </cell>
          <cell r="M24" t="e">
            <v>#N/A</v>
          </cell>
          <cell r="N24" t="e">
            <v>#N/A</v>
          </cell>
          <cell r="O24" t="e">
            <v>#N/A</v>
          </cell>
          <cell r="P24" t="e">
            <v>#N/A</v>
          </cell>
          <cell r="Q24" t="e">
            <v>#N/A</v>
          </cell>
          <cell r="R24" t="e">
            <v>#N/A</v>
          </cell>
          <cell r="S24" t="e">
            <v>#N/A</v>
          </cell>
          <cell r="T24" t="e">
            <v>#N/A</v>
          </cell>
          <cell r="U24" t="e">
            <v>#N/A</v>
          </cell>
          <cell r="V24" t="e">
            <v>#N/A</v>
          </cell>
          <cell r="W24" t="e">
            <v>#N/A</v>
          </cell>
          <cell r="X24" t="e">
            <v>#N/A</v>
          </cell>
          <cell r="Y24" t="e">
            <v>#N/A</v>
          </cell>
          <cell r="Z24" t="e">
            <v>#N/A</v>
          </cell>
          <cell r="AA24" t="e">
            <v>#N/A</v>
          </cell>
          <cell r="AB24" t="e">
            <v>#N/A</v>
          </cell>
          <cell r="AC24" t="e">
            <v>#N/A</v>
          </cell>
          <cell r="AD24" t="e">
            <v>#N/A</v>
          </cell>
          <cell r="AE24" t="e">
            <v>#N/A</v>
          </cell>
          <cell r="AF24" t="e">
            <v>#N/A</v>
          </cell>
          <cell r="AG24" t="e">
            <v>#N/A</v>
          </cell>
          <cell r="AH24" t="e">
            <v>#N/A</v>
          </cell>
          <cell r="AI24" t="e">
            <v>#N/A</v>
          </cell>
          <cell r="AJ24" t="e">
            <v>#N/A</v>
          </cell>
          <cell r="AK24" t="e">
            <v>#N/A</v>
          </cell>
          <cell r="AL24" t="e">
            <v>#N/A</v>
          </cell>
          <cell r="AM24" t="e">
            <v>#N/A</v>
          </cell>
          <cell r="AN24" t="e">
            <v>#N/A</v>
          </cell>
          <cell r="AO24" t="e">
            <v>#N/A</v>
          </cell>
          <cell r="AP24" t="e">
            <v>#N/A</v>
          </cell>
          <cell r="AQ24" t="e">
            <v>#N/A</v>
          </cell>
          <cell r="AR24" t="e">
            <v>#N/A</v>
          </cell>
          <cell r="AS24" t="e">
            <v>#N/A</v>
          </cell>
          <cell r="AT24" t="e">
            <v>#N/A</v>
          </cell>
          <cell r="AU24" t="e">
            <v>#N/A</v>
          </cell>
          <cell r="AV24" t="e">
            <v>#N/A</v>
          </cell>
          <cell r="AW24" t="e">
            <v>#N/A</v>
          </cell>
          <cell r="AX24" t="e">
            <v>#N/A</v>
          </cell>
          <cell r="AY24" t="e">
            <v>#N/A</v>
          </cell>
        </row>
        <row r="26">
          <cell r="A26" t="str">
            <v>CENTRAL HUDSON</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row>
        <row r="27">
          <cell r="A27" t="str">
            <v>Avoided Cost Forecast</v>
          </cell>
        </row>
        <row r="28">
          <cell r="A28" t="str">
            <v>Year</v>
          </cell>
          <cell r="B28">
            <v>2010</v>
          </cell>
          <cell r="C28">
            <v>2011</v>
          </cell>
          <cell r="D28">
            <v>2012</v>
          </cell>
          <cell r="E28">
            <v>2013</v>
          </cell>
          <cell r="F28">
            <v>2014</v>
          </cell>
          <cell r="G28">
            <v>2015</v>
          </cell>
          <cell r="H28">
            <v>2016</v>
          </cell>
          <cell r="I28">
            <v>2017</v>
          </cell>
          <cell r="J28">
            <v>2018</v>
          </cell>
          <cell r="K28">
            <v>2019</v>
          </cell>
          <cell r="L28">
            <v>2020</v>
          </cell>
          <cell r="M28">
            <v>2021</v>
          </cell>
          <cell r="N28">
            <v>2022</v>
          </cell>
          <cell r="O28">
            <v>2023</v>
          </cell>
          <cell r="P28">
            <v>2024</v>
          </cell>
          <cell r="Q28">
            <v>2025</v>
          </cell>
          <cell r="R28">
            <v>2026</v>
          </cell>
          <cell r="S28">
            <v>2027</v>
          </cell>
          <cell r="T28">
            <v>2028</v>
          </cell>
          <cell r="U28">
            <v>2029</v>
          </cell>
          <cell r="V28">
            <v>2030</v>
          </cell>
          <cell r="W28">
            <v>2031</v>
          </cell>
          <cell r="X28">
            <v>2032</v>
          </cell>
          <cell r="Y28">
            <v>2033</v>
          </cell>
          <cell r="Z28">
            <v>2034</v>
          </cell>
          <cell r="AA28">
            <v>2035</v>
          </cell>
          <cell r="AB28">
            <v>2036</v>
          </cell>
          <cell r="AC28">
            <v>2037</v>
          </cell>
          <cell r="AD28">
            <v>2038</v>
          </cell>
          <cell r="AE28">
            <v>2039</v>
          </cell>
          <cell r="AF28">
            <v>2040</v>
          </cell>
          <cell r="AG28">
            <v>2041</v>
          </cell>
          <cell r="AH28">
            <v>2042</v>
          </cell>
          <cell r="AI28">
            <v>2043</v>
          </cell>
          <cell r="AJ28">
            <v>2044</v>
          </cell>
          <cell r="AK28">
            <v>2045</v>
          </cell>
          <cell r="AL28">
            <v>2046</v>
          </cell>
          <cell r="AM28">
            <v>2047</v>
          </cell>
          <cell r="AN28">
            <v>2048</v>
          </cell>
          <cell r="AO28">
            <v>2049</v>
          </cell>
          <cell r="AP28">
            <v>2050</v>
          </cell>
          <cell r="AQ28">
            <v>2051</v>
          </cell>
          <cell r="AR28">
            <v>2052</v>
          </cell>
          <cell r="AS28">
            <v>2053</v>
          </cell>
          <cell r="AT28">
            <v>2054</v>
          </cell>
          <cell r="AU28">
            <v>2055</v>
          </cell>
          <cell r="AV28">
            <v>2056</v>
          </cell>
          <cell r="AW28">
            <v>2057</v>
          </cell>
          <cell r="AX28">
            <v>2058</v>
          </cell>
          <cell r="AY28">
            <v>2059</v>
          </cell>
        </row>
        <row r="29">
          <cell r="A29" t="str">
            <v>Avoided energy per kWh with line loss</v>
          </cell>
          <cell r="B29">
            <v>8.5398706896551727E-2</v>
          </cell>
          <cell r="C29">
            <v>8.4051724137931036E-2</v>
          </cell>
          <cell r="D29">
            <v>8.2737068965517233E-2</v>
          </cell>
          <cell r="E29">
            <v>8.2090517241379321E-2</v>
          </cell>
          <cell r="F29">
            <v>8.1454741379310344E-2</v>
          </cell>
          <cell r="G29">
            <v>8.0818965517241367E-2</v>
          </cell>
          <cell r="H29">
            <v>8.1023706896551709E-2</v>
          </cell>
          <cell r="I29">
            <v>8.1217672413793102E-2</v>
          </cell>
          <cell r="J29">
            <v>8.1422413793103443E-2</v>
          </cell>
          <cell r="K29">
            <v>8.1616379310344822E-2</v>
          </cell>
          <cell r="L29">
            <v>8.1821120689655177E-2</v>
          </cell>
          <cell r="M29">
            <v>8.2015086206896542E-2</v>
          </cell>
          <cell r="N29">
            <v>8.2219827586206884E-2</v>
          </cell>
          <cell r="O29">
            <v>8.2424568965517225E-2</v>
          </cell>
          <cell r="P29">
            <v>8.2629310344827595E-2</v>
          </cell>
          <cell r="Q29">
            <v>8.2629310344827595E-2</v>
          </cell>
          <cell r="R29">
            <v>8.2629310344827595E-2</v>
          </cell>
          <cell r="S29">
            <v>8.2629310344827595E-2</v>
          </cell>
          <cell r="T29">
            <v>8.2629310344827595E-2</v>
          </cell>
          <cell r="U29">
            <v>8.2629310344827595E-2</v>
          </cell>
          <cell r="V29">
            <v>8.2629310344827595E-2</v>
          </cell>
          <cell r="W29">
            <v>8.2629310344827595E-2</v>
          </cell>
          <cell r="X29">
            <v>8.2629310344827595E-2</v>
          </cell>
          <cell r="Y29">
            <v>8.2629310344827595E-2</v>
          </cell>
          <cell r="Z29">
            <v>8.2629310344827595E-2</v>
          </cell>
          <cell r="AA29">
            <v>8.2629310344827595E-2</v>
          </cell>
          <cell r="AB29">
            <v>8.2629310344827595E-2</v>
          </cell>
          <cell r="AC29">
            <v>8.2629310344827595E-2</v>
          </cell>
          <cell r="AD29">
            <v>8.2629310344827595E-2</v>
          </cell>
          <cell r="AE29">
            <v>8.2629310344827595E-2</v>
          </cell>
          <cell r="AF29">
            <v>8.2629310344827595E-2</v>
          </cell>
          <cell r="AG29">
            <v>8.2629310344827595E-2</v>
          </cell>
          <cell r="AH29">
            <v>8.2629310344827595E-2</v>
          </cell>
          <cell r="AI29">
            <v>8.2629310344827595E-2</v>
          </cell>
          <cell r="AJ29">
            <v>8.2629310344827595E-2</v>
          </cell>
          <cell r="AK29">
            <v>8.2629310344827595E-2</v>
          </cell>
          <cell r="AL29">
            <v>8.2629310344827595E-2</v>
          </cell>
          <cell r="AM29">
            <v>8.2629310344827595E-2</v>
          </cell>
          <cell r="AN29">
            <v>8.2629310344827595E-2</v>
          </cell>
          <cell r="AO29">
            <v>8.2629310344827595E-2</v>
          </cell>
          <cell r="AP29">
            <v>8.2629310344827595E-2</v>
          </cell>
          <cell r="AQ29">
            <v>8.2629310344827595E-2</v>
          </cell>
          <cell r="AR29">
            <v>8.2629310344827595E-2</v>
          </cell>
          <cell r="AS29">
            <v>8.2629310344827595E-2</v>
          </cell>
          <cell r="AT29">
            <v>8.2629310344827595E-2</v>
          </cell>
          <cell r="AU29">
            <v>8.2629310344827595E-2</v>
          </cell>
          <cell r="AV29">
            <v>8.2629310344827595E-2</v>
          </cell>
          <cell r="AW29">
            <v>8.2629310344827595E-2</v>
          </cell>
          <cell r="AX29">
            <v>8.2629310344827595E-2</v>
          </cell>
          <cell r="AY29">
            <v>8.2629310344827595E-2</v>
          </cell>
        </row>
        <row r="30">
          <cell r="A30" t="str">
            <v>Avoided Capacity per KW with reserve margin, line loss and avoided distribution</v>
          </cell>
          <cell r="B30">
            <v>85.398706896551715</v>
          </cell>
          <cell r="C30">
            <v>92.53232758620689</v>
          </cell>
          <cell r="D30">
            <v>99.234913793103431</v>
          </cell>
          <cell r="E30">
            <v>105.54956896551724</v>
          </cell>
          <cell r="F30">
            <v>111.48706896551724</v>
          </cell>
          <cell r="G30">
            <v>117.06896551724137</v>
          </cell>
          <cell r="H30">
            <v>122.32758620689654</v>
          </cell>
          <cell r="I30">
            <v>127.26293103448276</v>
          </cell>
          <cell r="J30">
            <v>131.90732758620689</v>
          </cell>
          <cell r="K30">
            <v>136.27155172413794</v>
          </cell>
          <cell r="L30">
            <v>140.36637931034483</v>
          </cell>
          <cell r="M30">
            <v>144.21336206896549</v>
          </cell>
          <cell r="N30">
            <v>144.21336206896549</v>
          </cell>
          <cell r="O30">
            <v>144.21336206896549</v>
          </cell>
          <cell r="P30">
            <v>144.21336206896549</v>
          </cell>
          <cell r="Q30">
            <v>144.21336206896549</v>
          </cell>
          <cell r="R30">
            <v>144.21336206896501</v>
          </cell>
          <cell r="S30">
            <v>144.21336206896501</v>
          </cell>
          <cell r="T30">
            <v>144.21336206896501</v>
          </cell>
          <cell r="U30">
            <v>144.21336206896501</v>
          </cell>
          <cell r="V30">
            <v>144.21336206896501</v>
          </cell>
          <cell r="W30">
            <v>144.21336206896501</v>
          </cell>
          <cell r="X30">
            <v>144.21336206896501</v>
          </cell>
          <cell r="Y30">
            <v>144.21336206896501</v>
          </cell>
          <cell r="Z30">
            <v>144.21336206896501</v>
          </cell>
          <cell r="AA30">
            <v>144.21336206896501</v>
          </cell>
          <cell r="AB30">
            <v>144.21336206896501</v>
          </cell>
          <cell r="AC30">
            <v>144.21336206896501</v>
          </cell>
          <cell r="AD30">
            <v>144.21336206896501</v>
          </cell>
          <cell r="AE30">
            <v>144.21336206896501</v>
          </cell>
          <cell r="AF30">
            <v>144.21336206896501</v>
          </cell>
          <cell r="AG30">
            <v>144.21336206896501</v>
          </cell>
          <cell r="AH30">
            <v>144.21336206896501</v>
          </cell>
          <cell r="AI30">
            <v>144.21336206896501</v>
          </cell>
          <cell r="AJ30">
            <v>144.21336206896501</v>
          </cell>
          <cell r="AK30">
            <v>144.21336206896501</v>
          </cell>
          <cell r="AL30">
            <v>144.21336206896501</v>
          </cell>
          <cell r="AM30">
            <v>144.21336206896501</v>
          </cell>
          <cell r="AN30">
            <v>144.21336206896501</v>
          </cell>
          <cell r="AO30">
            <v>144.21336206896501</v>
          </cell>
          <cell r="AP30">
            <v>144.21336206896501</v>
          </cell>
          <cell r="AQ30">
            <v>144.21336206896501</v>
          </cell>
          <cell r="AR30">
            <v>144.21336206896501</v>
          </cell>
          <cell r="AS30">
            <v>144.21336206896501</v>
          </cell>
          <cell r="AT30">
            <v>144.21336206896501</v>
          </cell>
          <cell r="AU30">
            <v>144.21336206896501</v>
          </cell>
          <cell r="AV30">
            <v>144.21336206896501</v>
          </cell>
          <cell r="AW30">
            <v>144.21336206896501</v>
          </cell>
          <cell r="AX30">
            <v>144.21336206896501</v>
          </cell>
          <cell r="AY30">
            <v>144.21336206896501</v>
          </cell>
        </row>
        <row r="31">
          <cell r="A31" t="str">
            <v>Avoided gas $/MMBtu (Heating)</v>
          </cell>
          <cell r="B31">
            <v>10.24</v>
          </cell>
          <cell r="C31">
            <v>10.01</v>
          </cell>
          <cell r="D31">
            <v>9.7899999999999991</v>
          </cell>
          <cell r="E31">
            <v>9.7899999999999991</v>
          </cell>
          <cell r="F31">
            <v>9.7899999999999991</v>
          </cell>
          <cell r="G31">
            <v>9.7899999999999991</v>
          </cell>
          <cell r="H31">
            <v>9.8699999999999992</v>
          </cell>
          <cell r="I31">
            <v>9.94</v>
          </cell>
          <cell r="J31">
            <v>10.02</v>
          </cell>
          <cell r="K31">
            <v>10.02</v>
          </cell>
          <cell r="L31">
            <v>10.02</v>
          </cell>
          <cell r="M31">
            <v>10.02</v>
          </cell>
          <cell r="N31">
            <v>10.02</v>
          </cell>
          <cell r="O31">
            <v>10.02</v>
          </cell>
          <cell r="P31">
            <v>10.02</v>
          </cell>
          <cell r="Q31">
            <v>10.02</v>
          </cell>
          <cell r="R31">
            <v>10.02</v>
          </cell>
          <cell r="S31">
            <v>10.02</v>
          </cell>
          <cell r="T31">
            <v>10.02</v>
          </cell>
          <cell r="U31">
            <v>10.02</v>
          </cell>
          <cell r="V31">
            <v>10.02</v>
          </cell>
          <cell r="W31">
            <v>10.02</v>
          </cell>
          <cell r="X31">
            <v>10.02</v>
          </cell>
          <cell r="Y31">
            <v>10.02</v>
          </cell>
          <cell r="Z31">
            <v>10.02</v>
          </cell>
          <cell r="AA31">
            <v>10.02</v>
          </cell>
          <cell r="AB31">
            <v>10.02</v>
          </cell>
          <cell r="AC31">
            <v>10.02</v>
          </cell>
          <cell r="AD31">
            <v>10.02</v>
          </cell>
          <cell r="AE31">
            <v>10.02</v>
          </cell>
          <cell r="AF31">
            <v>10.02</v>
          </cell>
          <cell r="AG31">
            <v>10.02</v>
          </cell>
          <cell r="AH31">
            <v>10.02</v>
          </cell>
          <cell r="AI31">
            <v>10.02</v>
          </cell>
          <cell r="AJ31">
            <v>10.02</v>
          </cell>
          <cell r="AK31">
            <v>10.02</v>
          </cell>
          <cell r="AL31">
            <v>10.02</v>
          </cell>
          <cell r="AM31">
            <v>10.02</v>
          </cell>
          <cell r="AN31">
            <v>10.02</v>
          </cell>
          <cell r="AO31">
            <v>10.02</v>
          </cell>
          <cell r="AP31">
            <v>10.02</v>
          </cell>
          <cell r="AQ31">
            <v>10.02</v>
          </cell>
          <cell r="AR31">
            <v>10.02</v>
          </cell>
          <cell r="AS31">
            <v>10.02</v>
          </cell>
          <cell r="AT31">
            <v>10.02</v>
          </cell>
          <cell r="AU31">
            <v>10.02</v>
          </cell>
          <cell r="AV31">
            <v>10.02</v>
          </cell>
          <cell r="AW31">
            <v>10.02</v>
          </cell>
          <cell r="AX31">
            <v>10.02</v>
          </cell>
          <cell r="AY31">
            <v>10.02</v>
          </cell>
        </row>
        <row r="32">
          <cell r="A32" t="str">
            <v>Natural gas $ per MMBtu (Hot Water)</v>
          </cell>
          <cell r="B32">
            <v>9.4525000000000006</v>
          </cell>
          <cell r="C32">
            <v>9.2341666666666669</v>
          </cell>
          <cell r="D32">
            <v>9.02</v>
          </cell>
          <cell r="E32">
            <v>9.02</v>
          </cell>
          <cell r="F32">
            <v>9.02</v>
          </cell>
          <cell r="G32">
            <v>9.02</v>
          </cell>
          <cell r="H32">
            <v>9.0941666666666663</v>
          </cell>
          <cell r="I32">
            <v>9.2441666666666666</v>
          </cell>
          <cell r="J32">
            <v>9.2441666666666666</v>
          </cell>
          <cell r="K32">
            <v>9.2441666666666666</v>
          </cell>
          <cell r="L32">
            <v>9.2441666666666666</v>
          </cell>
          <cell r="M32">
            <v>9.2441666666666666</v>
          </cell>
          <cell r="N32">
            <v>9.2441666666666666</v>
          </cell>
          <cell r="O32">
            <v>9.2441666666666666</v>
          </cell>
          <cell r="P32">
            <v>9.2441666666666666</v>
          </cell>
          <cell r="Q32">
            <v>9.2441666666666666</v>
          </cell>
          <cell r="R32">
            <v>9.2441666666666666</v>
          </cell>
          <cell r="S32">
            <v>9.2441666666666666</v>
          </cell>
          <cell r="T32">
            <v>9.2441666666666666</v>
          </cell>
          <cell r="U32">
            <v>9.2441666666666666</v>
          </cell>
          <cell r="V32">
            <v>9.2441666666666666</v>
          </cell>
          <cell r="W32">
            <v>9.2441666666666666</v>
          </cell>
          <cell r="X32">
            <v>9.2441666666666666</v>
          </cell>
          <cell r="Y32">
            <v>9.2441666666666666</v>
          </cell>
          <cell r="Z32">
            <v>9.2441666666666666</v>
          </cell>
          <cell r="AA32">
            <v>9.2441666666666666</v>
          </cell>
          <cell r="AB32">
            <v>9.2441666666666666</v>
          </cell>
          <cell r="AC32">
            <v>9.2441666666666666</v>
          </cell>
          <cell r="AD32">
            <v>9.2441666666666666</v>
          </cell>
          <cell r="AE32">
            <v>9.2441666666666666</v>
          </cell>
          <cell r="AF32">
            <v>9.2441666666666666</v>
          </cell>
          <cell r="AG32">
            <v>9.2441666666666666</v>
          </cell>
          <cell r="AH32">
            <v>9.2441666666666666</v>
          </cell>
          <cell r="AI32">
            <v>9.2441666666666666</v>
          </cell>
          <cell r="AJ32">
            <v>9.2441666666666666</v>
          </cell>
          <cell r="AK32">
            <v>9.2441666666666666</v>
          </cell>
          <cell r="AL32">
            <v>9.2441666666666666</v>
          </cell>
          <cell r="AM32">
            <v>9.2441666666666666</v>
          </cell>
          <cell r="AN32">
            <v>9.2441666666666666</v>
          </cell>
          <cell r="AO32">
            <v>9.2441666666666666</v>
          </cell>
          <cell r="AP32">
            <v>9.2441666666666666</v>
          </cell>
          <cell r="AQ32">
            <v>9.2441666666666666</v>
          </cell>
          <cell r="AR32">
            <v>9.2441666666666666</v>
          </cell>
          <cell r="AS32">
            <v>9.2441666666666666</v>
          </cell>
          <cell r="AT32">
            <v>9.2441666666666666</v>
          </cell>
          <cell r="AU32">
            <v>9.2441666666666666</v>
          </cell>
          <cell r="AV32">
            <v>9.2441666666666666</v>
          </cell>
          <cell r="AW32">
            <v>9.2441666666666666</v>
          </cell>
          <cell r="AX32">
            <v>9.2441666666666702</v>
          </cell>
          <cell r="AY32">
            <v>9.2441666666666702</v>
          </cell>
        </row>
        <row r="33">
          <cell r="A33" t="str">
            <v>Residual Oil</v>
          </cell>
          <cell r="B33">
            <v>7.2607266726146298</v>
          </cell>
          <cell r="C33">
            <v>7.9112857970161548</v>
          </cell>
          <cell r="D33">
            <v>8.1995068031839171</v>
          </cell>
          <cell r="E33">
            <v>8.4073776927334265</v>
          </cell>
          <cell r="F33">
            <v>8.5736326363918245</v>
          </cell>
          <cell r="G33">
            <v>8.7208261649062617</v>
          </cell>
          <cell r="H33">
            <v>8.8285181377174773</v>
          </cell>
          <cell r="I33">
            <v>8.8829506598476691</v>
          </cell>
          <cell r="J33">
            <v>9.0100552678251411</v>
          </cell>
          <cell r="K33">
            <v>9.0500408716374903</v>
          </cell>
          <cell r="L33">
            <v>9.1558646250250764</v>
          </cell>
          <cell r="M33">
            <v>9.244954159045637</v>
          </cell>
          <cell r="N33">
            <v>9.2425044625563437</v>
          </cell>
          <cell r="O33">
            <v>9.3135366023628183</v>
          </cell>
          <cell r="P33">
            <v>9.3834258849192018</v>
          </cell>
          <cell r="Q33">
            <v>9.4457625151136106</v>
          </cell>
          <cell r="R33">
            <v>9.4294343454096037</v>
          </cell>
          <cell r="S33">
            <v>9.4065940080935402</v>
          </cell>
          <cell r="T33">
            <v>9.3718934835830296</v>
          </cell>
          <cell r="U33">
            <v>9.3718934835830296</v>
          </cell>
          <cell r="V33">
            <v>9.3718934835830296</v>
          </cell>
          <cell r="W33">
            <v>9.3718934835830296</v>
          </cell>
          <cell r="X33">
            <v>9.3718934835830296</v>
          </cell>
          <cell r="Y33">
            <v>9.3718934835830296</v>
          </cell>
          <cell r="Z33">
            <v>9.3718934835830296</v>
          </cell>
          <cell r="AA33">
            <v>9.3718934835830296</v>
          </cell>
          <cell r="AB33">
            <v>9.3718934835830296</v>
          </cell>
          <cell r="AC33">
            <v>9.3718934835830296</v>
          </cell>
          <cell r="AD33">
            <v>9.3718934835830296</v>
          </cell>
          <cell r="AE33">
            <v>9.3718934835830296</v>
          </cell>
          <cell r="AF33">
            <v>9.3718934835830296</v>
          </cell>
          <cell r="AG33">
            <v>9.3718934835830296</v>
          </cell>
          <cell r="AH33">
            <v>9.3718934835830296</v>
          </cell>
          <cell r="AI33">
            <v>9.3718934835830296</v>
          </cell>
          <cell r="AJ33">
            <v>9.3718934835830296</v>
          </cell>
          <cell r="AK33">
            <v>9.3718934835830296</v>
          </cell>
          <cell r="AL33">
            <v>9.3718934835830296</v>
          </cell>
          <cell r="AM33">
            <v>9.3718934835830296</v>
          </cell>
          <cell r="AN33">
            <v>9.3718934835830296</v>
          </cell>
          <cell r="AO33">
            <v>9.3718934835830296</v>
          </cell>
          <cell r="AP33">
            <v>9.3718934835830296</v>
          </cell>
          <cell r="AQ33">
            <v>9.3718934835830296</v>
          </cell>
          <cell r="AR33">
            <v>9.3718934835830296</v>
          </cell>
          <cell r="AS33">
            <v>9.3718934835830296</v>
          </cell>
          <cell r="AT33">
            <v>9.3718934835830296</v>
          </cell>
          <cell r="AU33">
            <v>9.3718934835830296</v>
          </cell>
          <cell r="AV33">
            <v>9.3718934835830296</v>
          </cell>
          <cell r="AW33">
            <v>9.3718934835830296</v>
          </cell>
          <cell r="AX33">
            <v>9.3718934835830296</v>
          </cell>
          <cell r="AY33">
            <v>9.3718934835830296</v>
          </cell>
        </row>
        <row r="34">
          <cell r="A34" t="str">
            <v>Co2 Adder per KWh</v>
          </cell>
          <cell r="B34">
            <v>6.28E-3</v>
          </cell>
          <cell r="C34">
            <v>6.1999999999999998E-3</v>
          </cell>
          <cell r="D34">
            <v>6.1200000000000004E-3</v>
          </cell>
          <cell r="E34">
            <v>6.0000000000000001E-3</v>
          </cell>
          <cell r="F34">
            <v>5.8799999999999998E-3</v>
          </cell>
          <cell r="G34">
            <v>5.77E-3</v>
          </cell>
          <cell r="H34">
            <v>5.77E-3</v>
          </cell>
          <cell r="I34">
            <v>5.7599999999999995E-3</v>
          </cell>
          <cell r="J34">
            <v>5.7599999999999995E-3</v>
          </cell>
          <cell r="K34">
            <v>5.7499999999999999E-3</v>
          </cell>
          <cell r="L34">
            <v>5.7499999999999999E-3</v>
          </cell>
          <cell r="M34">
            <v>5.7499999999999999E-3</v>
          </cell>
          <cell r="N34">
            <v>5.7400000000000003E-3</v>
          </cell>
          <cell r="O34">
            <v>5.7400000000000003E-3</v>
          </cell>
          <cell r="P34">
            <v>5.7300000000000007E-3</v>
          </cell>
          <cell r="Q34">
            <v>5.7300000000000007E-3</v>
          </cell>
          <cell r="R34">
            <v>5.7300000000000007E-3</v>
          </cell>
          <cell r="S34">
            <v>5.7300000000000007E-3</v>
          </cell>
          <cell r="T34">
            <v>5.7300000000000007E-3</v>
          </cell>
          <cell r="U34">
            <v>5.7300000000000007E-3</v>
          </cell>
          <cell r="V34">
            <v>5.7300000000000007E-3</v>
          </cell>
          <cell r="W34">
            <v>5.7300000000000007E-3</v>
          </cell>
          <cell r="X34">
            <v>5.7300000000000007E-3</v>
          </cell>
          <cell r="Y34">
            <v>5.7300000000000007E-3</v>
          </cell>
          <cell r="Z34">
            <v>5.7300000000000007E-3</v>
          </cell>
          <cell r="AA34">
            <v>5.7300000000000007E-3</v>
          </cell>
          <cell r="AB34">
            <v>5.7300000000000007E-3</v>
          </cell>
          <cell r="AC34">
            <v>5.7300000000000007E-3</v>
          </cell>
          <cell r="AD34">
            <v>5.7300000000000007E-3</v>
          </cell>
          <cell r="AE34">
            <v>5.7300000000000007E-3</v>
          </cell>
          <cell r="AF34">
            <v>5.7300000000000007E-3</v>
          </cell>
          <cell r="AG34">
            <v>5.7300000000000007E-3</v>
          </cell>
          <cell r="AH34">
            <v>5.7300000000000007E-3</v>
          </cell>
          <cell r="AI34">
            <v>5.7300000000000007E-3</v>
          </cell>
          <cell r="AJ34">
            <v>5.7300000000000007E-3</v>
          </cell>
          <cell r="AK34">
            <v>5.7300000000000007E-3</v>
          </cell>
          <cell r="AL34">
            <v>5.7300000000000007E-3</v>
          </cell>
          <cell r="AM34">
            <v>5.7300000000000007E-3</v>
          </cell>
          <cell r="AN34">
            <v>5.7300000000000007E-3</v>
          </cell>
          <cell r="AO34">
            <v>5.7300000000000007E-3</v>
          </cell>
          <cell r="AP34">
            <v>5.7300000000000007E-3</v>
          </cell>
          <cell r="AQ34">
            <v>5.7300000000000007E-3</v>
          </cell>
          <cell r="AR34">
            <v>5.7300000000000007E-3</v>
          </cell>
          <cell r="AS34">
            <v>5.7300000000000007E-3</v>
          </cell>
          <cell r="AT34">
            <v>5.7300000000000007E-3</v>
          </cell>
          <cell r="AU34">
            <v>5.7300000000000007E-3</v>
          </cell>
          <cell r="AV34">
            <v>5.7300000000000007E-3</v>
          </cell>
          <cell r="AW34">
            <v>5.7300000000000007E-3</v>
          </cell>
          <cell r="AX34">
            <v>5.7300000000000007E-3</v>
          </cell>
          <cell r="AY34">
            <v>5.7300000000000007E-3</v>
          </cell>
        </row>
        <row r="35">
          <cell r="A35" t="str">
            <v>Co2 Adder per MMBtu Nat Gas</v>
          </cell>
          <cell r="B35">
            <v>0.87750000000000006</v>
          </cell>
          <cell r="C35">
            <v>0.87750000000000006</v>
          </cell>
          <cell r="D35">
            <v>0.87750000000000006</v>
          </cell>
          <cell r="E35">
            <v>0.87750000000000006</v>
          </cell>
          <cell r="F35">
            <v>0.87750000000000006</v>
          </cell>
          <cell r="G35">
            <v>0.87750000000000006</v>
          </cell>
          <cell r="H35">
            <v>0.87750000000000006</v>
          </cell>
          <cell r="I35">
            <v>0.87750000000000006</v>
          </cell>
          <cell r="J35">
            <v>0.87750000000000006</v>
          </cell>
          <cell r="K35">
            <v>0.87750000000000006</v>
          </cell>
          <cell r="L35">
            <v>0.87750000000000006</v>
          </cell>
          <cell r="M35">
            <v>0.87750000000000006</v>
          </cell>
          <cell r="N35">
            <v>0.87750000000000006</v>
          </cell>
          <cell r="O35">
            <v>0.87750000000000006</v>
          </cell>
          <cell r="P35">
            <v>0.87750000000000006</v>
          </cell>
          <cell r="Q35">
            <v>0.87750000000000006</v>
          </cell>
          <cell r="R35">
            <v>0.87750000000000006</v>
          </cell>
          <cell r="S35">
            <v>0.87750000000000006</v>
          </cell>
          <cell r="T35">
            <v>0.87750000000000006</v>
          </cell>
          <cell r="U35">
            <v>0.87750000000000006</v>
          </cell>
          <cell r="V35">
            <v>0.87750000000000006</v>
          </cell>
          <cell r="W35">
            <v>0.87750000000000006</v>
          </cell>
          <cell r="X35">
            <v>0.87750000000000006</v>
          </cell>
          <cell r="Y35">
            <v>0.87750000000000006</v>
          </cell>
          <cell r="Z35">
            <v>0.87750000000000006</v>
          </cell>
          <cell r="AA35">
            <v>0.87750000000000006</v>
          </cell>
          <cell r="AB35">
            <v>0.87750000000000006</v>
          </cell>
          <cell r="AC35">
            <v>0.87750000000000006</v>
          </cell>
          <cell r="AD35">
            <v>0.87750000000000006</v>
          </cell>
          <cell r="AE35">
            <v>0.87750000000000006</v>
          </cell>
          <cell r="AF35">
            <v>0.87750000000000006</v>
          </cell>
          <cell r="AG35">
            <v>0.87750000000000006</v>
          </cell>
          <cell r="AH35">
            <v>0.87750000000000006</v>
          </cell>
          <cell r="AI35">
            <v>0.87750000000000006</v>
          </cell>
          <cell r="AJ35">
            <v>0.87750000000000006</v>
          </cell>
          <cell r="AK35">
            <v>0.87750000000000006</v>
          </cell>
          <cell r="AL35">
            <v>0.87750000000000006</v>
          </cell>
          <cell r="AM35">
            <v>0.87750000000000006</v>
          </cell>
          <cell r="AN35">
            <v>0.87750000000000006</v>
          </cell>
          <cell r="AO35">
            <v>0.87750000000000006</v>
          </cell>
          <cell r="AP35">
            <v>0.87750000000000006</v>
          </cell>
          <cell r="AQ35">
            <v>0.87750000000000006</v>
          </cell>
          <cell r="AR35">
            <v>0.87750000000000006</v>
          </cell>
          <cell r="AS35">
            <v>0.87750000000000006</v>
          </cell>
          <cell r="AT35">
            <v>0.87750000000000006</v>
          </cell>
          <cell r="AU35">
            <v>0.87750000000000006</v>
          </cell>
          <cell r="AV35">
            <v>0.87750000000000006</v>
          </cell>
          <cell r="AW35">
            <v>0.87750000000000006</v>
          </cell>
          <cell r="AX35">
            <v>0.87750000000000006</v>
          </cell>
          <cell r="AY35">
            <v>0.87750000000000006</v>
          </cell>
        </row>
        <row r="36">
          <cell r="A36" t="str">
            <v>Co2 Adder per MMBtu Oil (place holder values)</v>
          </cell>
          <cell r="B36">
            <v>0.87750000000000006</v>
          </cell>
          <cell r="C36">
            <v>0.87750000000000006</v>
          </cell>
          <cell r="D36">
            <v>0.87750000000000006</v>
          </cell>
          <cell r="E36">
            <v>0.87750000000000006</v>
          </cell>
          <cell r="F36">
            <v>0.87750000000000006</v>
          </cell>
          <cell r="G36">
            <v>0.87750000000000006</v>
          </cell>
          <cell r="H36">
            <v>0.87750000000000006</v>
          </cell>
          <cell r="I36">
            <v>0.87750000000000006</v>
          </cell>
          <cell r="J36">
            <v>0.87750000000000006</v>
          </cell>
          <cell r="K36">
            <v>0.87750000000000006</v>
          </cell>
          <cell r="L36">
            <v>0.87750000000000006</v>
          </cell>
          <cell r="M36">
            <v>0.87750000000000006</v>
          </cell>
          <cell r="N36">
            <v>0.87750000000000006</v>
          </cell>
          <cell r="O36">
            <v>0.87750000000000006</v>
          </cell>
          <cell r="P36">
            <v>0.87750000000000006</v>
          </cell>
          <cell r="Q36">
            <v>0.87750000000000006</v>
          </cell>
          <cell r="R36">
            <v>0.87750000000000006</v>
          </cell>
          <cell r="S36">
            <v>0.87750000000000006</v>
          </cell>
          <cell r="T36">
            <v>0.87750000000000006</v>
          </cell>
          <cell r="U36">
            <v>0.87750000000000006</v>
          </cell>
          <cell r="V36">
            <v>0.87750000000000006</v>
          </cell>
          <cell r="W36">
            <v>0.87750000000000006</v>
          </cell>
          <cell r="X36">
            <v>0.87750000000000006</v>
          </cell>
          <cell r="Y36">
            <v>0.87750000000000006</v>
          </cell>
          <cell r="Z36">
            <v>0.87750000000000006</v>
          </cell>
          <cell r="AA36">
            <v>0.87750000000000006</v>
          </cell>
          <cell r="AB36">
            <v>0.87750000000000006</v>
          </cell>
          <cell r="AC36">
            <v>0.87750000000000006</v>
          </cell>
          <cell r="AD36">
            <v>0.87750000000000006</v>
          </cell>
          <cell r="AE36">
            <v>0.87750000000000006</v>
          </cell>
          <cell r="AF36">
            <v>0.87750000000000006</v>
          </cell>
          <cell r="AG36">
            <v>0.87750000000000006</v>
          </cell>
          <cell r="AH36">
            <v>0.87750000000000006</v>
          </cell>
          <cell r="AI36">
            <v>0.87750000000000006</v>
          </cell>
          <cell r="AJ36">
            <v>0.87750000000000006</v>
          </cell>
          <cell r="AK36">
            <v>0.87750000000000006</v>
          </cell>
          <cell r="AL36">
            <v>0.87750000000000006</v>
          </cell>
          <cell r="AM36">
            <v>0.87750000000000006</v>
          </cell>
          <cell r="AN36">
            <v>0.87750000000000006</v>
          </cell>
          <cell r="AO36">
            <v>0.87750000000000006</v>
          </cell>
          <cell r="AP36">
            <v>0.87750000000000006</v>
          </cell>
          <cell r="AQ36">
            <v>0.87750000000000006</v>
          </cell>
          <cell r="AR36">
            <v>0.87750000000000006</v>
          </cell>
          <cell r="AS36">
            <v>0.87750000000000006</v>
          </cell>
          <cell r="AT36">
            <v>0.87750000000000006</v>
          </cell>
          <cell r="AU36">
            <v>0.87750000000000006</v>
          </cell>
          <cell r="AV36">
            <v>0.87750000000000006</v>
          </cell>
          <cell r="AW36">
            <v>0.87750000000000006</v>
          </cell>
          <cell r="AX36">
            <v>0.87750000000000006</v>
          </cell>
          <cell r="AY36">
            <v>0.87750000000000006</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row>
        <row r="38">
          <cell r="A38" t="str">
            <v>Avoided Cost Present Value Forecast</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row>
        <row r="39">
          <cell r="A39" t="str">
            <v>Year</v>
          </cell>
          <cell r="B39">
            <v>1</v>
          </cell>
          <cell r="C39">
            <v>2</v>
          </cell>
          <cell r="D39">
            <v>3</v>
          </cell>
          <cell r="E39">
            <v>4</v>
          </cell>
          <cell r="F39">
            <v>5</v>
          </cell>
          <cell r="G39">
            <v>6</v>
          </cell>
          <cell r="H39">
            <v>7</v>
          </cell>
          <cell r="I39">
            <v>8</v>
          </cell>
          <cell r="J39">
            <v>9</v>
          </cell>
          <cell r="K39">
            <v>10</v>
          </cell>
          <cell r="L39">
            <v>11</v>
          </cell>
          <cell r="M39">
            <v>12</v>
          </cell>
          <cell r="N39">
            <v>13</v>
          </cell>
          <cell r="O39">
            <v>14</v>
          </cell>
          <cell r="P39">
            <v>15</v>
          </cell>
          <cell r="Q39">
            <v>16</v>
          </cell>
          <cell r="R39">
            <v>17</v>
          </cell>
          <cell r="S39">
            <v>18</v>
          </cell>
          <cell r="T39">
            <v>19</v>
          </cell>
          <cell r="U39">
            <v>20</v>
          </cell>
          <cell r="V39">
            <v>21</v>
          </cell>
          <cell r="W39">
            <v>22</v>
          </cell>
          <cell r="X39">
            <v>23</v>
          </cell>
          <cell r="Y39">
            <v>24</v>
          </cell>
          <cell r="Z39">
            <v>25</v>
          </cell>
          <cell r="AA39">
            <v>26</v>
          </cell>
          <cell r="AB39">
            <v>27</v>
          </cell>
          <cell r="AC39">
            <v>28</v>
          </cell>
          <cell r="AD39">
            <v>29</v>
          </cell>
          <cell r="AE39">
            <v>30</v>
          </cell>
          <cell r="AF39">
            <v>31</v>
          </cell>
          <cell r="AG39">
            <v>32</v>
          </cell>
          <cell r="AH39">
            <v>33</v>
          </cell>
          <cell r="AI39">
            <v>34</v>
          </cell>
          <cell r="AJ39">
            <v>35</v>
          </cell>
          <cell r="AK39">
            <v>36</v>
          </cell>
          <cell r="AL39">
            <v>37</v>
          </cell>
          <cell r="AM39">
            <v>38</v>
          </cell>
          <cell r="AN39">
            <v>39</v>
          </cell>
          <cell r="AO39">
            <v>40</v>
          </cell>
          <cell r="AP39">
            <v>41</v>
          </cell>
          <cell r="AQ39">
            <v>42</v>
          </cell>
          <cell r="AR39">
            <v>43</v>
          </cell>
          <cell r="AS39">
            <v>44</v>
          </cell>
          <cell r="AT39">
            <v>45</v>
          </cell>
          <cell r="AU39">
            <v>46</v>
          </cell>
          <cell r="AV39">
            <v>47</v>
          </cell>
          <cell r="AW39">
            <v>48</v>
          </cell>
          <cell r="AX39">
            <v>49</v>
          </cell>
          <cell r="AY39">
            <v>50</v>
          </cell>
        </row>
        <row r="40">
          <cell r="A40" t="str">
            <v>Avoided energy per kWh with line loss (PV)</v>
          </cell>
          <cell r="B40">
            <v>8.3142880157899599E-2</v>
          </cell>
          <cell r="C40">
            <v>0.16070826239739211</v>
          </cell>
          <cell r="D40">
            <v>0.23307999709599747</v>
          </cell>
          <cell r="E40">
            <v>0.30114273002703768</v>
          </cell>
          <cell r="F40">
            <v>0.36515751643659311</v>
          </cell>
          <cell r="G40">
            <v>0.42536143494077922</v>
          </cell>
          <cell r="H40">
            <v>0.48257132602867497</v>
          </cell>
          <cell r="I40">
            <v>0.536928527800549</v>
          </cell>
          <cell r="J40">
            <v>0.58858182701740214</v>
          </cell>
          <cell r="K40">
            <v>0.63765893447520172</v>
          </cell>
          <cell r="L40">
            <v>0.68429421542850943</v>
          </cell>
          <cell r="M40">
            <v>0.72860306354262117</v>
          </cell>
          <cell r="N40">
            <v>0.77070681722797341</v>
          </cell>
          <cell r="O40">
            <v>0.81071496813382138</v>
          </cell>
          <cell r="P40">
            <v>0.84873158476506239</v>
          </cell>
          <cell r="Q40">
            <v>0.8847662924723998</v>
          </cell>
          <cell r="R40">
            <v>0.91892241352200876</v>
          </cell>
          <cell r="S40">
            <v>0.95129788371121149</v>
          </cell>
          <cell r="T40">
            <v>0.98198553317965009</v>
          </cell>
          <cell r="U40">
            <v>1.0110733525810138</v>
          </cell>
          <cell r="V40">
            <v>1.038644745378515</v>
          </cell>
          <cell r="W40">
            <v>1.0647787669875208</v>
          </cell>
          <cell r="X40">
            <v>1.0895503514510334</v>
          </cell>
          <cell r="Y40">
            <v>1.1130305262979647</v>
          </cell>
          <cell r="Z40">
            <v>1.1352866162002693</v>
          </cell>
          <cell r="AA40">
            <v>1.1563824360128803</v>
          </cell>
          <cell r="AB40">
            <v>1.1763784737499523</v>
          </cell>
          <cell r="AC40">
            <v>1.1953320640220586</v>
          </cell>
          <cell r="AD40">
            <v>1.2132975524316381</v>
          </cell>
          <cell r="AE40">
            <v>1.2303264513980641</v>
          </cell>
          <cell r="AF40">
            <v>1.2464675878591314</v>
          </cell>
          <cell r="AG40">
            <v>1.2617672432724651</v>
          </cell>
          <cell r="AH40">
            <v>1.2762692863182792</v>
          </cell>
          <cell r="AI40">
            <v>1.2900152986839797</v>
          </cell>
          <cell r="AJ40">
            <v>1.3030446942912788</v>
          </cell>
          <cell r="AK40">
            <v>1.3153948323076761</v>
          </cell>
          <cell r="AL40">
            <v>1.3271011242663464</v>
          </cell>
          <cell r="AM40">
            <v>1.3381971356015789</v>
          </cell>
          <cell r="AN40">
            <v>1.3487146818908988</v>
          </cell>
          <cell r="AO40">
            <v>1.3586839200798277</v>
          </cell>
          <cell r="AP40">
            <v>1.3681334349508505</v>
          </cell>
          <cell r="AQ40">
            <v>1.3770903210845213</v>
          </cell>
          <cell r="AR40">
            <v>1.3855802605477163</v>
          </cell>
          <cell r="AS40">
            <v>1.3936275965317875</v>
          </cell>
          <cell r="AT40">
            <v>1.4012554031517601</v>
          </cell>
          <cell r="AU40">
            <v>1.4084855516067105</v>
          </cell>
          <cell r="AV40">
            <v>1.4153387728910236</v>
          </cell>
          <cell r="AW40">
            <v>1.4218347172363441</v>
          </cell>
          <cell r="AX40">
            <v>1.4279920104546575</v>
          </cell>
          <cell r="AY40">
            <v>1.4338283073440541</v>
          </cell>
        </row>
        <row r="41">
          <cell r="A41" t="str">
            <v>Avoided Capacity per KW with reserve margin, line loss and avoided distribution (PV)</v>
          </cell>
          <cell r="B41">
            <v>83.142880157899583</v>
          </cell>
          <cell r="C41">
            <v>168.53441057976141</v>
          </cell>
          <cell r="D41">
            <v>255.33713327310039</v>
          </cell>
          <cell r="E41">
            <v>342.85019038251738</v>
          </cell>
          <cell r="F41">
            <v>430.46720059461694</v>
          </cell>
          <cell r="G41">
            <v>517.67458334521405</v>
          </cell>
          <cell r="H41">
            <v>604.04866016790231</v>
          </cell>
          <cell r="I41">
            <v>689.22294077369145</v>
          </cell>
          <cell r="J41">
            <v>772.90319960289992</v>
          </cell>
          <cell r="K41">
            <v>854.84525147923114</v>
          </cell>
          <cell r="L41">
            <v>934.84935653622915</v>
          </cell>
          <cell r="M41">
            <v>1012.7609731846534</v>
          </cell>
          <cell r="N41">
            <v>1086.6108467850554</v>
          </cell>
          <cell r="O41">
            <v>1156.61072697501</v>
          </cell>
          <cell r="P41">
            <v>1222.96132431146</v>
          </cell>
          <cell r="Q41">
            <v>1285.8528857678107</v>
          </cell>
          <cell r="R41">
            <v>1345.4657402288062</v>
          </cell>
          <cell r="S41">
            <v>1401.9708155472856</v>
          </cell>
          <cell r="T41">
            <v>1455.5301286453703</v>
          </cell>
          <cell r="U41">
            <v>1506.2972500653557</v>
          </cell>
          <cell r="V41">
            <v>1554.4177443023086</v>
          </cell>
          <cell r="W41">
            <v>1600.0295871809371</v>
          </cell>
          <cell r="X41">
            <v>1643.2635614734759</v>
          </cell>
          <cell r="Y41">
            <v>1684.243631892944</v>
          </cell>
          <cell r="Z41">
            <v>1723.0873005369897</v>
          </cell>
          <cell r="AA41">
            <v>1759.9059438014879</v>
          </cell>
          <cell r="AB41">
            <v>1794.8051317299221</v>
          </cell>
          <cell r="AC41">
            <v>1827.88493071422</v>
          </cell>
          <cell r="AD41">
            <v>1859.2401904149763</v>
          </cell>
          <cell r="AE41">
            <v>1888.9608157237501</v>
          </cell>
          <cell r="AF41">
            <v>1917.1320245472323</v>
          </cell>
          <cell r="AG41">
            <v>1943.8345921524287</v>
          </cell>
          <cell r="AH41">
            <v>1969.1450827734679</v>
          </cell>
          <cell r="AI41">
            <v>1993.1360691441214</v>
          </cell>
          <cell r="AJ41">
            <v>2015.8763405854991</v>
          </cell>
          <cell r="AK41">
            <v>2037.4311002455727</v>
          </cell>
          <cell r="AL41">
            <v>2057.8621520560691</v>
          </cell>
          <cell r="AM41">
            <v>2077.2280779427956</v>
          </cell>
          <cell r="AN41">
            <v>2095.5844057975123</v>
          </cell>
          <cell r="AO41">
            <v>2112.9837686929786</v>
          </cell>
          <cell r="AP41">
            <v>2129.4760557976861</v>
          </cell>
          <cell r="AQ41">
            <v>2145.1085554230012</v>
          </cell>
          <cell r="AR41">
            <v>2159.9260906128734</v>
          </cell>
          <cell r="AS41">
            <v>2173.9711476648849</v>
          </cell>
          <cell r="AT41">
            <v>2187.2839979511518</v>
          </cell>
          <cell r="AU41">
            <v>2199.9028133883717</v>
          </cell>
          <cell r="AV41">
            <v>2211.8637758881059</v>
          </cell>
          <cell r="AW41">
            <v>2223.2011811011243</v>
          </cell>
          <cell r="AX41">
            <v>2233.9475367532746</v>
          </cell>
          <cell r="AY41">
            <v>2244.1336558548387</v>
          </cell>
        </row>
        <row r="42">
          <cell r="A42" t="str">
            <v>Avoided gas $/MMBtu (Heating) (PV)</v>
          </cell>
          <cell r="B42">
            <v>9.9695080143101027</v>
          </cell>
          <cell r="C42">
            <v>19.207027936485396</v>
          </cell>
          <cell r="D42">
            <v>27.770532681796588</v>
          </cell>
          <cell r="E42">
            <v>35.887598791096295</v>
          </cell>
          <cell r="F42">
            <v>43.581500316498861</v>
          </cell>
          <cell r="G42">
            <v>50.874297970908877</v>
          </cell>
          <cell r="H42">
            <v>57.843389446302268</v>
          </cell>
          <cell r="I42">
            <v>64.496012816984674</v>
          </cell>
          <cell r="J42">
            <v>70.852567898586869</v>
          </cell>
          <cell r="K42">
            <v>76.877738592048672</v>
          </cell>
          <cell r="L42">
            <v>82.588800860732846</v>
          </cell>
          <cell r="M42">
            <v>88.002130025362391</v>
          </cell>
          <cell r="N42">
            <v>93.133247716954372</v>
          </cell>
          <cell r="O42">
            <v>97.996866381970477</v>
          </cell>
          <cell r="P42">
            <v>102.60693146729379</v>
          </cell>
          <cell r="Q42">
            <v>106.97666140598888</v>
          </cell>
          <cell r="R42">
            <v>111.11858551849608</v>
          </cell>
          <cell r="S42">
            <v>115.04457993793417</v>
          </cell>
          <cell r="T42">
            <v>118.76590166252005</v>
          </cell>
          <cell r="U42">
            <v>122.29322083274363</v>
          </cell>
          <cell r="V42">
            <v>125.63665132584654</v>
          </cell>
          <cell r="W42">
            <v>128.80577975532799</v>
          </cell>
          <cell r="X42">
            <v>131.80969295862792</v>
          </cell>
          <cell r="Y42">
            <v>134.65700405180323</v>
          </cell>
          <cell r="Z42">
            <v>137.35587712590305</v>
          </cell>
          <cell r="AA42">
            <v>139.91405065585548</v>
          </cell>
          <cell r="AB42">
            <v>142.33885968898574</v>
          </cell>
          <cell r="AC42">
            <v>144.63725687678692</v>
          </cell>
          <cell r="AD42">
            <v>146.81583241024776</v>
          </cell>
          <cell r="AE42">
            <v>148.88083291589786</v>
          </cell>
          <cell r="AF42">
            <v>150.83817936675104</v>
          </cell>
          <cell r="AG42">
            <v>152.69348405950285</v>
          </cell>
          <cell r="AH42">
            <v>154.45206670666099</v>
          </cell>
          <cell r="AI42">
            <v>156.11896968974926</v>
          </cell>
          <cell r="AJ42">
            <v>157.6989725173211</v>
          </cell>
          <cell r="AK42">
            <v>159.1966055292375</v>
          </cell>
          <cell r="AL42">
            <v>160.61616288650424</v>
          </cell>
          <cell r="AM42">
            <v>161.96171488391349</v>
          </cell>
          <cell r="AN42">
            <v>163.23711962079429</v>
          </cell>
          <cell r="AO42">
            <v>164.44603406333533</v>
          </cell>
          <cell r="AP42">
            <v>165.59192453019887</v>
          </cell>
          <cell r="AQ42">
            <v>166.67807663149134</v>
          </cell>
          <cell r="AR42">
            <v>167.70760468958846</v>
          </cell>
          <cell r="AS42">
            <v>168.68346066882745</v>
          </cell>
          <cell r="AT42">
            <v>169.60844263967007</v>
          </cell>
          <cell r="AU42">
            <v>170.48520280160622</v>
          </cell>
          <cell r="AV42">
            <v>171.31625508780161</v>
          </cell>
          <cell r="AW42">
            <v>172.10398237329488</v>
          </cell>
          <cell r="AX42">
            <v>172.85064330741173</v>
          </cell>
          <cell r="AY42">
            <v>173.55837878998693</v>
          </cell>
        </row>
        <row r="43">
          <cell r="A43" t="str">
            <v>Natural gas $ per MMBtu (Hot Water) (PV)</v>
          </cell>
          <cell r="B43">
            <v>9.2028100102799062</v>
          </cell>
          <cell r="C43">
            <v>17.724368306785436</v>
          </cell>
          <cell r="D43">
            <v>25.614338971004738</v>
          </cell>
          <cell r="E43">
            <v>33.092984150359527</v>
          </cell>
          <cell r="F43">
            <v>40.181747353539421</v>
          </cell>
          <cell r="G43">
            <v>46.900954181198088</v>
          </cell>
          <cell r="H43">
            <v>53.322238820759729</v>
          </cell>
          <cell r="I43">
            <v>59.509156246227533</v>
          </cell>
          <cell r="J43">
            <v>65.373532952832093</v>
          </cell>
          <cell r="K43">
            <v>70.932183859566265</v>
          </cell>
          <cell r="L43">
            <v>76.201047278271645</v>
          </cell>
          <cell r="M43">
            <v>81.195230613537404</v>
          </cell>
          <cell r="N43">
            <v>85.929053680140029</v>
          </cell>
          <cell r="O43">
            <v>90.416089762227827</v>
          </cell>
          <cell r="P43">
            <v>94.66920453197929</v>
          </cell>
          <cell r="Q43">
            <v>98.70059293932664</v>
          </cell>
          <cell r="R43">
            <v>102.52181417851845</v>
          </cell>
          <cell r="S43">
            <v>106.14382483178083</v>
          </cell>
          <cell r="T43">
            <v>109.57701028511011</v>
          </cell>
          <cell r="U43">
            <v>112.83121450627529</v>
          </cell>
          <cell r="V43">
            <v>115.9157682704129</v>
          </cell>
          <cell r="W43">
            <v>118.83951591414524</v>
          </cell>
          <cell r="X43">
            <v>121.61084069493418</v>
          </cell>
          <cell r="Y43">
            <v>124.23768882838341</v>
          </cell>
          <cell r="Z43">
            <v>126.72759227241113</v>
          </cell>
          <cell r="AA43">
            <v>129.08769032362224</v>
          </cell>
          <cell r="AB43">
            <v>131.32475008780338</v>
          </cell>
          <cell r="AC43">
            <v>133.44518588323575</v>
          </cell>
          <cell r="AD43">
            <v>135.45507763246073</v>
          </cell>
          <cell r="AE43">
            <v>137.36018829523323</v>
          </cell>
          <cell r="AF43">
            <v>139.16598039264792</v>
          </cell>
          <cell r="AG43">
            <v>140.87763166981824</v>
          </cell>
          <cell r="AH43">
            <v>142.5000499420176</v>
          </cell>
          <cell r="AI43">
            <v>144.03788716685111</v>
          </cell>
          <cell r="AJ43">
            <v>145.49555278280704</v>
          </cell>
          <cell r="AK43">
            <v>146.87722635243352</v>
          </cell>
          <cell r="AL43">
            <v>148.18686954639227</v>
          </cell>
          <cell r="AM43">
            <v>149.42823750275127</v>
          </cell>
          <cell r="AN43">
            <v>150.60488959408681</v>
          </cell>
          <cell r="AO43">
            <v>151.72019963326744</v>
          </cell>
          <cell r="AP43">
            <v>152.77736554718271</v>
          </cell>
          <cell r="AQ43">
            <v>153.77941854615455</v>
          </cell>
          <cell r="AR43">
            <v>154.72923181532215</v>
          </cell>
          <cell r="AS43">
            <v>155.62952875292177</v>
          </cell>
          <cell r="AT43">
            <v>156.48289077908257</v>
          </cell>
          <cell r="AU43">
            <v>157.29176473752881</v>
          </cell>
          <cell r="AV43">
            <v>158.05846991141149</v>
          </cell>
          <cell r="AW43">
            <v>158.78520467338561</v>
          </cell>
          <cell r="AX43">
            <v>159.47405278900089</v>
          </cell>
          <cell r="AY43">
            <v>160.12698939147984</v>
          </cell>
        </row>
        <row r="44">
          <cell r="A44" t="str">
            <v>Residual Oil (PV)</v>
          </cell>
          <cell r="B44">
            <v>7.0689328859713552</v>
          </cell>
          <cell r="C44">
            <v>14.369698136716529</v>
          </cell>
          <cell r="D44">
            <v>21.541967331637562</v>
          </cell>
          <cell r="E44">
            <v>28.51267627318699</v>
          </cell>
          <cell r="F44">
            <v>35.250642077004798</v>
          </cell>
          <cell r="G44">
            <v>41.746987388541662</v>
          </cell>
          <cell r="H44">
            <v>47.980700711127561</v>
          </cell>
          <cell r="I44">
            <v>53.925864208141782</v>
          </cell>
          <cell r="J44">
            <v>59.641723748881354</v>
          </cell>
          <cell r="K44">
            <v>65.083644011797688</v>
          </cell>
          <cell r="L44">
            <v>70.302178243051259</v>
          </cell>
          <cell r="M44">
            <v>75.296787022973902</v>
          </cell>
          <cell r="N44">
            <v>80.02975889547298</v>
          </cell>
          <cell r="O44">
            <v>84.55046652586843</v>
          </cell>
          <cell r="P44">
            <v>88.867652559080511</v>
          </cell>
          <cell r="Q44">
            <v>92.986957075656932</v>
          </cell>
          <cell r="R44">
            <v>96.884761614834133</v>
          </cell>
          <cell r="S44">
            <v>100.57041386849632</v>
          </cell>
          <cell r="T44">
            <v>104.05103570691571</v>
          </cell>
          <cell r="U44">
            <v>107.35020332627059</v>
          </cell>
          <cell r="V44">
            <v>110.47737642518516</v>
          </cell>
          <cell r="W44">
            <v>113.44152154263973</v>
          </cell>
          <cell r="X44">
            <v>116.25113776771516</v>
          </cell>
          <cell r="Y44">
            <v>118.91428110901889</v>
          </cell>
          <cell r="Z44">
            <v>121.43858759366697</v>
          </cell>
          <cell r="AA44">
            <v>123.83129516205376</v>
          </cell>
          <cell r="AB44">
            <v>126.09926442118817</v>
          </cell>
          <cell r="AC44">
            <v>128.2489983161023</v>
          </cell>
          <cell r="AD44">
            <v>130.28666077573655</v>
          </cell>
          <cell r="AE44">
            <v>132.21809438676428</v>
          </cell>
          <cell r="AF44">
            <v>134.04883714603227</v>
          </cell>
          <cell r="AG44">
            <v>135.78413833965121</v>
          </cell>
          <cell r="AH44">
            <v>137.42897359426632</v>
          </cell>
          <cell r="AI44">
            <v>138.98805914366454</v>
          </cell>
          <cell r="AJ44">
            <v>140.46586535162493</v>
          </cell>
          <cell r="AK44">
            <v>141.86662952978642</v>
          </cell>
          <cell r="AL44">
            <v>143.19436808728548</v>
          </cell>
          <cell r="AM44">
            <v>144.45288804700024</v>
          </cell>
          <cell r="AN44">
            <v>145.64579796142181</v>
          </cell>
          <cell r="AO44">
            <v>146.77651825945173</v>
          </cell>
          <cell r="AP44">
            <v>147.84829105379288</v>
          </cell>
          <cell r="AQ44">
            <v>148.86418943705462</v>
          </cell>
          <cell r="AR44">
            <v>149.82712629322691</v>
          </cell>
          <cell r="AS44">
            <v>150.73986264978831</v>
          </cell>
          <cell r="AT44">
            <v>151.60501559439626</v>
          </cell>
          <cell r="AU44">
            <v>152.42506577885879</v>
          </cell>
          <cell r="AV44">
            <v>153.20236453190384</v>
          </cell>
          <cell r="AW44">
            <v>153.93914060114085</v>
          </cell>
          <cell r="AX44">
            <v>154.63750654354561</v>
          </cell>
          <cell r="AY44">
            <v>155.29946478279183</v>
          </cell>
        </row>
        <row r="45">
          <cell r="A45" t="str">
            <v>Co2 Adder per kWh ($2008)</v>
          </cell>
          <cell r="B45">
            <v>6.1141123369011178E-3</v>
          </cell>
          <cell r="C45">
            <v>1.1835653147838862E-2</v>
          </cell>
          <cell r="D45">
            <v>1.718893701314065E-2</v>
          </cell>
          <cell r="E45">
            <v>2.2163645558166009E-2</v>
          </cell>
          <cell r="F45">
            <v>2.6784701836957338E-2</v>
          </cell>
          <cell r="G45">
            <v>3.1082908421834338E-2</v>
          </cell>
          <cell r="H45">
            <v>3.5157037886172721E-2</v>
          </cell>
          <cell r="I45">
            <v>3.9012079195542004E-2</v>
          </cell>
          <cell r="J45">
            <v>4.2666146787361234E-2</v>
          </cell>
          <cell r="K45">
            <v>4.6123704820036415E-2</v>
          </cell>
          <cell r="L45">
            <v>4.9401011012145592E-2</v>
          </cell>
          <cell r="M45">
            <v>5.2507462379073722E-2</v>
          </cell>
          <cell r="N45">
            <v>5.5446845168468734E-2</v>
          </cell>
          <cell r="O45">
            <v>5.8232989992539834E-2</v>
          </cell>
          <cell r="P45">
            <v>6.0869284697021131E-2</v>
          </cell>
          <cell r="Q45">
            <v>6.3368142236813835E-2</v>
          </cell>
          <cell r="R45">
            <v>6.5736727582588902E-2</v>
          </cell>
          <cell r="S45">
            <v>6.7981832175740636E-2</v>
          </cell>
          <cell r="T45">
            <v>7.0109893401476872E-2</v>
          </cell>
          <cell r="U45">
            <v>7.2127013046724489E-2</v>
          </cell>
          <cell r="V45">
            <v>7.4038974795774357E-2</v>
          </cell>
          <cell r="W45">
            <v>7.5851260813831103E-2</v>
          </cell>
          <cell r="X45">
            <v>7.7569067466017591E-2</v>
          </cell>
          <cell r="Y45">
            <v>7.9197320216905259E-2</v>
          </cell>
          <cell r="Z45">
            <v>8.0740687753291684E-2</v>
          </cell>
          <cell r="AA45">
            <v>8.220359537071957E-2</v>
          </cell>
          <cell r="AB45">
            <v>8.3590237662120412E-2</v>
          </cell>
          <cell r="AC45">
            <v>8.4904590544964811E-2</v>
          </cell>
          <cell r="AD45">
            <v>8.6150422661405004E-2</v>
          </cell>
          <cell r="AE45">
            <v>8.7331306184097124E-2</v>
          </cell>
          <cell r="AF45">
            <v>8.8450627058686809E-2</v>
          </cell>
          <cell r="AG45">
            <v>8.9511594712326323E-2</v>
          </cell>
          <cell r="AH45">
            <v>9.0517251256060458E-2</v>
          </cell>
          <cell r="AI45">
            <v>9.1470480207467217E-2</v>
          </cell>
          <cell r="AJ45">
            <v>9.2374014758563674E-2</v>
          </cell>
          <cell r="AK45">
            <v>9.3230445612683538E-2</v>
          </cell>
          <cell r="AL45">
            <v>9.4042228412797163E-2</v>
          </cell>
          <cell r="AM45">
            <v>9.4811690782573108E-2</v>
          </cell>
          <cell r="AN45">
            <v>9.5541039000370212E-2</v>
          </cell>
          <cell r="AO45">
            <v>9.6232364325296374E-2</v>
          </cell>
          <cell r="AP45">
            <v>9.6887648993472825E-2</v>
          </cell>
          <cell r="AQ45">
            <v>9.7508771901696961E-2</v>
          </cell>
          <cell r="AR45">
            <v>9.8097513994800406E-2</v>
          </cell>
          <cell r="AS45">
            <v>9.8655563372149632E-2</v>
          </cell>
          <cell r="AT45">
            <v>9.91845201279309E-2</v>
          </cell>
          <cell r="AU45">
            <v>9.9685900939097974E-2</v>
          </cell>
          <cell r="AV45">
            <v>0.10016114341413786</v>
          </cell>
          <cell r="AW45">
            <v>0.10061161021512352</v>
          </cell>
          <cell r="AX45">
            <v>0.10103859296487297</v>
          </cell>
          <cell r="AY45">
            <v>0.10144331595041747</v>
          </cell>
        </row>
        <row r="46">
          <cell r="A46" t="str">
            <v>Co2 Adder per MMBtu</v>
          </cell>
          <cell r="B46">
            <v>0.85432063306221828</v>
          </cell>
          <cell r="C46">
            <v>1.6641032236425202</v>
          </cell>
          <cell r="D46">
            <v>2.4316696602115266</v>
          </cell>
          <cell r="E46">
            <v>3.1592207849214855</v>
          </cell>
          <cell r="F46">
            <v>3.8488427040778443</v>
          </cell>
          <cell r="G46">
            <v>4.502512769628896</v>
          </cell>
          <cell r="H46">
            <v>5.1221052488242051</v>
          </cell>
          <cell r="I46">
            <v>5.7093966982984323</v>
          </cell>
          <cell r="J46">
            <v>6.2660710579896426</v>
          </cell>
          <cell r="K46">
            <v>6.7937244794978984</v>
          </cell>
          <cell r="L46">
            <v>7.2938699027284732</v>
          </cell>
          <cell r="M46">
            <v>7.7679413939422881</v>
          </cell>
          <cell r="N46">
            <v>8.2172982576520646</v>
          </cell>
          <cell r="O46">
            <v>8.643228934154223</v>
          </cell>
          <cell r="P46">
            <v>9.0469546938719088</v>
          </cell>
          <cell r="Q46">
            <v>9.4296331391019432</v>
          </cell>
          <cell r="R46">
            <v>9.7923615232062406</v>
          </cell>
          <cell r="S46">
            <v>10.136179896764817</v>
          </cell>
          <cell r="T46">
            <v>10.462074089711335</v>
          </cell>
          <cell r="U46">
            <v>10.770978538001872</v>
          </cell>
          <cell r="V46">
            <v>11.063778962921813</v>
          </cell>
          <cell r="W46">
            <v>11.341314910713226</v>
          </cell>
          <cell r="X46">
            <v>11.604382159804613</v>
          </cell>
          <cell r="Y46">
            <v>11.853735002545264</v>
          </cell>
          <cell r="Z46">
            <v>12.09008840798664</v>
          </cell>
          <cell r="AA46">
            <v>12.314120071912114</v>
          </cell>
          <cell r="AB46">
            <v>12.526472359993132</v>
          </cell>
          <cell r="AC46">
            <v>12.727754149643387</v>
          </cell>
          <cell r="AD46">
            <v>12.918542575852159</v>
          </cell>
          <cell r="AE46">
            <v>13.099384686002654</v>
          </cell>
          <cell r="AF46">
            <v>13.270799008420186</v>
          </cell>
          <cell r="AG46">
            <v>13.433277039147702</v>
          </cell>
          <cell r="AH46">
            <v>13.5872846512117</v>
          </cell>
          <cell r="AI46">
            <v>13.73326343041928</v>
          </cell>
          <cell r="AJ46">
            <v>13.871631941516512</v>
          </cell>
          <cell r="AK46">
            <v>14.002786928338534</v>
          </cell>
          <cell r="AL46">
            <v>14.127104451392583</v>
          </cell>
          <cell r="AM46">
            <v>14.244940966135758</v>
          </cell>
          <cell r="AN46">
            <v>14.356634345039241</v>
          </cell>
          <cell r="AO46">
            <v>14.462504846369557</v>
          </cell>
          <cell r="AP46">
            <v>14.562856032464643</v>
          </cell>
          <cell r="AQ46">
            <v>14.65797564013771</v>
          </cell>
          <cell r="AR46">
            <v>14.748136405704599</v>
          </cell>
          <cell r="AS46">
            <v>14.833596847000228</v>
          </cell>
          <cell r="AT46">
            <v>14.914602004626417</v>
          </cell>
          <cell r="AU46">
            <v>14.991384144556454</v>
          </cell>
          <cell r="AV46">
            <v>15.064163424110991</v>
          </cell>
          <cell r="AW46">
            <v>15.133148523214818</v>
          </cell>
          <cell r="AX46">
            <v>15.198537242744511</v>
          </cell>
          <cell r="AY46">
            <v>15.260517071682608</v>
          </cell>
        </row>
        <row r="47">
          <cell r="A47" t="str">
            <v xml:space="preserve">Co2 Adder per MMBtu Oil </v>
          </cell>
          <cell r="B47">
            <v>0.85432063306221828</v>
          </cell>
          <cell r="C47">
            <v>1.6641032236425202</v>
          </cell>
          <cell r="D47">
            <v>2.4316696602115266</v>
          </cell>
          <cell r="E47">
            <v>3.1592207849214855</v>
          </cell>
          <cell r="F47">
            <v>3.8488427040778443</v>
          </cell>
          <cell r="G47">
            <v>4.502512769628896</v>
          </cell>
          <cell r="H47">
            <v>5.1221052488242051</v>
          </cell>
          <cell r="I47">
            <v>5.7093966982984323</v>
          </cell>
          <cell r="J47">
            <v>6.2660710579896426</v>
          </cell>
          <cell r="K47">
            <v>6.7937244794978984</v>
          </cell>
          <cell r="L47">
            <v>7.2938699027284732</v>
          </cell>
          <cell r="M47">
            <v>7.7679413939422881</v>
          </cell>
          <cell r="N47">
            <v>8.2172982576520646</v>
          </cell>
          <cell r="O47">
            <v>8.643228934154223</v>
          </cell>
          <cell r="P47">
            <v>9.0469546938719088</v>
          </cell>
          <cell r="Q47">
            <v>9.4296331391019432</v>
          </cell>
          <cell r="R47">
            <v>9.7923615232062406</v>
          </cell>
          <cell r="S47">
            <v>10.136179896764817</v>
          </cell>
          <cell r="T47">
            <v>10.462074089711335</v>
          </cell>
          <cell r="U47">
            <v>10.770978538001872</v>
          </cell>
          <cell r="V47">
            <v>11.063778962921813</v>
          </cell>
          <cell r="W47">
            <v>11.341314910713226</v>
          </cell>
          <cell r="X47">
            <v>11.604382159804613</v>
          </cell>
          <cell r="Y47">
            <v>11.853735002545264</v>
          </cell>
          <cell r="Z47">
            <v>12.09008840798664</v>
          </cell>
          <cell r="AA47">
            <v>12.314120071912114</v>
          </cell>
          <cell r="AB47">
            <v>12.526472359993132</v>
          </cell>
          <cell r="AC47">
            <v>12.727754149643387</v>
          </cell>
          <cell r="AD47">
            <v>12.918542575852159</v>
          </cell>
          <cell r="AE47">
            <v>13.099384686002654</v>
          </cell>
          <cell r="AF47">
            <v>13.270799008420186</v>
          </cell>
          <cell r="AG47">
            <v>13.433277039147702</v>
          </cell>
          <cell r="AH47">
            <v>13.5872846512117</v>
          </cell>
          <cell r="AI47">
            <v>13.73326343041928</v>
          </cell>
          <cell r="AJ47">
            <v>13.871631941516512</v>
          </cell>
          <cell r="AK47">
            <v>14.002786928338534</v>
          </cell>
          <cell r="AL47">
            <v>14.127104451392583</v>
          </cell>
          <cell r="AM47">
            <v>14.244940966135758</v>
          </cell>
          <cell r="AN47">
            <v>14.356634345039241</v>
          </cell>
          <cell r="AO47">
            <v>14.462504846369557</v>
          </cell>
          <cell r="AP47">
            <v>14.562856032464643</v>
          </cell>
          <cell r="AQ47">
            <v>14.65797564013771</v>
          </cell>
          <cell r="AR47">
            <v>14.748136405704599</v>
          </cell>
          <cell r="AS47">
            <v>14.833596847000228</v>
          </cell>
          <cell r="AT47">
            <v>14.914602004626417</v>
          </cell>
          <cell r="AU47">
            <v>14.991384144556454</v>
          </cell>
          <cell r="AV47">
            <v>15.064163424110991</v>
          </cell>
          <cell r="AW47">
            <v>15.133148523214818</v>
          </cell>
          <cell r="AX47">
            <v>15.198537242744511</v>
          </cell>
          <cell r="AY47">
            <v>15.260517071682608</v>
          </cell>
        </row>
        <row r="49">
          <cell r="A49" t="str">
            <v>CON ED</v>
          </cell>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row>
        <row r="50">
          <cell r="A50" t="str">
            <v>Avoided Cost Forecast</v>
          </cell>
        </row>
        <row r="51">
          <cell r="A51" t="str">
            <v>Year</v>
          </cell>
          <cell r="B51">
            <v>2010</v>
          </cell>
          <cell r="C51">
            <v>2011</v>
          </cell>
          <cell r="D51">
            <v>2012</v>
          </cell>
          <cell r="E51">
            <v>2013</v>
          </cell>
          <cell r="F51">
            <v>2014</v>
          </cell>
          <cell r="G51">
            <v>2015</v>
          </cell>
          <cell r="H51">
            <v>2016</v>
          </cell>
          <cell r="I51">
            <v>2017</v>
          </cell>
          <cell r="J51">
            <v>2018</v>
          </cell>
          <cell r="K51">
            <v>2019</v>
          </cell>
          <cell r="L51">
            <v>2020</v>
          </cell>
          <cell r="M51">
            <v>2021</v>
          </cell>
          <cell r="N51">
            <v>2022</v>
          </cell>
          <cell r="O51">
            <v>2023</v>
          </cell>
          <cell r="P51">
            <v>2024</v>
          </cell>
          <cell r="Q51">
            <v>2025</v>
          </cell>
          <cell r="R51">
            <v>2026</v>
          </cell>
          <cell r="S51">
            <v>2027</v>
          </cell>
          <cell r="T51">
            <v>2028</v>
          </cell>
          <cell r="U51">
            <v>2029</v>
          </cell>
          <cell r="V51">
            <v>2030</v>
          </cell>
          <cell r="W51">
            <v>2031</v>
          </cell>
          <cell r="X51">
            <v>2032</v>
          </cell>
          <cell r="Y51">
            <v>2033</v>
          </cell>
          <cell r="Z51">
            <v>2034</v>
          </cell>
          <cell r="AA51">
            <v>2035</v>
          </cell>
          <cell r="AB51">
            <v>2036</v>
          </cell>
          <cell r="AC51">
            <v>2037</v>
          </cell>
          <cell r="AD51">
            <v>2038</v>
          </cell>
          <cell r="AE51">
            <v>2039</v>
          </cell>
          <cell r="AF51">
            <v>2040</v>
          </cell>
          <cell r="AG51">
            <v>2041</v>
          </cell>
          <cell r="AH51">
            <v>2042</v>
          </cell>
          <cell r="AI51">
            <v>2043</v>
          </cell>
          <cell r="AJ51">
            <v>2044</v>
          </cell>
          <cell r="AK51">
            <v>2045</v>
          </cell>
          <cell r="AL51">
            <v>2046</v>
          </cell>
          <cell r="AM51">
            <v>2047</v>
          </cell>
          <cell r="AN51">
            <v>2048</v>
          </cell>
          <cell r="AO51">
            <v>2049</v>
          </cell>
          <cell r="AP51">
            <v>2050</v>
          </cell>
          <cell r="AQ51">
            <v>2051</v>
          </cell>
          <cell r="AR51">
            <v>2052</v>
          </cell>
          <cell r="AS51">
            <v>2053</v>
          </cell>
          <cell r="AT51">
            <v>2054</v>
          </cell>
          <cell r="AU51">
            <v>2055</v>
          </cell>
          <cell r="AV51">
            <v>2056</v>
          </cell>
          <cell r="AW51">
            <v>2057</v>
          </cell>
          <cell r="AX51">
            <v>2058</v>
          </cell>
          <cell r="AY51">
            <v>2059</v>
          </cell>
        </row>
        <row r="52">
          <cell r="A52" t="str">
            <v>Avoided energy per kWh with line loss</v>
          </cell>
          <cell r="B52">
            <v>8.5398706896551727E-2</v>
          </cell>
          <cell r="C52">
            <v>8.4051724137931036E-2</v>
          </cell>
          <cell r="D52">
            <v>8.2737068965517233E-2</v>
          </cell>
          <cell r="E52">
            <v>8.2090517241379321E-2</v>
          </cell>
          <cell r="F52">
            <v>8.1454741379310344E-2</v>
          </cell>
          <cell r="G52">
            <v>8.0818965517241367E-2</v>
          </cell>
          <cell r="H52">
            <v>8.1023706896551709E-2</v>
          </cell>
          <cell r="I52">
            <v>8.1217672413793102E-2</v>
          </cell>
          <cell r="J52">
            <v>8.1422413793103443E-2</v>
          </cell>
          <cell r="K52">
            <v>8.1616379310344822E-2</v>
          </cell>
          <cell r="L52">
            <v>8.1821120689655177E-2</v>
          </cell>
          <cell r="M52">
            <v>8.2015086206896542E-2</v>
          </cell>
          <cell r="N52">
            <v>8.2219827586206884E-2</v>
          </cell>
          <cell r="O52">
            <v>8.2424568965517225E-2</v>
          </cell>
          <cell r="P52">
            <v>8.2629310344827595E-2</v>
          </cell>
          <cell r="Q52">
            <v>8.2629310344827595E-2</v>
          </cell>
          <cell r="R52">
            <v>8.2629310344827595E-2</v>
          </cell>
          <cell r="S52">
            <v>8.2629310344827595E-2</v>
          </cell>
          <cell r="T52">
            <v>8.2629310344827595E-2</v>
          </cell>
          <cell r="U52">
            <v>8.2629310344827595E-2</v>
          </cell>
          <cell r="V52">
            <v>8.2629310344827595E-2</v>
          </cell>
          <cell r="W52">
            <v>8.2629310344827595E-2</v>
          </cell>
          <cell r="X52">
            <v>8.2629310344827595E-2</v>
          </cell>
          <cell r="Y52">
            <v>8.2629310344827595E-2</v>
          </cell>
          <cell r="Z52">
            <v>8.2629310344827595E-2</v>
          </cell>
          <cell r="AA52">
            <v>8.2629310344827595E-2</v>
          </cell>
          <cell r="AB52">
            <v>8.2629310344827595E-2</v>
          </cell>
          <cell r="AC52">
            <v>8.2629310344827595E-2</v>
          </cell>
          <cell r="AD52">
            <v>8.2629310344827595E-2</v>
          </cell>
          <cell r="AE52">
            <v>8.2629310344827595E-2</v>
          </cell>
          <cell r="AF52">
            <v>8.2629310344827595E-2</v>
          </cell>
          <cell r="AG52">
            <v>8.2629310344827595E-2</v>
          </cell>
          <cell r="AH52">
            <v>8.2629310344827595E-2</v>
          </cell>
          <cell r="AI52">
            <v>8.2629310344827595E-2</v>
          </cell>
          <cell r="AJ52">
            <v>8.2629310344827595E-2</v>
          </cell>
          <cell r="AK52">
            <v>8.2629310344827595E-2</v>
          </cell>
          <cell r="AL52">
            <v>8.2629310344827595E-2</v>
          </cell>
          <cell r="AM52">
            <v>8.2629310344827595E-2</v>
          </cell>
          <cell r="AN52">
            <v>8.2629310344827595E-2</v>
          </cell>
          <cell r="AO52">
            <v>8.2629310344827595E-2</v>
          </cell>
          <cell r="AP52">
            <v>8.2629310344827595E-2</v>
          </cell>
          <cell r="AQ52">
            <v>8.2629310344827595E-2</v>
          </cell>
          <cell r="AR52">
            <v>8.2629310344827595E-2</v>
          </cell>
          <cell r="AS52">
            <v>8.2629310344827595E-2</v>
          </cell>
          <cell r="AT52">
            <v>8.2629310344827595E-2</v>
          </cell>
          <cell r="AU52">
            <v>8.2629310344827595E-2</v>
          </cell>
          <cell r="AV52">
            <v>8.2629310344827595E-2</v>
          </cell>
          <cell r="AW52">
            <v>8.2629310344827595E-2</v>
          </cell>
          <cell r="AX52">
            <v>8.2629310344827595E-2</v>
          </cell>
          <cell r="AY52">
            <v>8.2629310344827595E-2</v>
          </cell>
        </row>
        <row r="53">
          <cell r="A53" t="str">
            <v>Avoided Capacity per KW with reserve margin, line loss and avoided distribution</v>
          </cell>
          <cell r="B53">
            <v>85.398706896551715</v>
          </cell>
          <cell r="C53">
            <v>92.53232758620689</v>
          </cell>
          <cell r="D53">
            <v>99.234913793103431</v>
          </cell>
          <cell r="E53">
            <v>105.54956896551724</v>
          </cell>
          <cell r="F53">
            <v>111.48706896551724</v>
          </cell>
          <cell r="G53">
            <v>117.06896551724137</v>
          </cell>
          <cell r="H53">
            <v>122.32758620689654</v>
          </cell>
          <cell r="I53">
            <v>127.26293103448276</v>
          </cell>
          <cell r="J53">
            <v>131.90732758620689</v>
          </cell>
          <cell r="K53">
            <v>136.27155172413794</v>
          </cell>
          <cell r="L53">
            <v>140.36637931034483</v>
          </cell>
          <cell r="M53">
            <v>144.21336206896549</v>
          </cell>
          <cell r="N53">
            <v>144.21336206896549</v>
          </cell>
          <cell r="O53">
            <v>144.21336206896549</v>
          </cell>
          <cell r="P53">
            <v>144.21336206896549</v>
          </cell>
          <cell r="Q53">
            <v>144.21336206896549</v>
          </cell>
          <cell r="R53">
            <v>144.21336206896501</v>
          </cell>
          <cell r="S53">
            <v>144.21336206896501</v>
          </cell>
          <cell r="T53">
            <v>144.21336206896501</v>
          </cell>
          <cell r="U53">
            <v>144.21336206896501</v>
          </cell>
          <cell r="V53">
            <v>144.21336206896501</v>
          </cell>
          <cell r="W53">
            <v>144.21336206896501</v>
          </cell>
          <cell r="X53">
            <v>144.21336206896501</v>
          </cell>
          <cell r="Y53">
            <v>144.21336206896501</v>
          </cell>
          <cell r="Z53">
            <v>144.21336206896501</v>
          </cell>
          <cell r="AA53">
            <v>144.21336206896501</v>
          </cell>
          <cell r="AB53">
            <v>144.21336206896501</v>
          </cell>
          <cell r="AC53">
            <v>144.21336206896501</v>
          </cell>
          <cell r="AD53">
            <v>144.21336206896501</v>
          </cell>
          <cell r="AE53">
            <v>144.21336206896501</v>
          </cell>
          <cell r="AF53">
            <v>144.21336206896501</v>
          </cell>
          <cell r="AG53">
            <v>144.21336206896501</v>
          </cell>
          <cell r="AH53">
            <v>144.21336206896501</v>
          </cell>
          <cell r="AI53">
            <v>144.21336206896501</v>
          </cell>
          <cell r="AJ53">
            <v>144.21336206896501</v>
          </cell>
          <cell r="AK53">
            <v>144.21336206896501</v>
          </cell>
          <cell r="AL53">
            <v>144.21336206896501</v>
          </cell>
          <cell r="AM53">
            <v>144.21336206896501</v>
          </cell>
          <cell r="AN53">
            <v>144.21336206896501</v>
          </cell>
          <cell r="AO53">
            <v>144.21336206896501</v>
          </cell>
          <cell r="AP53">
            <v>144.21336206896501</v>
          </cell>
          <cell r="AQ53">
            <v>144.21336206896501</v>
          </cell>
          <cell r="AR53">
            <v>144.21336206896501</v>
          </cell>
          <cell r="AS53">
            <v>144.21336206896501</v>
          </cell>
          <cell r="AT53">
            <v>144.21336206896501</v>
          </cell>
          <cell r="AU53">
            <v>144.21336206896501</v>
          </cell>
          <cell r="AV53">
            <v>144.21336206896501</v>
          </cell>
          <cell r="AW53">
            <v>144.21336206896501</v>
          </cell>
          <cell r="AX53">
            <v>144.21336206896501</v>
          </cell>
          <cell r="AY53">
            <v>144.21336206896501</v>
          </cell>
        </row>
        <row r="54">
          <cell r="A54" t="str">
            <v>Avoided gas $/MMBtu (Heating)</v>
          </cell>
          <cell r="B54">
            <v>13.64</v>
          </cell>
          <cell r="C54">
            <v>13.41</v>
          </cell>
          <cell r="D54">
            <v>13.19</v>
          </cell>
          <cell r="E54">
            <v>13.19</v>
          </cell>
          <cell r="F54">
            <v>13.19</v>
          </cell>
          <cell r="G54">
            <v>13.19</v>
          </cell>
          <cell r="H54">
            <v>13.27</v>
          </cell>
          <cell r="I54">
            <v>13.34</v>
          </cell>
          <cell r="J54">
            <v>13.42</v>
          </cell>
          <cell r="K54">
            <v>13.42</v>
          </cell>
          <cell r="L54">
            <v>13.42</v>
          </cell>
          <cell r="M54">
            <v>13.42</v>
          </cell>
          <cell r="N54">
            <v>13.42</v>
          </cell>
          <cell r="O54">
            <v>13.42</v>
          </cell>
          <cell r="P54">
            <v>13.42</v>
          </cell>
          <cell r="Q54">
            <v>13.42</v>
          </cell>
          <cell r="R54">
            <v>13.42</v>
          </cell>
          <cell r="S54">
            <v>13.42</v>
          </cell>
          <cell r="T54">
            <v>13.42</v>
          </cell>
          <cell r="U54">
            <v>13.42</v>
          </cell>
          <cell r="V54">
            <v>13.42</v>
          </cell>
          <cell r="W54">
            <v>13.42</v>
          </cell>
          <cell r="X54">
            <v>13.42</v>
          </cell>
          <cell r="Y54">
            <v>13.42</v>
          </cell>
          <cell r="Z54">
            <v>13.42</v>
          </cell>
          <cell r="AA54">
            <v>13.42</v>
          </cell>
          <cell r="AB54">
            <v>13.42</v>
          </cell>
          <cell r="AC54">
            <v>13.42</v>
          </cell>
          <cell r="AD54">
            <v>13.42</v>
          </cell>
          <cell r="AE54">
            <v>13.42</v>
          </cell>
          <cell r="AF54">
            <v>13.42</v>
          </cell>
          <cell r="AG54">
            <v>13.42</v>
          </cell>
          <cell r="AH54">
            <v>13.42</v>
          </cell>
          <cell r="AI54">
            <v>13.42</v>
          </cell>
          <cell r="AJ54">
            <v>13.42</v>
          </cell>
          <cell r="AK54">
            <v>13.42</v>
          </cell>
          <cell r="AL54">
            <v>13.42</v>
          </cell>
          <cell r="AM54">
            <v>13.42</v>
          </cell>
          <cell r="AN54">
            <v>13.42</v>
          </cell>
          <cell r="AO54">
            <v>13.42</v>
          </cell>
          <cell r="AP54">
            <v>13.42</v>
          </cell>
          <cell r="AQ54">
            <v>13.42</v>
          </cell>
          <cell r="AR54">
            <v>13.42</v>
          </cell>
          <cell r="AS54">
            <v>13.42</v>
          </cell>
          <cell r="AT54">
            <v>13.42</v>
          </cell>
          <cell r="AU54">
            <v>13.42</v>
          </cell>
          <cell r="AV54">
            <v>13.42</v>
          </cell>
          <cell r="AW54">
            <v>13.42</v>
          </cell>
          <cell r="AX54">
            <v>13.42</v>
          </cell>
          <cell r="AY54">
            <v>13.42</v>
          </cell>
        </row>
        <row r="55">
          <cell r="A55" t="str">
            <v>Natural gas $ per MMBtu (Hot Water)</v>
          </cell>
          <cell r="B55">
            <v>12.012499999999999</v>
          </cell>
          <cell r="C55">
            <v>11.794166666666667</v>
          </cell>
          <cell r="D55">
            <v>11.585833333333333</v>
          </cell>
          <cell r="E55">
            <v>11.585833333333333</v>
          </cell>
          <cell r="F55">
            <v>11.585833333333333</v>
          </cell>
          <cell r="G55">
            <v>11.585833333333333</v>
          </cell>
          <cell r="H55">
            <v>11.66</v>
          </cell>
          <cell r="I55">
            <v>11.73</v>
          </cell>
          <cell r="J55">
            <v>11.804166666666667</v>
          </cell>
          <cell r="K55">
            <v>11.804166666666667</v>
          </cell>
          <cell r="L55">
            <v>11.804166666666667</v>
          </cell>
          <cell r="M55">
            <v>11.804166666666667</v>
          </cell>
          <cell r="N55">
            <v>11.804166666666667</v>
          </cell>
          <cell r="O55">
            <v>11.804166666666667</v>
          </cell>
          <cell r="P55">
            <v>11.804166666666667</v>
          </cell>
          <cell r="Q55">
            <v>11.804166666666667</v>
          </cell>
          <cell r="R55">
            <v>11.804166666666667</v>
          </cell>
          <cell r="S55">
            <v>11.804166666666667</v>
          </cell>
          <cell r="T55">
            <v>11.804166666666667</v>
          </cell>
          <cell r="U55">
            <v>11.804166666666667</v>
          </cell>
          <cell r="V55">
            <v>11.804166666666667</v>
          </cell>
          <cell r="W55">
            <v>11.804166666666667</v>
          </cell>
          <cell r="X55">
            <v>11.804166666666667</v>
          </cell>
          <cell r="Y55">
            <v>11.804166666666667</v>
          </cell>
          <cell r="Z55">
            <v>11.804166666666667</v>
          </cell>
          <cell r="AA55">
            <v>11.804166666666667</v>
          </cell>
          <cell r="AB55">
            <v>11.804166666666667</v>
          </cell>
          <cell r="AC55">
            <v>11.804166666666667</v>
          </cell>
          <cell r="AD55">
            <v>11.804166666666667</v>
          </cell>
          <cell r="AE55">
            <v>11.804166666666667</v>
          </cell>
          <cell r="AF55">
            <v>11.804166666666667</v>
          </cell>
          <cell r="AG55">
            <v>11.804166666666667</v>
          </cell>
          <cell r="AH55">
            <v>11.804166666666667</v>
          </cell>
          <cell r="AI55">
            <v>11.804166666666667</v>
          </cell>
          <cell r="AJ55">
            <v>11.804166666666667</v>
          </cell>
          <cell r="AK55">
            <v>11.804166666666667</v>
          </cell>
          <cell r="AL55">
            <v>11.804166666666667</v>
          </cell>
          <cell r="AM55">
            <v>11.804166666666667</v>
          </cell>
          <cell r="AN55">
            <v>11.804166666666667</v>
          </cell>
          <cell r="AO55">
            <v>11.804166666666667</v>
          </cell>
          <cell r="AP55">
            <v>11.804166666666667</v>
          </cell>
          <cell r="AQ55">
            <v>11.804166666666667</v>
          </cell>
          <cell r="AR55">
            <v>11.804166666666667</v>
          </cell>
          <cell r="AS55">
            <v>11.804166666666667</v>
          </cell>
          <cell r="AT55">
            <v>11.804166666666667</v>
          </cell>
          <cell r="AU55">
            <v>11.804166666666667</v>
          </cell>
          <cell r="AV55">
            <v>11.804166666666667</v>
          </cell>
          <cell r="AW55">
            <v>11.804166666666667</v>
          </cell>
          <cell r="AX55">
            <v>11.804166666666699</v>
          </cell>
          <cell r="AY55">
            <v>11.804166666666699</v>
          </cell>
        </row>
        <row r="56">
          <cell r="A56" t="str">
            <v>Residual Oil</v>
          </cell>
          <cell r="B56">
            <v>7.2607266726146298</v>
          </cell>
          <cell r="C56">
            <v>7.9112857970161548</v>
          </cell>
          <cell r="D56">
            <v>8.1995068031839171</v>
          </cell>
          <cell r="E56">
            <v>8.4073776927334265</v>
          </cell>
          <cell r="F56">
            <v>8.5736326363918245</v>
          </cell>
          <cell r="G56">
            <v>8.7208261649062617</v>
          </cell>
          <cell r="H56">
            <v>8.8285181377174773</v>
          </cell>
          <cell r="I56">
            <v>8.8829506598476691</v>
          </cell>
          <cell r="J56">
            <v>9.0100552678251411</v>
          </cell>
          <cell r="K56">
            <v>9.0500408716374903</v>
          </cell>
          <cell r="L56">
            <v>9.1558646250250764</v>
          </cell>
          <cell r="M56">
            <v>9.244954159045637</v>
          </cell>
          <cell r="N56">
            <v>9.2425044625563437</v>
          </cell>
          <cell r="O56">
            <v>9.3135366023628183</v>
          </cell>
          <cell r="P56">
            <v>9.3834258849192018</v>
          </cell>
          <cell r="Q56">
            <v>9.4457625151136106</v>
          </cell>
          <cell r="R56">
            <v>9.4294343454096037</v>
          </cell>
          <cell r="S56">
            <v>9.4065940080935402</v>
          </cell>
          <cell r="T56">
            <v>9.3718934835830296</v>
          </cell>
          <cell r="U56">
            <v>9.3718934835830296</v>
          </cell>
          <cell r="V56">
            <v>9.3718934835830296</v>
          </cell>
          <cell r="W56">
            <v>9.3718934835830296</v>
          </cell>
          <cell r="X56">
            <v>9.3718934835830296</v>
          </cell>
          <cell r="Y56">
            <v>9.3718934835830296</v>
          </cell>
          <cell r="Z56">
            <v>9.3718934835830296</v>
          </cell>
          <cell r="AA56">
            <v>9.3718934835830296</v>
          </cell>
          <cell r="AB56">
            <v>9.3718934835830296</v>
          </cell>
          <cell r="AC56">
            <v>9.3718934835830296</v>
          </cell>
          <cell r="AD56">
            <v>9.3718934835830296</v>
          </cell>
          <cell r="AE56">
            <v>9.3718934835830296</v>
          </cell>
          <cell r="AF56">
            <v>9.3718934835830296</v>
          </cell>
          <cell r="AG56">
            <v>9.3718934835830296</v>
          </cell>
          <cell r="AH56">
            <v>9.3718934835830296</v>
          </cell>
          <cell r="AI56">
            <v>9.3718934835830296</v>
          </cell>
          <cell r="AJ56">
            <v>9.3718934835830296</v>
          </cell>
          <cell r="AK56">
            <v>9.3718934835830296</v>
          </cell>
          <cell r="AL56">
            <v>9.3718934835830296</v>
          </cell>
          <cell r="AM56">
            <v>9.3718934835830296</v>
          </cell>
          <cell r="AN56">
            <v>9.3718934835830296</v>
          </cell>
          <cell r="AO56">
            <v>9.3718934835830296</v>
          </cell>
          <cell r="AP56">
            <v>9.3718934835830296</v>
          </cell>
          <cell r="AQ56">
            <v>9.3718934835830296</v>
          </cell>
          <cell r="AR56">
            <v>9.3718934835830296</v>
          </cell>
          <cell r="AS56">
            <v>9.3718934835830296</v>
          </cell>
          <cell r="AT56">
            <v>9.3718934835830296</v>
          </cell>
          <cell r="AU56">
            <v>9.3718934835830296</v>
          </cell>
          <cell r="AV56">
            <v>9.3718934835830296</v>
          </cell>
          <cell r="AW56">
            <v>9.3718934835830296</v>
          </cell>
          <cell r="AX56">
            <v>9.3718934835830296</v>
          </cell>
          <cell r="AY56">
            <v>9.3718934835830296</v>
          </cell>
        </row>
        <row r="57">
          <cell r="A57" t="str">
            <v>Co2 Adder per KWh</v>
          </cell>
          <cell r="B57">
            <v>6.28E-3</v>
          </cell>
          <cell r="C57">
            <v>6.1999999999999998E-3</v>
          </cell>
          <cell r="D57">
            <v>6.1200000000000004E-3</v>
          </cell>
          <cell r="E57">
            <v>6.0000000000000001E-3</v>
          </cell>
          <cell r="F57">
            <v>5.8799999999999998E-3</v>
          </cell>
          <cell r="G57">
            <v>5.77E-3</v>
          </cell>
          <cell r="H57">
            <v>5.77E-3</v>
          </cell>
          <cell r="I57">
            <v>5.7599999999999995E-3</v>
          </cell>
          <cell r="J57">
            <v>5.7599999999999995E-3</v>
          </cell>
          <cell r="K57">
            <v>5.7499999999999999E-3</v>
          </cell>
          <cell r="L57">
            <v>5.7499999999999999E-3</v>
          </cell>
          <cell r="M57">
            <v>5.7499999999999999E-3</v>
          </cell>
          <cell r="N57">
            <v>5.7400000000000003E-3</v>
          </cell>
          <cell r="O57">
            <v>5.7400000000000003E-3</v>
          </cell>
          <cell r="P57">
            <v>5.7300000000000007E-3</v>
          </cell>
          <cell r="Q57">
            <v>5.7300000000000007E-3</v>
          </cell>
          <cell r="R57">
            <v>5.7300000000000007E-3</v>
          </cell>
          <cell r="S57">
            <v>5.7300000000000007E-3</v>
          </cell>
          <cell r="T57">
            <v>5.7300000000000007E-3</v>
          </cell>
          <cell r="U57">
            <v>5.7300000000000007E-3</v>
          </cell>
          <cell r="V57">
            <v>5.7300000000000007E-3</v>
          </cell>
          <cell r="W57">
            <v>5.7300000000000007E-3</v>
          </cell>
          <cell r="X57">
            <v>5.7300000000000007E-3</v>
          </cell>
          <cell r="Y57">
            <v>5.7300000000000007E-3</v>
          </cell>
          <cell r="Z57">
            <v>5.7300000000000007E-3</v>
          </cell>
          <cell r="AA57">
            <v>5.7300000000000007E-3</v>
          </cell>
          <cell r="AB57">
            <v>5.7300000000000007E-3</v>
          </cell>
          <cell r="AC57">
            <v>5.7300000000000007E-3</v>
          </cell>
          <cell r="AD57">
            <v>5.7300000000000007E-3</v>
          </cell>
          <cell r="AE57">
            <v>5.7300000000000007E-3</v>
          </cell>
          <cell r="AF57">
            <v>5.7300000000000007E-3</v>
          </cell>
          <cell r="AG57">
            <v>5.7300000000000007E-3</v>
          </cell>
          <cell r="AH57">
            <v>5.7300000000000007E-3</v>
          </cell>
          <cell r="AI57">
            <v>5.7300000000000007E-3</v>
          </cell>
          <cell r="AJ57">
            <v>5.7300000000000007E-3</v>
          </cell>
          <cell r="AK57">
            <v>5.7300000000000007E-3</v>
          </cell>
          <cell r="AL57">
            <v>5.7300000000000007E-3</v>
          </cell>
          <cell r="AM57">
            <v>5.7300000000000007E-3</v>
          </cell>
          <cell r="AN57">
            <v>5.7300000000000007E-3</v>
          </cell>
          <cell r="AO57">
            <v>5.7300000000000007E-3</v>
          </cell>
          <cell r="AP57">
            <v>5.7300000000000007E-3</v>
          </cell>
          <cell r="AQ57">
            <v>5.7300000000000007E-3</v>
          </cell>
          <cell r="AR57">
            <v>5.7300000000000007E-3</v>
          </cell>
          <cell r="AS57">
            <v>5.7300000000000007E-3</v>
          </cell>
          <cell r="AT57">
            <v>5.7300000000000007E-3</v>
          </cell>
          <cell r="AU57">
            <v>5.7300000000000007E-3</v>
          </cell>
          <cell r="AV57">
            <v>5.7300000000000007E-3</v>
          </cell>
          <cell r="AW57">
            <v>5.7300000000000007E-3</v>
          </cell>
          <cell r="AX57">
            <v>5.7300000000000007E-3</v>
          </cell>
          <cell r="AY57">
            <v>5.7300000000000007E-3</v>
          </cell>
        </row>
        <row r="58">
          <cell r="A58" t="str">
            <v>Co2 Adder per MMBtu Nat Gas</v>
          </cell>
          <cell r="B58">
            <v>0.87750000000000006</v>
          </cell>
          <cell r="C58">
            <v>0.87750000000000006</v>
          </cell>
          <cell r="D58">
            <v>0.87750000000000006</v>
          </cell>
          <cell r="E58">
            <v>0.87750000000000006</v>
          </cell>
          <cell r="F58">
            <v>0.87750000000000006</v>
          </cell>
          <cell r="G58">
            <v>0.87750000000000006</v>
          </cell>
          <cell r="H58">
            <v>0.87750000000000006</v>
          </cell>
          <cell r="I58">
            <v>0.87750000000000006</v>
          </cell>
          <cell r="J58">
            <v>0.87750000000000006</v>
          </cell>
          <cell r="K58">
            <v>0.87750000000000006</v>
          </cell>
          <cell r="L58">
            <v>0.87750000000000006</v>
          </cell>
          <cell r="M58">
            <v>0.87750000000000006</v>
          </cell>
          <cell r="N58">
            <v>0.87750000000000006</v>
          </cell>
          <cell r="O58">
            <v>0.87750000000000006</v>
          </cell>
          <cell r="P58">
            <v>0.87750000000000006</v>
          </cell>
          <cell r="Q58">
            <v>0.87750000000000006</v>
          </cell>
          <cell r="R58">
            <v>0.87750000000000006</v>
          </cell>
          <cell r="S58">
            <v>0.87750000000000006</v>
          </cell>
          <cell r="T58">
            <v>0.87750000000000006</v>
          </cell>
          <cell r="U58">
            <v>0.87750000000000006</v>
          </cell>
          <cell r="V58">
            <v>0.87750000000000006</v>
          </cell>
          <cell r="W58">
            <v>0.87750000000000006</v>
          </cell>
          <cell r="X58">
            <v>0.87750000000000006</v>
          </cell>
          <cell r="Y58">
            <v>0.87750000000000006</v>
          </cell>
          <cell r="Z58">
            <v>0.87750000000000006</v>
          </cell>
          <cell r="AA58">
            <v>0.87750000000000006</v>
          </cell>
          <cell r="AB58">
            <v>0.87750000000000006</v>
          </cell>
          <cell r="AC58">
            <v>0.87750000000000006</v>
          </cell>
          <cell r="AD58">
            <v>0.87750000000000006</v>
          </cell>
          <cell r="AE58">
            <v>0.87750000000000006</v>
          </cell>
          <cell r="AF58">
            <v>0.87750000000000006</v>
          </cell>
          <cell r="AG58">
            <v>0.87750000000000006</v>
          </cell>
          <cell r="AH58">
            <v>0.87750000000000006</v>
          </cell>
          <cell r="AI58">
            <v>0.87750000000000006</v>
          </cell>
          <cell r="AJ58">
            <v>0.87750000000000006</v>
          </cell>
          <cell r="AK58">
            <v>0.87750000000000006</v>
          </cell>
          <cell r="AL58">
            <v>0.87750000000000006</v>
          </cell>
          <cell r="AM58">
            <v>0.87750000000000006</v>
          </cell>
          <cell r="AN58">
            <v>0.87750000000000006</v>
          </cell>
          <cell r="AO58">
            <v>0.87750000000000006</v>
          </cell>
          <cell r="AP58">
            <v>0.87750000000000006</v>
          </cell>
          <cell r="AQ58">
            <v>0.87750000000000006</v>
          </cell>
          <cell r="AR58">
            <v>0.87750000000000006</v>
          </cell>
          <cell r="AS58">
            <v>0.87750000000000006</v>
          </cell>
          <cell r="AT58">
            <v>0.87750000000000006</v>
          </cell>
          <cell r="AU58">
            <v>0.87750000000000006</v>
          </cell>
          <cell r="AV58">
            <v>0.87750000000000006</v>
          </cell>
          <cell r="AW58">
            <v>0.87750000000000006</v>
          </cell>
          <cell r="AX58">
            <v>0.87750000000000006</v>
          </cell>
          <cell r="AY58">
            <v>0.87750000000000006</v>
          </cell>
        </row>
        <row r="59">
          <cell r="A59" t="str">
            <v>Co2 Adder per MMBtu Oil (place holder values)</v>
          </cell>
          <cell r="B59">
            <v>0.87750000000000006</v>
          </cell>
          <cell r="C59">
            <v>0.87750000000000006</v>
          </cell>
          <cell r="D59">
            <v>0.87750000000000006</v>
          </cell>
          <cell r="E59">
            <v>0.87750000000000006</v>
          </cell>
          <cell r="F59">
            <v>0.87750000000000006</v>
          </cell>
          <cell r="G59">
            <v>0.87750000000000006</v>
          </cell>
          <cell r="H59">
            <v>0.87750000000000006</v>
          </cell>
          <cell r="I59">
            <v>0.87750000000000006</v>
          </cell>
          <cell r="J59">
            <v>0.87750000000000006</v>
          </cell>
          <cell r="K59">
            <v>0.87750000000000006</v>
          </cell>
          <cell r="L59">
            <v>0.87750000000000006</v>
          </cell>
          <cell r="M59">
            <v>0.87750000000000006</v>
          </cell>
          <cell r="N59">
            <v>0.87750000000000006</v>
          </cell>
          <cell r="O59">
            <v>0.87750000000000006</v>
          </cell>
          <cell r="P59">
            <v>0.87750000000000006</v>
          </cell>
          <cell r="Q59">
            <v>0.87750000000000006</v>
          </cell>
          <cell r="R59">
            <v>0.87750000000000006</v>
          </cell>
          <cell r="S59">
            <v>0.87750000000000006</v>
          </cell>
          <cell r="T59">
            <v>0.87750000000000006</v>
          </cell>
          <cell r="U59">
            <v>0.87750000000000006</v>
          </cell>
          <cell r="V59">
            <v>0.87750000000000006</v>
          </cell>
          <cell r="W59">
            <v>0.87750000000000006</v>
          </cell>
          <cell r="X59">
            <v>0.87750000000000006</v>
          </cell>
          <cell r="Y59">
            <v>0.87750000000000006</v>
          </cell>
          <cell r="Z59">
            <v>0.87750000000000006</v>
          </cell>
          <cell r="AA59">
            <v>0.87750000000000006</v>
          </cell>
          <cell r="AB59">
            <v>0.87750000000000006</v>
          </cell>
          <cell r="AC59">
            <v>0.87750000000000006</v>
          </cell>
          <cell r="AD59">
            <v>0.87750000000000006</v>
          </cell>
          <cell r="AE59">
            <v>0.87750000000000006</v>
          </cell>
          <cell r="AF59">
            <v>0.87750000000000006</v>
          </cell>
          <cell r="AG59">
            <v>0.87750000000000006</v>
          </cell>
          <cell r="AH59">
            <v>0.87750000000000006</v>
          </cell>
          <cell r="AI59">
            <v>0.87750000000000006</v>
          </cell>
          <cell r="AJ59">
            <v>0.87750000000000006</v>
          </cell>
          <cell r="AK59">
            <v>0.87750000000000006</v>
          </cell>
          <cell r="AL59">
            <v>0.87750000000000006</v>
          </cell>
          <cell r="AM59">
            <v>0.87750000000000006</v>
          </cell>
          <cell r="AN59">
            <v>0.87750000000000006</v>
          </cell>
          <cell r="AO59">
            <v>0.87750000000000006</v>
          </cell>
          <cell r="AP59">
            <v>0.87750000000000006</v>
          </cell>
          <cell r="AQ59">
            <v>0.87750000000000006</v>
          </cell>
          <cell r="AR59">
            <v>0.87750000000000006</v>
          </cell>
          <cell r="AS59">
            <v>0.87750000000000006</v>
          </cell>
          <cell r="AT59">
            <v>0.87750000000000006</v>
          </cell>
          <cell r="AU59">
            <v>0.87750000000000006</v>
          </cell>
          <cell r="AV59">
            <v>0.87750000000000006</v>
          </cell>
          <cell r="AW59">
            <v>0.87750000000000006</v>
          </cell>
          <cell r="AX59">
            <v>0.87750000000000006</v>
          </cell>
          <cell r="AY59">
            <v>0.87750000000000006</v>
          </cell>
        </row>
        <row r="60">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row>
        <row r="61">
          <cell r="A61" t="str">
            <v>Avoided Cost Present Value Forecast</v>
          </cell>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row>
        <row r="62">
          <cell r="A62" t="str">
            <v>Year</v>
          </cell>
          <cell r="B62">
            <v>1</v>
          </cell>
          <cell r="C62">
            <v>2</v>
          </cell>
          <cell r="D62">
            <v>3</v>
          </cell>
          <cell r="E62">
            <v>4</v>
          </cell>
          <cell r="F62">
            <v>5</v>
          </cell>
          <cell r="G62">
            <v>6</v>
          </cell>
          <cell r="H62">
            <v>7</v>
          </cell>
          <cell r="I62">
            <v>8</v>
          </cell>
          <cell r="J62">
            <v>9</v>
          </cell>
          <cell r="K62">
            <v>10</v>
          </cell>
          <cell r="L62">
            <v>11</v>
          </cell>
          <cell r="M62">
            <v>12</v>
          </cell>
          <cell r="N62">
            <v>13</v>
          </cell>
          <cell r="O62">
            <v>14</v>
          </cell>
          <cell r="P62">
            <v>15</v>
          </cell>
          <cell r="Q62">
            <v>16</v>
          </cell>
          <cell r="R62">
            <v>17</v>
          </cell>
          <cell r="S62">
            <v>18</v>
          </cell>
          <cell r="T62">
            <v>19</v>
          </cell>
          <cell r="U62">
            <v>20</v>
          </cell>
          <cell r="V62">
            <v>21</v>
          </cell>
          <cell r="W62">
            <v>22</v>
          </cell>
          <cell r="X62">
            <v>23</v>
          </cell>
          <cell r="Y62">
            <v>24</v>
          </cell>
          <cell r="Z62">
            <v>25</v>
          </cell>
          <cell r="AA62">
            <v>26</v>
          </cell>
          <cell r="AB62">
            <v>27</v>
          </cell>
          <cell r="AC62">
            <v>28</v>
          </cell>
          <cell r="AD62">
            <v>29</v>
          </cell>
          <cell r="AE62">
            <v>30</v>
          </cell>
          <cell r="AF62">
            <v>31</v>
          </cell>
          <cell r="AG62">
            <v>32</v>
          </cell>
          <cell r="AH62">
            <v>33</v>
          </cell>
          <cell r="AI62">
            <v>34</v>
          </cell>
          <cell r="AJ62">
            <v>35</v>
          </cell>
          <cell r="AK62">
            <v>36</v>
          </cell>
          <cell r="AL62">
            <v>37</v>
          </cell>
          <cell r="AM62">
            <v>38</v>
          </cell>
          <cell r="AN62">
            <v>39</v>
          </cell>
          <cell r="AO62">
            <v>40</v>
          </cell>
          <cell r="AP62">
            <v>41</v>
          </cell>
          <cell r="AQ62">
            <v>42</v>
          </cell>
          <cell r="AR62">
            <v>43</v>
          </cell>
          <cell r="AS62">
            <v>44</v>
          </cell>
          <cell r="AT62">
            <v>45</v>
          </cell>
          <cell r="AU62">
            <v>46</v>
          </cell>
          <cell r="AV62">
            <v>47</v>
          </cell>
          <cell r="AW62">
            <v>48</v>
          </cell>
          <cell r="AX62">
            <v>49</v>
          </cell>
          <cell r="AY62">
            <v>50</v>
          </cell>
        </row>
        <row r="63">
          <cell r="A63" t="str">
            <v>Avoided energy per kWh with line loss (PV)</v>
          </cell>
          <cell r="B63">
            <v>8.3142880157899599E-2</v>
          </cell>
          <cell r="C63">
            <v>0.16070826239739211</v>
          </cell>
          <cell r="D63">
            <v>0.23307999709599747</v>
          </cell>
          <cell r="E63">
            <v>0.30114273002703768</v>
          </cell>
          <cell r="F63">
            <v>0.36515751643659311</v>
          </cell>
          <cell r="G63">
            <v>0.42536143494077922</v>
          </cell>
          <cell r="H63">
            <v>0.48257132602867497</v>
          </cell>
          <cell r="I63">
            <v>0.536928527800549</v>
          </cell>
          <cell r="J63">
            <v>0.58858182701740214</v>
          </cell>
          <cell r="K63">
            <v>0.63765893447520172</v>
          </cell>
          <cell r="L63">
            <v>0.68429421542850943</v>
          </cell>
          <cell r="M63">
            <v>0.72860306354262117</v>
          </cell>
          <cell r="N63">
            <v>0.77070681722797341</v>
          </cell>
          <cell r="O63">
            <v>0.81071496813382138</v>
          </cell>
          <cell r="P63">
            <v>0.84873158476506239</v>
          </cell>
          <cell r="Q63">
            <v>0.8847662924723998</v>
          </cell>
          <cell r="R63">
            <v>0.91892241352200876</v>
          </cell>
          <cell r="S63">
            <v>0.95129788371121149</v>
          </cell>
          <cell r="T63">
            <v>0.98198553317965009</v>
          </cell>
          <cell r="U63">
            <v>1.0110733525810138</v>
          </cell>
          <cell r="V63">
            <v>1.038644745378515</v>
          </cell>
          <cell r="W63">
            <v>1.0647787669875208</v>
          </cell>
          <cell r="X63">
            <v>1.0895503514510334</v>
          </cell>
          <cell r="Y63">
            <v>1.1130305262979647</v>
          </cell>
          <cell r="Z63">
            <v>1.1352866162002693</v>
          </cell>
          <cell r="AA63">
            <v>1.1563824360128803</v>
          </cell>
          <cell r="AB63">
            <v>1.1763784737499523</v>
          </cell>
          <cell r="AC63">
            <v>1.1953320640220586</v>
          </cell>
          <cell r="AD63">
            <v>1.2132975524316381</v>
          </cell>
          <cell r="AE63">
            <v>1.2303264513980641</v>
          </cell>
          <cell r="AF63">
            <v>1.2464675878591314</v>
          </cell>
          <cell r="AG63">
            <v>1.2617672432724651</v>
          </cell>
          <cell r="AH63">
            <v>1.2762692863182792</v>
          </cell>
          <cell r="AI63">
            <v>1.2900152986839797</v>
          </cell>
          <cell r="AJ63">
            <v>1.3030446942912788</v>
          </cell>
          <cell r="AK63">
            <v>1.3153948323076761</v>
          </cell>
          <cell r="AL63">
            <v>1.3271011242663464</v>
          </cell>
          <cell r="AM63">
            <v>1.3381971356015789</v>
          </cell>
          <cell r="AN63">
            <v>1.3487146818908988</v>
          </cell>
          <cell r="AO63">
            <v>1.3586839200798277</v>
          </cell>
          <cell r="AP63">
            <v>1.3681334349508505</v>
          </cell>
          <cell r="AQ63">
            <v>1.3770903210845213</v>
          </cell>
          <cell r="AR63">
            <v>1.3855802605477163</v>
          </cell>
          <cell r="AS63">
            <v>1.3936275965317875</v>
          </cell>
          <cell r="AT63">
            <v>1.4012554031517601</v>
          </cell>
          <cell r="AU63">
            <v>1.4084855516067105</v>
          </cell>
          <cell r="AV63">
            <v>1.4153387728910236</v>
          </cell>
          <cell r="AW63">
            <v>1.4218347172363441</v>
          </cell>
          <cell r="AX63">
            <v>1.4279920104546575</v>
          </cell>
          <cell r="AY63">
            <v>1.4338283073440541</v>
          </cell>
        </row>
        <row r="64">
          <cell r="A64" t="str">
            <v>Avoided Capacity per KW with reserve margin, line loss and avoided distribution (PV)</v>
          </cell>
          <cell r="B64">
            <v>83.142880157899583</v>
          </cell>
          <cell r="C64">
            <v>168.53441057976141</v>
          </cell>
          <cell r="D64">
            <v>255.33713327310039</v>
          </cell>
          <cell r="E64">
            <v>342.85019038251738</v>
          </cell>
          <cell r="F64">
            <v>430.46720059461694</v>
          </cell>
          <cell r="G64">
            <v>517.67458334521405</v>
          </cell>
          <cell r="H64">
            <v>604.04866016790231</v>
          </cell>
          <cell r="I64">
            <v>689.22294077369145</v>
          </cell>
          <cell r="J64">
            <v>772.90319960289992</v>
          </cell>
          <cell r="K64">
            <v>854.84525147923114</v>
          </cell>
          <cell r="L64">
            <v>934.84935653622915</v>
          </cell>
          <cell r="M64">
            <v>1012.7609731846534</v>
          </cell>
          <cell r="N64">
            <v>1086.6108467850554</v>
          </cell>
          <cell r="O64">
            <v>1156.61072697501</v>
          </cell>
          <cell r="P64">
            <v>1222.96132431146</v>
          </cell>
          <cell r="Q64">
            <v>1285.8528857678107</v>
          </cell>
          <cell r="R64">
            <v>1345.4657402288062</v>
          </cell>
          <cell r="S64">
            <v>1401.9708155472856</v>
          </cell>
          <cell r="T64">
            <v>1455.5301286453703</v>
          </cell>
          <cell r="U64">
            <v>1506.2972500653557</v>
          </cell>
          <cell r="V64">
            <v>1554.4177443023086</v>
          </cell>
          <cell r="W64">
            <v>1600.0295871809371</v>
          </cell>
          <cell r="X64">
            <v>1643.2635614734759</v>
          </cell>
          <cell r="Y64">
            <v>1684.243631892944</v>
          </cell>
          <cell r="Z64">
            <v>1723.0873005369897</v>
          </cell>
          <cell r="AA64">
            <v>1759.9059438014879</v>
          </cell>
          <cell r="AB64">
            <v>1794.8051317299221</v>
          </cell>
          <cell r="AC64">
            <v>1827.88493071422</v>
          </cell>
          <cell r="AD64">
            <v>1859.2401904149763</v>
          </cell>
          <cell r="AE64">
            <v>1888.9608157237501</v>
          </cell>
          <cell r="AF64">
            <v>1917.1320245472323</v>
          </cell>
          <cell r="AG64">
            <v>1943.8345921524287</v>
          </cell>
          <cell r="AH64">
            <v>1969.1450827734679</v>
          </cell>
          <cell r="AI64">
            <v>1993.1360691441214</v>
          </cell>
          <cell r="AJ64">
            <v>2015.8763405854991</v>
          </cell>
          <cell r="AK64">
            <v>2037.4311002455727</v>
          </cell>
          <cell r="AL64">
            <v>2057.8621520560691</v>
          </cell>
          <cell r="AM64">
            <v>2077.2280779427956</v>
          </cell>
          <cell r="AN64">
            <v>2095.5844057975123</v>
          </cell>
          <cell r="AO64">
            <v>2112.9837686929786</v>
          </cell>
          <cell r="AP64">
            <v>2129.4760557976861</v>
          </cell>
          <cell r="AQ64">
            <v>2145.1085554230012</v>
          </cell>
          <cell r="AR64">
            <v>2159.9260906128734</v>
          </cell>
          <cell r="AS64">
            <v>2173.9711476648849</v>
          </cell>
          <cell r="AT64">
            <v>2187.2839979511518</v>
          </cell>
          <cell r="AU64">
            <v>2199.9028133883717</v>
          </cell>
          <cell r="AV64">
            <v>2211.8637758881059</v>
          </cell>
          <cell r="AW64">
            <v>2223.2011811011243</v>
          </cell>
          <cell r="AX64">
            <v>2233.9475367532746</v>
          </cell>
          <cell r="AY64">
            <v>2244.1336558548387</v>
          </cell>
        </row>
        <row r="65">
          <cell r="A65" t="str">
            <v>Avoided gas $/MMBtu (Heating) (PV)</v>
          </cell>
          <cell r="B65">
            <v>13.279696222186503</v>
          </cell>
          <cell r="C65">
            <v>25.654835298747013</v>
          </cell>
          <cell r="D65">
            <v>37.192386635892532</v>
          </cell>
          <cell r="E65">
            <v>48.128454254039944</v>
          </cell>
          <cell r="F65">
            <v>58.494395124321855</v>
          </cell>
          <cell r="G65">
            <v>68.319931494257318</v>
          </cell>
          <cell r="H65">
            <v>77.689723173940223</v>
          </cell>
          <cell r="I65">
            <v>86.617891761958674</v>
          </cell>
          <cell r="J65">
            <v>95.131361741509721</v>
          </cell>
          <cell r="K65">
            <v>103.20100153255336</v>
          </cell>
          <cell r="L65">
            <v>110.84994920178904</v>
          </cell>
          <cell r="M65">
            <v>118.10013656599348</v>
          </cell>
          <cell r="N65">
            <v>124.97235207708773</v>
          </cell>
          <cell r="O65">
            <v>131.48630042883585</v>
          </cell>
          <cell r="P65">
            <v>137.66065905608525</v>
          </cell>
          <cell r="Q65">
            <v>143.51313168854912</v>
          </cell>
          <cell r="R65">
            <v>149.06049911268551</v>
          </cell>
          <cell r="S65">
            <v>154.31866728722235</v>
          </cell>
          <cell r="T65">
            <v>159.30271295029047</v>
          </cell>
          <cell r="U65">
            <v>164.02692684893321</v>
          </cell>
          <cell r="V65">
            <v>168.50485471494531</v>
          </cell>
          <cell r="W65">
            <v>172.74933610453024</v>
          </cell>
          <cell r="X65">
            <v>176.77254121314155</v>
          </cell>
          <cell r="Y65">
            <v>180.58600577106697</v>
          </cell>
          <cell r="Z65">
            <v>184.20066411981142</v>
          </cell>
          <cell r="AA65">
            <v>187.62688056411898</v>
          </cell>
          <cell r="AB65">
            <v>190.87447908952896</v>
          </cell>
          <cell r="AC65">
            <v>193.95277153067588</v>
          </cell>
          <cell r="AD65">
            <v>196.87058427109949</v>
          </cell>
          <cell r="AE65">
            <v>199.63628355112186</v>
          </cell>
          <cell r="AF65">
            <v>202.25779945635634</v>
          </cell>
          <cell r="AG65">
            <v>204.74264865563075</v>
          </cell>
          <cell r="AH65">
            <v>207.09795595352116</v>
          </cell>
          <cell r="AI65">
            <v>209.33047471929407</v>
          </cell>
          <cell r="AJ65">
            <v>211.44660625083239</v>
          </cell>
          <cell r="AK65">
            <v>213.45241812906775</v>
          </cell>
          <cell r="AL65">
            <v>215.35366161554677</v>
          </cell>
          <cell r="AM65">
            <v>217.15578814301503</v>
          </cell>
          <cell r="AN65">
            <v>218.86396494630247</v>
          </cell>
          <cell r="AO65">
            <v>220.48308987832849</v>
          </cell>
          <cell r="AP65">
            <v>222.0178054537086</v>
          </cell>
          <cell r="AQ65">
            <v>223.47251216023005</v>
          </cell>
          <cell r="AR65">
            <v>224.85138107636411</v>
          </cell>
          <cell r="AS65">
            <v>226.15836583099355</v>
          </cell>
          <cell r="AT65">
            <v>227.39721393964706</v>
          </cell>
          <cell r="AU65">
            <v>228.57147754974517</v>
          </cell>
          <cell r="AV65">
            <v>229.68452362566754</v>
          </cell>
          <cell r="AW65">
            <v>230.73954360284515</v>
          </cell>
          <cell r="AX65">
            <v>231.73956253855852</v>
          </cell>
          <cell r="AY65">
            <v>232.68744778568021</v>
          </cell>
        </row>
        <row r="66">
          <cell r="A66" t="str">
            <v>Natural gas $ per MMBtu (Hot Water) (PV)</v>
          </cell>
          <cell r="B66">
            <v>11.695187013857431</v>
          </cell>
          <cell r="C66">
            <v>22.579187967782417</v>
          </cell>
          <cell r="D66">
            <v>32.713543302653164</v>
          </cell>
          <cell r="E66">
            <v>42.31956731674866</v>
          </cell>
          <cell r="F66">
            <v>51.424803349066664</v>
          </cell>
          <cell r="G66">
            <v>60.055358829936814</v>
          </cell>
          <cell r="H66">
            <v>68.288348354059096</v>
          </cell>
          <cell r="I66">
            <v>76.138979353868422</v>
          </cell>
          <cell r="J66">
            <v>83.627386101281516</v>
          </cell>
          <cell r="K66">
            <v>90.725401975606729</v>
          </cell>
          <cell r="L66">
            <v>97.453379107668539</v>
          </cell>
          <cell r="M66">
            <v>103.83060861673187</v>
          </cell>
          <cell r="N66">
            <v>109.8753759239009</v>
          </cell>
          <cell r="O66">
            <v>115.60501318188103</v>
          </cell>
          <cell r="P66">
            <v>121.03594897143566</v>
          </cell>
          <cell r="Q66">
            <v>126.18375540703246</v>
          </cell>
          <cell r="R66">
            <v>131.06319278674508</v>
          </cell>
          <cell r="S66">
            <v>135.68825191443474</v>
          </cell>
          <cell r="T66">
            <v>140.0721942155624</v>
          </cell>
          <cell r="U66">
            <v>144.22758976165497</v>
          </cell>
          <cell r="V66">
            <v>148.16635331245359</v>
          </cell>
          <cell r="W66">
            <v>151.89977847908739</v>
          </cell>
          <cell r="X66">
            <v>155.43857010622841</v>
          </cell>
          <cell r="Y66">
            <v>158.79287496607773</v>
          </cell>
          <cell r="Z66">
            <v>161.97231085219082</v>
          </cell>
          <cell r="AA66">
            <v>164.98599415656341</v>
          </cell>
          <cell r="AB66">
            <v>167.84256600904928</v>
          </cell>
          <cell r="AC66">
            <v>170.5502170540596</v>
          </cell>
          <cell r="AD66">
            <v>173.11671093558596</v>
          </cell>
          <cell r="AE66">
            <v>175.54940655788582</v>
          </cell>
          <cell r="AF66">
            <v>177.85527918565819</v>
          </cell>
          <cell r="AG66">
            <v>180.04094044421021</v>
          </cell>
          <cell r="AH66">
            <v>182.11265727696093</v>
          </cell>
          <cell r="AI66">
            <v>184.07636991463934</v>
          </cell>
          <cell r="AJ66">
            <v>185.93770890769946</v>
          </cell>
          <cell r="AK66">
            <v>187.70201127078963</v>
          </cell>
          <cell r="AL66">
            <v>189.37433578556704</v>
          </cell>
          <cell r="AM66">
            <v>190.95947750573518</v>
          </cell>
          <cell r="AN66">
            <v>192.46198150589456</v>
          </cell>
          <cell r="AO66">
            <v>193.88615591362858</v>
          </cell>
          <cell r="AP66">
            <v>195.23608426219164</v>
          </cell>
          <cell r="AQ66">
            <v>196.51563719921822</v>
          </cell>
          <cell r="AR66">
            <v>197.7284835850254</v>
          </cell>
          <cell r="AS66">
            <v>198.8781010123308</v>
          </cell>
          <cell r="AT66">
            <v>199.96778577754918</v>
          </cell>
          <cell r="AU66">
            <v>201.00066233225854</v>
          </cell>
          <cell r="AV66">
            <v>201.97969224193568</v>
          </cell>
          <cell r="AW66">
            <v>202.90768267764861</v>
          </cell>
          <cell r="AX66">
            <v>203.78729446505423</v>
          </cell>
          <cell r="AY66">
            <v>204.62104971377994</v>
          </cell>
        </row>
        <row r="67">
          <cell r="A67" t="str">
            <v>Residual Oil (PV)</v>
          </cell>
          <cell r="B67">
            <v>7.0689328859713552</v>
          </cell>
          <cell r="C67">
            <v>14.369698136716529</v>
          </cell>
          <cell r="D67">
            <v>21.541967331637562</v>
          </cell>
          <cell r="E67">
            <v>28.51267627318699</v>
          </cell>
          <cell r="F67">
            <v>35.250642077004798</v>
          </cell>
          <cell r="G67">
            <v>41.746987388541662</v>
          </cell>
          <cell r="H67">
            <v>47.980700711127561</v>
          </cell>
          <cell r="I67">
            <v>53.925864208141782</v>
          </cell>
          <cell r="J67">
            <v>59.641723748881354</v>
          </cell>
          <cell r="K67">
            <v>65.083644011797688</v>
          </cell>
          <cell r="L67">
            <v>70.302178243051259</v>
          </cell>
          <cell r="M67">
            <v>75.296787022973902</v>
          </cell>
          <cell r="N67">
            <v>80.02975889547298</v>
          </cell>
          <cell r="O67">
            <v>84.55046652586843</v>
          </cell>
          <cell r="P67">
            <v>88.867652559080511</v>
          </cell>
          <cell r="Q67">
            <v>92.986957075656932</v>
          </cell>
          <cell r="R67">
            <v>96.884761614834133</v>
          </cell>
          <cell r="S67">
            <v>100.57041386849632</v>
          </cell>
          <cell r="T67">
            <v>104.05103570691571</v>
          </cell>
          <cell r="U67">
            <v>107.35020332627059</v>
          </cell>
          <cell r="V67">
            <v>110.47737642518516</v>
          </cell>
          <cell r="W67">
            <v>113.44152154263973</v>
          </cell>
          <cell r="X67">
            <v>116.25113776771516</v>
          </cell>
          <cell r="Y67">
            <v>118.91428110901889</v>
          </cell>
          <cell r="Z67">
            <v>121.43858759366697</v>
          </cell>
          <cell r="AA67">
            <v>123.83129516205376</v>
          </cell>
          <cell r="AB67">
            <v>126.09926442118817</v>
          </cell>
          <cell r="AC67">
            <v>128.2489983161023</v>
          </cell>
          <cell r="AD67">
            <v>130.28666077573655</v>
          </cell>
          <cell r="AE67">
            <v>132.21809438676428</v>
          </cell>
          <cell r="AF67">
            <v>134.04883714603227</v>
          </cell>
          <cell r="AG67">
            <v>135.78413833965121</v>
          </cell>
          <cell r="AH67">
            <v>137.42897359426632</v>
          </cell>
          <cell r="AI67">
            <v>138.98805914366454</v>
          </cell>
          <cell r="AJ67">
            <v>140.46586535162493</v>
          </cell>
          <cell r="AK67">
            <v>141.86662952978642</v>
          </cell>
          <cell r="AL67">
            <v>143.19436808728548</v>
          </cell>
          <cell r="AM67">
            <v>144.45288804700024</v>
          </cell>
          <cell r="AN67">
            <v>145.64579796142181</v>
          </cell>
          <cell r="AO67">
            <v>146.77651825945173</v>
          </cell>
          <cell r="AP67">
            <v>147.84829105379288</v>
          </cell>
          <cell r="AQ67">
            <v>148.86418943705462</v>
          </cell>
          <cell r="AR67">
            <v>149.82712629322691</v>
          </cell>
          <cell r="AS67">
            <v>150.73986264978831</v>
          </cell>
          <cell r="AT67">
            <v>151.60501559439626</v>
          </cell>
          <cell r="AU67">
            <v>152.42506577885879</v>
          </cell>
          <cell r="AV67">
            <v>153.20236453190384</v>
          </cell>
          <cell r="AW67">
            <v>153.93914060114085</v>
          </cell>
          <cell r="AX67">
            <v>154.63750654354561</v>
          </cell>
          <cell r="AY67">
            <v>155.29946478279183</v>
          </cell>
        </row>
        <row r="68">
          <cell r="A68" t="str">
            <v>Co2 Adder per kWh ($2008)</v>
          </cell>
          <cell r="B68">
            <v>6.1141123369011178E-3</v>
          </cell>
          <cell r="C68">
            <v>1.1835653147838862E-2</v>
          </cell>
          <cell r="D68">
            <v>1.718893701314065E-2</v>
          </cell>
          <cell r="E68">
            <v>2.2163645558166009E-2</v>
          </cell>
          <cell r="F68">
            <v>2.6784701836957338E-2</v>
          </cell>
          <cell r="G68">
            <v>3.1082908421834338E-2</v>
          </cell>
          <cell r="H68">
            <v>3.5157037886172721E-2</v>
          </cell>
          <cell r="I68">
            <v>3.9012079195542004E-2</v>
          </cell>
          <cell r="J68">
            <v>4.2666146787361234E-2</v>
          </cell>
          <cell r="K68">
            <v>4.6123704820036415E-2</v>
          </cell>
          <cell r="L68">
            <v>4.9401011012145592E-2</v>
          </cell>
          <cell r="M68">
            <v>5.2507462379073722E-2</v>
          </cell>
          <cell r="N68">
            <v>5.5446845168468734E-2</v>
          </cell>
          <cell r="O68">
            <v>5.8232989992539834E-2</v>
          </cell>
          <cell r="P68">
            <v>6.0869284697021131E-2</v>
          </cell>
          <cell r="Q68">
            <v>6.3368142236813835E-2</v>
          </cell>
          <cell r="R68">
            <v>6.5736727582588902E-2</v>
          </cell>
          <cell r="S68">
            <v>6.7981832175740636E-2</v>
          </cell>
          <cell r="T68">
            <v>7.0109893401476872E-2</v>
          </cell>
          <cell r="U68">
            <v>7.2127013046724489E-2</v>
          </cell>
          <cell r="V68">
            <v>7.4038974795774357E-2</v>
          </cell>
          <cell r="W68">
            <v>7.5851260813831103E-2</v>
          </cell>
          <cell r="X68">
            <v>7.7569067466017591E-2</v>
          </cell>
          <cell r="Y68">
            <v>7.9197320216905259E-2</v>
          </cell>
          <cell r="Z68">
            <v>8.0740687753291684E-2</v>
          </cell>
          <cell r="AA68">
            <v>8.220359537071957E-2</v>
          </cell>
          <cell r="AB68">
            <v>8.3590237662120412E-2</v>
          </cell>
          <cell r="AC68">
            <v>8.4904590544964811E-2</v>
          </cell>
          <cell r="AD68">
            <v>8.6150422661405004E-2</v>
          </cell>
          <cell r="AE68">
            <v>8.7331306184097124E-2</v>
          </cell>
          <cell r="AF68">
            <v>8.8450627058686809E-2</v>
          </cell>
          <cell r="AG68">
            <v>8.9511594712326323E-2</v>
          </cell>
          <cell r="AH68">
            <v>9.0517251256060458E-2</v>
          </cell>
          <cell r="AI68">
            <v>9.1470480207467217E-2</v>
          </cell>
          <cell r="AJ68">
            <v>9.2374014758563674E-2</v>
          </cell>
          <cell r="AK68">
            <v>9.3230445612683538E-2</v>
          </cell>
          <cell r="AL68">
            <v>9.4042228412797163E-2</v>
          </cell>
          <cell r="AM68">
            <v>9.4811690782573108E-2</v>
          </cell>
          <cell r="AN68">
            <v>9.5541039000370212E-2</v>
          </cell>
          <cell r="AO68">
            <v>9.6232364325296374E-2</v>
          </cell>
          <cell r="AP68">
            <v>9.6887648993472825E-2</v>
          </cell>
          <cell r="AQ68">
            <v>9.7508771901696961E-2</v>
          </cell>
          <cell r="AR68">
            <v>9.8097513994800406E-2</v>
          </cell>
          <cell r="AS68">
            <v>9.8655563372149632E-2</v>
          </cell>
          <cell r="AT68">
            <v>9.91845201279309E-2</v>
          </cell>
          <cell r="AU68">
            <v>9.9685900939097974E-2</v>
          </cell>
          <cell r="AV68">
            <v>0.10016114341413786</v>
          </cell>
          <cell r="AW68">
            <v>0.10061161021512352</v>
          </cell>
          <cell r="AX68">
            <v>0.10103859296487297</v>
          </cell>
          <cell r="AY68">
            <v>0.10144331595041747</v>
          </cell>
        </row>
        <row r="69">
          <cell r="A69" t="str">
            <v>Co2 Adder per MMBtu</v>
          </cell>
          <cell r="B69">
            <v>0.85432063306221828</v>
          </cell>
          <cell r="C69">
            <v>1.6641032236425202</v>
          </cell>
          <cell r="D69">
            <v>2.4316696602115266</v>
          </cell>
          <cell r="E69">
            <v>3.1592207849214855</v>
          </cell>
          <cell r="F69">
            <v>3.8488427040778443</v>
          </cell>
          <cell r="G69">
            <v>4.502512769628896</v>
          </cell>
          <cell r="H69">
            <v>5.1221052488242051</v>
          </cell>
          <cell r="I69">
            <v>5.7093966982984323</v>
          </cell>
          <cell r="J69">
            <v>6.2660710579896426</v>
          </cell>
          <cell r="K69">
            <v>6.7937244794978984</v>
          </cell>
          <cell r="L69">
            <v>7.2938699027284732</v>
          </cell>
          <cell r="M69">
            <v>7.7679413939422881</v>
          </cell>
          <cell r="N69">
            <v>8.2172982576520646</v>
          </cell>
          <cell r="O69">
            <v>8.643228934154223</v>
          </cell>
          <cell r="P69">
            <v>9.0469546938719088</v>
          </cell>
          <cell r="Q69">
            <v>9.4296331391019432</v>
          </cell>
          <cell r="R69">
            <v>9.7923615232062406</v>
          </cell>
          <cell r="S69">
            <v>10.136179896764817</v>
          </cell>
          <cell r="T69">
            <v>10.462074089711335</v>
          </cell>
          <cell r="U69">
            <v>10.770978538001872</v>
          </cell>
          <cell r="V69">
            <v>11.063778962921813</v>
          </cell>
          <cell r="W69">
            <v>11.341314910713226</v>
          </cell>
          <cell r="X69">
            <v>11.604382159804613</v>
          </cell>
          <cell r="Y69">
            <v>11.853735002545264</v>
          </cell>
          <cell r="Z69">
            <v>12.09008840798664</v>
          </cell>
          <cell r="AA69">
            <v>12.314120071912114</v>
          </cell>
          <cell r="AB69">
            <v>12.526472359993132</v>
          </cell>
          <cell r="AC69">
            <v>12.727754149643387</v>
          </cell>
          <cell r="AD69">
            <v>12.918542575852159</v>
          </cell>
          <cell r="AE69">
            <v>13.099384686002654</v>
          </cell>
          <cell r="AF69">
            <v>13.270799008420186</v>
          </cell>
          <cell r="AG69">
            <v>13.433277039147702</v>
          </cell>
          <cell r="AH69">
            <v>13.5872846512117</v>
          </cell>
          <cell r="AI69">
            <v>13.73326343041928</v>
          </cell>
          <cell r="AJ69">
            <v>13.871631941516512</v>
          </cell>
          <cell r="AK69">
            <v>14.002786928338534</v>
          </cell>
          <cell r="AL69">
            <v>14.127104451392583</v>
          </cell>
          <cell r="AM69">
            <v>14.244940966135758</v>
          </cell>
          <cell r="AN69">
            <v>14.356634345039241</v>
          </cell>
          <cell r="AO69">
            <v>14.462504846369557</v>
          </cell>
          <cell r="AP69">
            <v>14.562856032464643</v>
          </cell>
          <cell r="AQ69">
            <v>14.65797564013771</v>
          </cell>
          <cell r="AR69">
            <v>14.748136405704599</v>
          </cell>
          <cell r="AS69">
            <v>14.833596847000228</v>
          </cell>
          <cell r="AT69">
            <v>14.914602004626417</v>
          </cell>
          <cell r="AU69">
            <v>14.991384144556454</v>
          </cell>
          <cell r="AV69">
            <v>15.064163424110991</v>
          </cell>
          <cell r="AW69">
            <v>15.133148523214818</v>
          </cell>
          <cell r="AX69">
            <v>15.198537242744511</v>
          </cell>
          <cell r="AY69">
            <v>15.260517071682608</v>
          </cell>
        </row>
        <row r="70">
          <cell r="A70" t="str">
            <v xml:space="preserve">Co2 Adder per MMBtu Oil </v>
          </cell>
          <cell r="B70">
            <v>0.85432063306221828</v>
          </cell>
          <cell r="C70">
            <v>1.6641032236425202</v>
          </cell>
          <cell r="D70">
            <v>2.4316696602115266</v>
          </cell>
          <cell r="E70">
            <v>3.1592207849214855</v>
          </cell>
          <cell r="F70">
            <v>3.8488427040778443</v>
          </cell>
          <cell r="G70">
            <v>4.502512769628896</v>
          </cell>
          <cell r="H70">
            <v>5.1221052488242051</v>
          </cell>
          <cell r="I70">
            <v>5.7093966982984323</v>
          </cell>
          <cell r="J70">
            <v>6.2660710579896426</v>
          </cell>
          <cell r="K70">
            <v>6.7937244794978984</v>
          </cell>
          <cell r="L70">
            <v>7.2938699027284732</v>
          </cell>
          <cell r="M70">
            <v>7.7679413939422881</v>
          </cell>
          <cell r="N70">
            <v>8.2172982576520646</v>
          </cell>
          <cell r="O70">
            <v>8.643228934154223</v>
          </cell>
          <cell r="P70">
            <v>9.0469546938719088</v>
          </cell>
          <cell r="Q70">
            <v>9.4296331391019432</v>
          </cell>
          <cell r="R70">
            <v>9.7923615232062406</v>
          </cell>
          <cell r="S70">
            <v>10.136179896764817</v>
          </cell>
          <cell r="T70">
            <v>10.462074089711335</v>
          </cell>
          <cell r="U70">
            <v>10.770978538001872</v>
          </cell>
          <cell r="V70">
            <v>11.063778962921813</v>
          </cell>
          <cell r="W70">
            <v>11.341314910713226</v>
          </cell>
          <cell r="X70">
            <v>11.604382159804613</v>
          </cell>
          <cell r="Y70">
            <v>11.853735002545264</v>
          </cell>
          <cell r="Z70">
            <v>12.09008840798664</v>
          </cell>
          <cell r="AA70">
            <v>12.314120071912114</v>
          </cell>
          <cell r="AB70">
            <v>12.526472359993132</v>
          </cell>
          <cell r="AC70">
            <v>12.727754149643387</v>
          </cell>
          <cell r="AD70">
            <v>12.918542575852159</v>
          </cell>
          <cell r="AE70">
            <v>13.099384686002654</v>
          </cell>
          <cell r="AF70">
            <v>13.270799008420186</v>
          </cell>
          <cell r="AG70">
            <v>13.433277039147702</v>
          </cell>
          <cell r="AH70">
            <v>13.5872846512117</v>
          </cell>
          <cell r="AI70">
            <v>13.73326343041928</v>
          </cell>
          <cell r="AJ70">
            <v>13.871631941516512</v>
          </cell>
          <cell r="AK70">
            <v>14.002786928338534</v>
          </cell>
          <cell r="AL70">
            <v>14.127104451392583</v>
          </cell>
          <cell r="AM70">
            <v>14.244940966135758</v>
          </cell>
          <cell r="AN70">
            <v>14.356634345039241</v>
          </cell>
          <cell r="AO70">
            <v>14.462504846369557</v>
          </cell>
          <cell r="AP70">
            <v>14.562856032464643</v>
          </cell>
          <cell r="AQ70">
            <v>14.65797564013771</v>
          </cell>
          <cell r="AR70">
            <v>14.748136405704599</v>
          </cell>
          <cell r="AS70">
            <v>14.833596847000228</v>
          </cell>
          <cell r="AT70">
            <v>14.914602004626417</v>
          </cell>
          <cell r="AU70">
            <v>14.991384144556454</v>
          </cell>
          <cell r="AV70">
            <v>15.064163424110991</v>
          </cell>
          <cell r="AW70">
            <v>15.133148523214818</v>
          </cell>
          <cell r="AX70">
            <v>15.198537242744511</v>
          </cell>
          <cell r="AY70">
            <v>15.260517071682608</v>
          </cell>
        </row>
        <row r="72">
          <cell r="A72" t="str">
            <v>National Grid</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row>
        <row r="73">
          <cell r="A73" t="str">
            <v>Avoided Cost Forecast</v>
          </cell>
        </row>
        <row r="74">
          <cell r="A74" t="str">
            <v>Year</v>
          </cell>
          <cell r="B74">
            <v>2010</v>
          </cell>
          <cell r="C74">
            <v>2011</v>
          </cell>
          <cell r="D74">
            <v>2012</v>
          </cell>
          <cell r="E74">
            <v>2013</v>
          </cell>
          <cell r="F74">
            <v>2014</v>
          </cell>
          <cell r="G74">
            <v>2015</v>
          </cell>
          <cell r="H74">
            <v>2016</v>
          </cell>
          <cell r="I74">
            <v>2017</v>
          </cell>
          <cell r="J74">
            <v>2018</v>
          </cell>
          <cell r="K74">
            <v>2019</v>
          </cell>
          <cell r="L74">
            <v>2020</v>
          </cell>
          <cell r="M74">
            <v>2021</v>
          </cell>
          <cell r="N74">
            <v>2022</v>
          </cell>
          <cell r="O74">
            <v>2023</v>
          </cell>
          <cell r="P74">
            <v>2024</v>
          </cell>
          <cell r="Q74">
            <v>2025</v>
          </cell>
          <cell r="R74">
            <v>2026</v>
          </cell>
          <cell r="S74">
            <v>2027</v>
          </cell>
          <cell r="T74">
            <v>2028</v>
          </cell>
          <cell r="U74">
            <v>2029</v>
          </cell>
          <cell r="V74">
            <v>2030</v>
          </cell>
          <cell r="W74">
            <v>2031</v>
          </cell>
          <cell r="X74">
            <v>2032</v>
          </cell>
          <cell r="Y74">
            <v>2033</v>
          </cell>
          <cell r="Z74">
            <v>2034</v>
          </cell>
          <cell r="AA74">
            <v>2035</v>
          </cell>
          <cell r="AB74">
            <v>2036</v>
          </cell>
          <cell r="AC74">
            <v>2037</v>
          </cell>
          <cell r="AD74">
            <v>2038</v>
          </cell>
          <cell r="AE74">
            <v>2039</v>
          </cell>
          <cell r="AF74">
            <v>2040</v>
          </cell>
          <cell r="AG74">
            <v>2041</v>
          </cell>
          <cell r="AH74">
            <v>2042</v>
          </cell>
          <cell r="AI74">
            <v>2043</v>
          </cell>
          <cell r="AJ74">
            <v>2044</v>
          </cell>
          <cell r="AK74">
            <v>2045</v>
          </cell>
          <cell r="AL74">
            <v>2046</v>
          </cell>
          <cell r="AM74">
            <v>2047</v>
          </cell>
          <cell r="AN74">
            <v>2048</v>
          </cell>
          <cell r="AO74">
            <v>2049</v>
          </cell>
          <cell r="AP74">
            <v>2050</v>
          </cell>
          <cell r="AQ74">
            <v>2051</v>
          </cell>
          <cell r="AR74">
            <v>2052</v>
          </cell>
          <cell r="AS74">
            <v>2053</v>
          </cell>
          <cell r="AT74">
            <v>2054</v>
          </cell>
          <cell r="AU74">
            <v>2055</v>
          </cell>
          <cell r="AV74">
            <v>2056</v>
          </cell>
          <cell r="AW74">
            <v>2057</v>
          </cell>
          <cell r="AX74">
            <v>2058</v>
          </cell>
          <cell r="AY74">
            <v>2059</v>
          </cell>
        </row>
        <row r="75">
          <cell r="A75" t="str">
            <v>Avoided energy per kWh with line loss</v>
          </cell>
          <cell r="B75">
            <v>6.8310458518556105E-2</v>
          </cell>
          <cell r="C75">
            <v>6.6934254603542631E-2</v>
          </cell>
          <cell r="D75">
            <v>6.5592258751792754E-2</v>
          </cell>
          <cell r="E75">
            <v>6.5435755251657166E-2</v>
          </cell>
          <cell r="F75">
            <v>6.5279251751521564E-2</v>
          </cell>
          <cell r="G75">
            <v>6.5131643636398229E-2</v>
          </cell>
          <cell r="H75">
            <v>6.5288147136533831E-2</v>
          </cell>
          <cell r="I75">
            <v>6.5451665544625004E-2</v>
          </cell>
          <cell r="J75">
            <v>6.560628856770391E-2</v>
          </cell>
          <cell r="K75">
            <v>6.5771687452851779E-2</v>
          </cell>
          <cell r="L75">
            <v>6.5935205860942953E-2</v>
          </cell>
          <cell r="M75">
            <v>6.6091709361078541E-2</v>
          </cell>
          <cell r="N75">
            <v>6.6255227769169728E-2</v>
          </cell>
          <cell r="O75">
            <v>6.642062665431761E-2</v>
          </cell>
          <cell r="P75">
            <v>6.6586025539465465E-2</v>
          </cell>
          <cell r="Q75">
            <v>6.6586025539465465E-2</v>
          </cell>
          <cell r="R75">
            <v>6.6586025539465465E-2</v>
          </cell>
          <cell r="S75">
            <v>6.6586025539465465E-2</v>
          </cell>
          <cell r="T75">
            <v>6.6586025539465465E-2</v>
          </cell>
          <cell r="U75">
            <v>6.6586025539465465E-2</v>
          </cell>
          <cell r="V75">
            <v>6.6586025539465465E-2</v>
          </cell>
          <cell r="W75">
            <v>6.6586025539465465E-2</v>
          </cell>
          <cell r="X75">
            <v>6.6586025539465465E-2</v>
          </cell>
          <cell r="Y75">
            <v>6.6586025539465465E-2</v>
          </cell>
          <cell r="Z75">
            <v>6.6586025539465465E-2</v>
          </cell>
          <cell r="AA75">
            <v>6.6586025539465465E-2</v>
          </cell>
          <cell r="AB75">
            <v>6.6586025539465465E-2</v>
          </cell>
          <cell r="AC75">
            <v>6.6586025539465465E-2</v>
          </cell>
          <cell r="AD75">
            <v>6.6586025539465465E-2</v>
          </cell>
          <cell r="AE75">
            <v>6.6586025539465465E-2</v>
          </cell>
          <cell r="AF75">
            <v>6.6586025539465465E-2</v>
          </cell>
          <cell r="AG75">
            <v>6.6586025539465465E-2</v>
          </cell>
          <cell r="AH75">
            <v>6.6586025539465465E-2</v>
          </cell>
          <cell r="AI75">
            <v>6.6586025539465465E-2</v>
          </cell>
          <cell r="AJ75">
            <v>6.6586025539465465E-2</v>
          </cell>
          <cell r="AK75">
            <v>6.6586025539465465E-2</v>
          </cell>
          <cell r="AL75">
            <v>6.6586025539465465E-2</v>
          </cell>
          <cell r="AM75">
            <v>6.6586025539465465E-2</v>
          </cell>
          <cell r="AN75">
            <v>6.6586025539465465E-2</v>
          </cell>
          <cell r="AO75">
            <v>6.6586025539465465E-2</v>
          </cell>
          <cell r="AP75">
            <v>6.6586025539465465E-2</v>
          </cell>
          <cell r="AQ75">
            <v>6.6586025539465465E-2</v>
          </cell>
          <cell r="AR75">
            <v>6.6586025539465465E-2</v>
          </cell>
          <cell r="AS75">
            <v>6.6586025539465465E-2</v>
          </cell>
          <cell r="AT75">
            <v>6.6586025539465465E-2</v>
          </cell>
          <cell r="AU75">
            <v>6.6586025539465465E-2</v>
          </cell>
          <cell r="AV75">
            <v>6.6586025539465465E-2</v>
          </cell>
          <cell r="AW75">
            <v>6.6586025539465465E-2</v>
          </cell>
          <cell r="AX75">
            <v>6.6586025539465465E-2</v>
          </cell>
          <cell r="AY75">
            <v>6.6586025539465465E-2</v>
          </cell>
        </row>
        <row r="76">
          <cell r="A76" t="str">
            <v>Avoided Capacity per KW with reserve margin, line loss and avoided distribution</v>
          </cell>
          <cell r="B76">
            <v>85.398706896551715</v>
          </cell>
          <cell r="C76">
            <v>92.53232758620689</v>
          </cell>
          <cell r="D76">
            <v>99.234913793103431</v>
          </cell>
          <cell r="E76">
            <v>105.54956896551724</v>
          </cell>
          <cell r="F76">
            <v>111.48706896551724</v>
          </cell>
          <cell r="G76">
            <v>117.06896551724137</v>
          </cell>
          <cell r="H76">
            <v>122.32758620689654</v>
          </cell>
          <cell r="I76">
            <v>127.26293103448276</v>
          </cell>
          <cell r="J76">
            <v>131.90732758620689</v>
          </cell>
          <cell r="K76">
            <v>136.27155172413794</v>
          </cell>
          <cell r="L76">
            <v>140.36637931034483</v>
          </cell>
          <cell r="M76">
            <v>144.21336206896549</v>
          </cell>
          <cell r="N76">
            <v>144.21336206896549</v>
          </cell>
          <cell r="O76">
            <v>144.21336206896549</v>
          </cell>
          <cell r="P76">
            <v>144.21336206896549</v>
          </cell>
          <cell r="Q76">
            <v>144.21336206896549</v>
          </cell>
          <cell r="R76">
            <v>144.21336206896501</v>
          </cell>
          <cell r="S76">
            <v>144.21336206896501</v>
          </cell>
          <cell r="T76">
            <v>144.21336206896501</v>
          </cell>
          <cell r="U76">
            <v>144.21336206896501</v>
          </cell>
          <cell r="V76">
            <v>144.21336206896501</v>
          </cell>
          <cell r="W76">
            <v>144.21336206896501</v>
          </cell>
          <cell r="X76">
            <v>144.21336206896501</v>
          </cell>
          <cell r="Y76">
            <v>144.21336206896501</v>
          </cell>
          <cell r="Z76">
            <v>144.21336206896501</v>
          </cell>
          <cell r="AA76">
            <v>144.21336206896501</v>
          </cell>
          <cell r="AB76">
            <v>144.21336206896501</v>
          </cell>
          <cell r="AC76">
            <v>144.21336206896501</v>
          </cell>
          <cell r="AD76">
            <v>144.21336206896501</v>
          </cell>
          <cell r="AE76">
            <v>144.21336206896501</v>
          </cell>
          <cell r="AF76">
            <v>144.21336206896501</v>
          </cell>
          <cell r="AG76">
            <v>144.21336206896501</v>
          </cell>
          <cell r="AH76">
            <v>144.21336206896501</v>
          </cell>
          <cell r="AI76">
            <v>144.21336206896501</v>
          </cell>
          <cell r="AJ76">
            <v>144.21336206896501</v>
          </cell>
          <cell r="AK76">
            <v>144.21336206896501</v>
          </cell>
          <cell r="AL76">
            <v>144.21336206896501</v>
          </cell>
          <cell r="AM76">
            <v>144.21336206896501</v>
          </cell>
          <cell r="AN76">
            <v>144.21336206896501</v>
          </cell>
          <cell r="AO76">
            <v>144.21336206896501</v>
          </cell>
          <cell r="AP76">
            <v>144.21336206896501</v>
          </cell>
          <cell r="AQ76">
            <v>144.21336206896501</v>
          </cell>
          <cell r="AR76">
            <v>144.21336206896501</v>
          </cell>
          <cell r="AS76">
            <v>144.21336206896501</v>
          </cell>
          <cell r="AT76">
            <v>144.21336206896501</v>
          </cell>
          <cell r="AU76">
            <v>144.21336206896501</v>
          </cell>
          <cell r="AV76">
            <v>144.21336206896501</v>
          </cell>
          <cell r="AW76">
            <v>144.21336206896501</v>
          </cell>
          <cell r="AX76">
            <v>144.21336206896501</v>
          </cell>
          <cell r="AY76">
            <v>144.21336206896501</v>
          </cell>
        </row>
        <row r="77">
          <cell r="A77" t="str">
            <v>Avoided gas $/MMBtu (Heating)</v>
          </cell>
          <cell r="B77">
            <v>10.24</v>
          </cell>
          <cell r="C77">
            <v>10.01</v>
          </cell>
          <cell r="D77">
            <v>9.7899999999999991</v>
          </cell>
          <cell r="E77">
            <v>9.7899999999999991</v>
          </cell>
          <cell r="F77">
            <v>9.7899999999999991</v>
          </cell>
          <cell r="G77">
            <v>9.7899999999999991</v>
          </cell>
          <cell r="H77">
            <v>9.8699999999999992</v>
          </cell>
          <cell r="I77">
            <v>9.94</v>
          </cell>
          <cell r="J77">
            <v>10.02</v>
          </cell>
          <cell r="K77">
            <v>10.02</v>
          </cell>
          <cell r="L77">
            <v>10.02</v>
          </cell>
          <cell r="M77">
            <v>10.02</v>
          </cell>
          <cell r="N77">
            <v>10.02</v>
          </cell>
          <cell r="O77">
            <v>10.02</v>
          </cell>
          <cell r="P77">
            <v>10.02</v>
          </cell>
          <cell r="Q77">
            <v>10.02</v>
          </cell>
          <cell r="R77">
            <v>10.02</v>
          </cell>
          <cell r="S77">
            <v>10.02</v>
          </cell>
          <cell r="T77">
            <v>10.02</v>
          </cell>
          <cell r="U77">
            <v>10.02</v>
          </cell>
          <cell r="V77">
            <v>10.02</v>
          </cell>
          <cell r="W77">
            <v>10.02</v>
          </cell>
          <cell r="X77">
            <v>10.02</v>
          </cell>
          <cell r="Y77">
            <v>10.02</v>
          </cell>
          <cell r="Z77">
            <v>10.02</v>
          </cell>
          <cell r="AA77">
            <v>10.02</v>
          </cell>
          <cell r="AB77">
            <v>10.02</v>
          </cell>
          <cell r="AC77">
            <v>10.02</v>
          </cell>
          <cell r="AD77">
            <v>10.02</v>
          </cell>
          <cell r="AE77">
            <v>10.02</v>
          </cell>
          <cell r="AF77">
            <v>10.02</v>
          </cell>
          <cell r="AG77">
            <v>10.02</v>
          </cell>
          <cell r="AH77">
            <v>10.02</v>
          </cell>
          <cell r="AI77">
            <v>10.02</v>
          </cell>
          <cell r="AJ77">
            <v>10.02</v>
          </cell>
          <cell r="AK77">
            <v>10.02</v>
          </cell>
          <cell r="AL77">
            <v>10.02</v>
          </cell>
          <cell r="AM77">
            <v>10.02</v>
          </cell>
          <cell r="AN77">
            <v>10.02</v>
          </cell>
          <cell r="AO77">
            <v>10.02</v>
          </cell>
          <cell r="AP77">
            <v>10.02</v>
          </cell>
          <cell r="AQ77">
            <v>10.02</v>
          </cell>
          <cell r="AR77">
            <v>10.02</v>
          </cell>
          <cell r="AS77">
            <v>10.02</v>
          </cell>
          <cell r="AT77">
            <v>10.02</v>
          </cell>
          <cell r="AU77">
            <v>10.02</v>
          </cell>
          <cell r="AV77">
            <v>10.02</v>
          </cell>
          <cell r="AW77">
            <v>10.02</v>
          </cell>
          <cell r="AX77">
            <v>10.02</v>
          </cell>
          <cell r="AY77">
            <v>10.02</v>
          </cell>
        </row>
        <row r="78">
          <cell r="A78" t="str">
            <v>Natural gas $ per MMBtu (Hot Water)</v>
          </cell>
          <cell r="B78">
            <v>9.4525000000000006</v>
          </cell>
          <cell r="C78">
            <v>9.2341666666666669</v>
          </cell>
          <cell r="D78">
            <v>9.02</v>
          </cell>
          <cell r="E78">
            <v>9.02</v>
          </cell>
          <cell r="F78">
            <v>9.02</v>
          </cell>
          <cell r="G78">
            <v>9.02</v>
          </cell>
          <cell r="H78">
            <v>9.0941666666666663</v>
          </cell>
          <cell r="I78">
            <v>9.2441666666666666</v>
          </cell>
          <cell r="J78">
            <v>9.2441666666666666</v>
          </cell>
          <cell r="K78">
            <v>9.2441666666666666</v>
          </cell>
          <cell r="L78">
            <v>9.2441666666666666</v>
          </cell>
          <cell r="M78">
            <v>9.2441666666666666</v>
          </cell>
          <cell r="N78">
            <v>9.2441666666666666</v>
          </cell>
          <cell r="O78">
            <v>9.2441666666666666</v>
          </cell>
          <cell r="P78">
            <v>9.2441666666666666</v>
          </cell>
          <cell r="Q78">
            <v>9.2441666666666666</v>
          </cell>
          <cell r="R78">
            <v>9.2441666666666666</v>
          </cell>
          <cell r="S78">
            <v>9.2441666666666666</v>
          </cell>
          <cell r="T78">
            <v>9.2441666666666666</v>
          </cell>
          <cell r="U78">
            <v>9.2441666666666666</v>
          </cell>
          <cell r="V78">
            <v>9.2441666666666666</v>
          </cell>
          <cell r="W78">
            <v>9.2441666666666666</v>
          </cell>
          <cell r="X78">
            <v>9.2441666666666666</v>
          </cell>
          <cell r="Y78">
            <v>9.2441666666666666</v>
          </cell>
          <cell r="Z78">
            <v>9.2441666666666666</v>
          </cell>
          <cell r="AA78">
            <v>9.2441666666666666</v>
          </cell>
          <cell r="AB78">
            <v>9.2441666666666666</v>
          </cell>
          <cell r="AC78">
            <v>9.2441666666666666</v>
          </cell>
          <cell r="AD78">
            <v>9.2441666666666666</v>
          </cell>
          <cell r="AE78">
            <v>9.2441666666666666</v>
          </cell>
          <cell r="AF78">
            <v>9.2441666666666666</v>
          </cell>
          <cell r="AG78">
            <v>9.2441666666666666</v>
          </cell>
          <cell r="AH78">
            <v>9.2441666666666666</v>
          </cell>
          <cell r="AI78">
            <v>9.2441666666666666</v>
          </cell>
          <cell r="AJ78">
            <v>9.2441666666666666</v>
          </cell>
          <cell r="AK78">
            <v>9.2441666666666666</v>
          </cell>
          <cell r="AL78">
            <v>9.2441666666666666</v>
          </cell>
          <cell r="AM78">
            <v>9.2441666666666666</v>
          </cell>
          <cell r="AN78">
            <v>9.2441666666666666</v>
          </cell>
          <cell r="AO78">
            <v>9.2441666666666666</v>
          </cell>
          <cell r="AP78">
            <v>9.2441666666666666</v>
          </cell>
          <cell r="AQ78">
            <v>9.2441666666666666</v>
          </cell>
          <cell r="AR78">
            <v>9.2441666666666666</v>
          </cell>
          <cell r="AS78">
            <v>9.2441666666666666</v>
          </cell>
          <cell r="AT78">
            <v>9.2441666666666666</v>
          </cell>
          <cell r="AU78">
            <v>9.2441666666666666</v>
          </cell>
          <cell r="AV78">
            <v>9.2441666666666666</v>
          </cell>
          <cell r="AW78">
            <v>9.2441666666666666</v>
          </cell>
          <cell r="AX78">
            <v>9.2441666666666702</v>
          </cell>
          <cell r="AY78">
            <v>9.2441666666666702</v>
          </cell>
        </row>
        <row r="79">
          <cell r="A79" t="str">
            <v>Residual Oil</v>
          </cell>
          <cell r="B79">
            <v>7.2607266726146298</v>
          </cell>
          <cell r="C79">
            <v>7.9112857970161548</v>
          </cell>
          <cell r="D79">
            <v>8.1995068031839171</v>
          </cell>
          <cell r="E79">
            <v>8.4073776927334265</v>
          </cell>
          <cell r="F79">
            <v>8.5736326363918245</v>
          </cell>
          <cell r="G79">
            <v>8.7208261649062617</v>
          </cell>
          <cell r="H79">
            <v>8.8285181377174773</v>
          </cell>
          <cell r="I79">
            <v>8.8829506598476691</v>
          </cell>
          <cell r="J79">
            <v>9.0100552678251411</v>
          </cell>
          <cell r="K79">
            <v>9.0500408716374903</v>
          </cell>
          <cell r="L79">
            <v>9.1558646250250764</v>
          </cell>
          <cell r="M79">
            <v>9.244954159045637</v>
          </cell>
          <cell r="N79">
            <v>9.2425044625563437</v>
          </cell>
          <cell r="O79">
            <v>9.3135366023628183</v>
          </cell>
          <cell r="P79">
            <v>9.3834258849192018</v>
          </cell>
          <cell r="Q79">
            <v>9.4457625151136106</v>
          </cell>
          <cell r="R79">
            <v>9.4294343454096037</v>
          </cell>
          <cell r="S79">
            <v>9.4065940080935402</v>
          </cell>
          <cell r="T79">
            <v>9.3718934835830296</v>
          </cell>
          <cell r="U79">
            <v>9.3718934835830296</v>
          </cell>
          <cell r="V79">
            <v>9.3718934835830296</v>
          </cell>
          <cell r="W79">
            <v>9.3718934835830296</v>
          </cell>
          <cell r="X79">
            <v>9.3718934835830296</v>
          </cell>
          <cell r="Y79">
            <v>9.3718934835830296</v>
          </cell>
          <cell r="Z79">
            <v>9.3718934835830296</v>
          </cell>
          <cell r="AA79">
            <v>9.3718934835830296</v>
          </cell>
          <cell r="AB79">
            <v>9.3718934835830296</v>
          </cell>
          <cell r="AC79">
            <v>9.3718934835830296</v>
          </cell>
          <cell r="AD79">
            <v>9.3718934835830296</v>
          </cell>
          <cell r="AE79">
            <v>9.3718934835830296</v>
          </cell>
          <cell r="AF79">
            <v>9.3718934835830296</v>
          </cell>
          <cell r="AG79">
            <v>9.3718934835830296</v>
          </cell>
          <cell r="AH79">
            <v>9.3718934835830296</v>
          </cell>
          <cell r="AI79">
            <v>9.3718934835830296</v>
          </cell>
          <cell r="AJ79">
            <v>9.3718934835830296</v>
          </cell>
          <cell r="AK79">
            <v>9.3718934835830296</v>
          </cell>
          <cell r="AL79">
            <v>9.3718934835830296</v>
          </cell>
          <cell r="AM79">
            <v>9.3718934835830296</v>
          </cell>
          <cell r="AN79">
            <v>9.3718934835830296</v>
          </cell>
          <cell r="AO79">
            <v>9.3718934835830296</v>
          </cell>
          <cell r="AP79">
            <v>9.3718934835830296</v>
          </cell>
          <cell r="AQ79">
            <v>9.3718934835830296</v>
          </cell>
          <cell r="AR79">
            <v>9.3718934835830296</v>
          </cell>
          <cell r="AS79">
            <v>9.3718934835830296</v>
          </cell>
          <cell r="AT79">
            <v>9.3718934835830296</v>
          </cell>
          <cell r="AU79">
            <v>9.3718934835830296</v>
          </cell>
          <cell r="AV79">
            <v>9.3718934835830296</v>
          </cell>
          <cell r="AW79">
            <v>9.3718934835830296</v>
          </cell>
          <cell r="AX79">
            <v>9.3718934835830296</v>
          </cell>
          <cell r="AY79">
            <v>9.3718934835830296</v>
          </cell>
        </row>
        <row r="80">
          <cell r="A80" t="str">
            <v>Co2 Adder per KWh</v>
          </cell>
          <cell r="B80">
            <v>6.28E-3</v>
          </cell>
          <cell r="C80">
            <v>6.1999999999999998E-3</v>
          </cell>
          <cell r="D80">
            <v>6.1200000000000004E-3</v>
          </cell>
          <cell r="E80">
            <v>6.0000000000000001E-3</v>
          </cell>
          <cell r="F80">
            <v>5.8799999999999998E-3</v>
          </cell>
          <cell r="G80">
            <v>5.77E-3</v>
          </cell>
          <cell r="H80">
            <v>5.77E-3</v>
          </cell>
          <cell r="I80">
            <v>5.7599999999999995E-3</v>
          </cell>
          <cell r="J80">
            <v>5.7599999999999995E-3</v>
          </cell>
          <cell r="K80">
            <v>5.7499999999999999E-3</v>
          </cell>
          <cell r="L80">
            <v>5.7499999999999999E-3</v>
          </cell>
          <cell r="M80">
            <v>5.7499999999999999E-3</v>
          </cell>
          <cell r="N80">
            <v>5.7400000000000003E-3</v>
          </cell>
          <cell r="O80">
            <v>5.7400000000000003E-3</v>
          </cell>
          <cell r="P80">
            <v>5.7300000000000007E-3</v>
          </cell>
          <cell r="Q80">
            <v>5.7300000000000007E-3</v>
          </cell>
          <cell r="R80">
            <v>5.7300000000000007E-3</v>
          </cell>
          <cell r="S80">
            <v>5.7300000000000007E-3</v>
          </cell>
          <cell r="T80">
            <v>5.7300000000000007E-3</v>
          </cell>
          <cell r="U80">
            <v>5.7300000000000007E-3</v>
          </cell>
          <cell r="V80">
            <v>5.7300000000000007E-3</v>
          </cell>
          <cell r="W80">
            <v>5.7300000000000007E-3</v>
          </cell>
          <cell r="X80">
            <v>5.7300000000000007E-3</v>
          </cell>
          <cell r="Y80">
            <v>5.7300000000000007E-3</v>
          </cell>
          <cell r="Z80">
            <v>5.7300000000000007E-3</v>
          </cell>
          <cell r="AA80">
            <v>5.7300000000000007E-3</v>
          </cell>
          <cell r="AB80">
            <v>5.7300000000000007E-3</v>
          </cell>
          <cell r="AC80">
            <v>5.7300000000000007E-3</v>
          </cell>
          <cell r="AD80">
            <v>5.7300000000000007E-3</v>
          </cell>
          <cell r="AE80">
            <v>5.7300000000000007E-3</v>
          </cell>
          <cell r="AF80">
            <v>5.7300000000000007E-3</v>
          </cell>
          <cell r="AG80">
            <v>5.7300000000000007E-3</v>
          </cell>
          <cell r="AH80">
            <v>5.7300000000000007E-3</v>
          </cell>
          <cell r="AI80">
            <v>5.7300000000000007E-3</v>
          </cell>
          <cell r="AJ80">
            <v>5.7300000000000007E-3</v>
          </cell>
          <cell r="AK80">
            <v>5.7300000000000007E-3</v>
          </cell>
          <cell r="AL80">
            <v>5.7300000000000007E-3</v>
          </cell>
          <cell r="AM80">
            <v>5.7300000000000007E-3</v>
          </cell>
          <cell r="AN80">
            <v>5.7300000000000007E-3</v>
          </cell>
          <cell r="AO80">
            <v>5.7300000000000007E-3</v>
          </cell>
          <cell r="AP80">
            <v>5.7300000000000007E-3</v>
          </cell>
          <cell r="AQ80">
            <v>5.7300000000000007E-3</v>
          </cell>
          <cell r="AR80">
            <v>5.7300000000000007E-3</v>
          </cell>
          <cell r="AS80">
            <v>5.7300000000000007E-3</v>
          </cell>
          <cell r="AT80">
            <v>5.7300000000000007E-3</v>
          </cell>
          <cell r="AU80">
            <v>5.7300000000000007E-3</v>
          </cell>
          <cell r="AV80">
            <v>5.7300000000000007E-3</v>
          </cell>
          <cell r="AW80">
            <v>5.7300000000000007E-3</v>
          </cell>
          <cell r="AX80">
            <v>5.7300000000000007E-3</v>
          </cell>
          <cell r="AY80">
            <v>5.7300000000000007E-3</v>
          </cell>
        </row>
        <row r="81">
          <cell r="A81" t="str">
            <v>Co2 Adder per MMBtu Nat Gas</v>
          </cell>
          <cell r="B81">
            <v>0.87750000000000006</v>
          </cell>
          <cell r="C81">
            <v>0.87750000000000006</v>
          </cell>
          <cell r="D81">
            <v>0.87750000000000006</v>
          </cell>
          <cell r="E81">
            <v>0.87750000000000006</v>
          </cell>
          <cell r="F81">
            <v>0.87750000000000006</v>
          </cell>
          <cell r="G81">
            <v>0.87750000000000006</v>
          </cell>
          <cell r="H81">
            <v>0.87750000000000006</v>
          </cell>
          <cell r="I81">
            <v>0.87750000000000006</v>
          </cell>
          <cell r="J81">
            <v>0.87750000000000006</v>
          </cell>
          <cell r="K81">
            <v>0.87750000000000006</v>
          </cell>
          <cell r="L81">
            <v>0.87750000000000006</v>
          </cell>
          <cell r="M81">
            <v>0.87750000000000006</v>
          </cell>
          <cell r="N81">
            <v>0.87750000000000006</v>
          </cell>
          <cell r="O81">
            <v>0.87750000000000006</v>
          </cell>
          <cell r="P81">
            <v>0.87750000000000006</v>
          </cell>
          <cell r="Q81">
            <v>0.87750000000000006</v>
          </cell>
          <cell r="R81">
            <v>0.87750000000000006</v>
          </cell>
          <cell r="S81">
            <v>0.87750000000000006</v>
          </cell>
          <cell r="T81">
            <v>0.87750000000000006</v>
          </cell>
          <cell r="U81">
            <v>0.87750000000000006</v>
          </cell>
          <cell r="V81">
            <v>0.87750000000000006</v>
          </cell>
          <cell r="W81">
            <v>0.87750000000000006</v>
          </cell>
          <cell r="X81">
            <v>0.87750000000000006</v>
          </cell>
          <cell r="Y81">
            <v>0.87750000000000006</v>
          </cell>
          <cell r="Z81">
            <v>0.87750000000000006</v>
          </cell>
          <cell r="AA81">
            <v>0.87750000000000006</v>
          </cell>
          <cell r="AB81">
            <v>0.87750000000000006</v>
          </cell>
          <cell r="AC81">
            <v>0.87750000000000006</v>
          </cell>
          <cell r="AD81">
            <v>0.87750000000000006</v>
          </cell>
          <cell r="AE81">
            <v>0.87750000000000006</v>
          </cell>
          <cell r="AF81">
            <v>0.87750000000000006</v>
          </cell>
          <cell r="AG81">
            <v>0.87750000000000006</v>
          </cell>
          <cell r="AH81">
            <v>0.87750000000000006</v>
          </cell>
          <cell r="AI81">
            <v>0.87750000000000006</v>
          </cell>
          <cell r="AJ81">
            <v>0.87750000000000006</v>
          </cell>
          <cell r="AK81">
            <v>0.87750000000000006</v>
          </cell>
          <cell r="AL81">
            <v>0.87750000000000006</v>
          </cell>
          <cell r="AM81">
            <v>0.87750000000000006</v>
          </cell>
          <cell r="AN81">
            <v>0.87750000000000006</v>
          </cell>
          <cell r="AO81">
            <v>0.87750000000000006</v>
          </cell>
          <cell r="AP81">
            <v>0.87750000000000006</v>
          </cell>
          <cell r="AQ81">
            <v>0.87750000000000006</v>
          </cell>
          <cell r="AR81">
            <v>0.87750000000000006</v>
          </cell>
          <cell r="AS81">
            <v>0.87750000000000006</v>
          </cell>
          <cell r="AT81">
            <v>0.87750000000000006</v>
          </cell>
          <cell r="AU81">
            <v>0.87750000000000006</v>
          </cell>
          <cell r="AV81">
            <v>0.87750000000000006</v>
          </cell>
          <cell r="AW81">
            <v>0.87750000000000006</v>
          </cell>
          <cell r="AX81">
            <v>0.87750000000000006</v>
          </cell>
          <cell r="AY81">
            <v>0.87750000000000006</v>
          </cell>
        </row>
        <row r="82">
          <cell r="A82" t="str">
            <v>Co2 Adder per MMBtu Oil (place holder values)</v>
          </cell>
          <cell r="B82">
            <v>0.87750000000000006</v>
          </cell>
          <cell r="C82">
            <v>0.87750000000000006</v>
          </cell>
          <cell r="D82">
            <v>0.87750000000000006</v>
          </cell>
          <cell r="E82">
            <v>0.87750000000000006</v>
          </cell>
          <cell r="F82">
            <v>0.87750000000000006</v>
          </cell>
          <cell r="G82">
            <v>0.87750000000000006</v>
          </cell>
          <cell r="H82">
            <v>0.87750000000000006</v>
          </cell>
          <cell r="I82">
            <v>0.87750000000000006</v>
          </cell>
          <cell r="J82">
            <v>0.87750000000000006</v>
          </cell>
          <cell r="K82">
            <v>0.87750000000000006</v>
          </cell>
          <cell r="L82">
            <v>0.87750000000000006</v>
          </cell>
          <cell r="M82">
            <v>0.87750000000000006</v>
          </cell>
          <cell r="N82">
            <v>0.87750000000000006</v>
          </cell>
          <cell r="O82">
            <v>0.87750000000000006</v>
          </cell>
          <cell r="P82">
            <v>0.87750000000000006</v>
          </cell>
          <cell r="Q82">
            <v>0.87750000000000006</v>
          </cell>
          <cell r="R82">
            <v>0.87750000000000006</v>
          </cell>
          <cell r="S82">
            <v>0.87750000000000006</v>
          </cell>
          <cell r="T82">
            <v>0.87750000000000006</v>
          </cell>
          <cell r="U82">
            <v>0.87750000000000006</v>
          </cell>
          <cell r="V82">
            <v>0.87750000000000006</v>
          </cell>
          <cell r="W82">
            <v>0.87750000000000006</v>
          </cell>
          <cell r="X82">
            <v>0.87750000000000006</v>
          </cell>
          <cell r="Y82">
            <v>0.87750000000000006</v>
          </cell>
          <cell r="Z82">
            <v>0.87750000000000006</v>
          </cell>
          <cell r="AA82">
            <v>0.87750000000000006</v>
          </cell>
          <cell r="AB82">
            <v>0.87750000000000006</v>
          </cell>
          <cell r="AC82">
            <v>0.87750000000000006</v>
          </cell>
          <cell r="AD82">
            <v>0.87750000000000006</v>
          </cell>
          <cell r="AE82">
            <v>0.87750000000000006</v>
          </cell>
          <cell r="AF82">
            <v>0.87750000000000006</v>
          </cell>
          <cell r="AG82">
            <v>0.87750000000000006</v>
          </cell>
          <cell r="AH82">
            <v>0.87750000000000006</v>
          </cell>
          <cell r="AI82">
            <v>0.87750000000000006</v>
          </cell>
          <cell r="AJ82">
            <v>0.87750000000000006</v>
          </cell>
          <cell r="AK82">
            <v>0.87750000000000006</v>
          </cell>
          <cell r="AL82">
            <v>0.87750000000000006</v>
          </cell>
          <cell r="AM82">
            <v>0.87750000000000006</v>
          </cell>
          <cell r="AN82">
            <v>0.87750000000000006</v>
          </cell>
          <cell r="AO82">
            <v>0.87750000000000006</v>
          </cell>
          <cell r="AP82">
            <v>0.87750000000000006</v>
          </cell>
          <cell r="AQ82">
            <v>0.87750000000000006</v>
          </cell>
          <cell r="AR82">
            <v>0.87750000000000006</v>
          </cell>
          <cell r="AS82">
            <v>0.87750000000000006</v>
          </cell>
          <cell r="AT82">
            <v>0.87750000000000006</v>
          </cell>
          <cell r="AU82">
            <v>0.87750000000000006</v>
          </cell>
          <cell r="AV82">
            <v>0.87750000000000006</v>
          </cell>
          <cell r="AW82">
            <v>0.87750000000000006</v>
          </cell>
          <cell r="AX82">
            <v>0.87750000000000006</v>
          </cell>
          <cell r="AY82">
            <v>0.87750000000000006</v>
          </cell>
        </row>
        <row r="83">
          <cell r="B83">
            <v>0</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row>
        <row r="84">
          <cell r="A84" t="str">
            <v>Avoided Cost Present Value Forecast</v>
          </cell>
          <cell r="B84">
            <v>0</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row>
        <row r="85">
          <cell r="A85" t="str">
            <v>Year</v>
          </cell>
          <cell r="B85">
            <v>1</v>
          </cell>
          <cell r="C85">
            <v>2</v>
          </cell>
          <cell r="D85">
            <v>3</v>
          </cell>
          <cell r="E85">
            <v>4</v>
          </cell>
          <cell r="F85">
            <v>5</v>
          </cell>
          <cell r="G85">
            <v>6</v>
          </cell>
          <cell r="H85">
            <v>7</v>
          </cell>
          <cell r="I85">
            <v>8</v>
          </cell>
          <cell r="J85">
            <v>9</v>
          </cell>
          <cell r="K85">
            <v>10</v>
          </cell>
          <cell r="L85">
            <v>11</v>
          </cell>
          <cell r="M85">
            <v>12</v>
          </cell>
          <cell r="N85">
            <v>13</v>
          </cell>
          <cell r="O85">
            <v>14</v>
          </cell>
          <cell r="P85">
            <v>15</v>
          </cell>
          <cell r="Q85">
            <v>16</v>
          </cell>
          <cell r="R85">
            <v>17</v>
          </cell>
          <cell r="S85">
            <v>18</v>
          </cell>
          <cell r="T85">
            <v>19</v>
          </cell>
          <cell r="U85">
            <v>20</v>
          </cell>
          <cell r="V85">
            <v>21</v>
          </cell>
          <cell r="W85">
            <v>22</v>
          </cell>
          <cell r="X85">
            <v>23</v>
          </cell>
          <cell r="Y85">
            <v>24</v>
          </cell>
          <cell r="Z85">
            <v>25</v>
          </cell>
          <cell r="AA85">
            <v>26</v>
          </cell>
          <cell r="AB85">
            <v>27</v>
          </cell>
          <cell r="AC85">
            <v>28</v>
          </cell>
          <cell r="AD85">
            <v>29</v>
          </cell>
          <cell r="AE85">
            <v>30</v>
          </cell>
          <cell r="AF85">
            <v>31</v>
          </cell>
          <cell r="AG85">
            <v>32</v>
          </cell>
          <cell r="AH85">
            <v>33</v>
          </cell>
          <cell r="AI85">
            <v>34</v>
          </cell>
          <cell r="AJ85">
            <v>35</v>
          </cell>
          <cell r="AK85">
            <v>36</v>
          </cell>
          <cell r="AL85">
            <v>37</v>
          </cell>
          <cell r="AM85">
            <v>38</v>
          </cell>
          <cell r="AN85">
            <v>39</v>
          </cell>
          <cell r="AO85">
            <v>40</v>
          </cell>
          <cell r="AP85">
            <v>41</v>
          </cell>
          <cell r="AQ85">
            <v>42</v>
          </cell>
          <cell r="AR85">
            <v>43</v>
          </cell>
          <cell r="AS85">
            <v>44</v>
          </cell>
          <cell r="AT85">
            <v>45</v>
          </cell>
          <cell r="AU85">
            <v>46</v>
          </cell>
          <cell r="AV85">
            <v>47</v>
          </cell>
          <cell r="AW85">
            <v>48</v>
          </cell>
          <cell r="AX85">
            <v>49</v>
          </cell>
          <cell r="AY85">
            <v>50</v>
          </cell>
        </row>
        <row r="86">
          <cell r="A86" t="str">
            <v>Avoided energy per kWh with line loss (PV)</v>
          </cell>
          <cell r="B86">
            <v>6.6506021841986604E-2</v>
          </cell>
          <cell r="C86">
            <v>0.12827490399744898</v>
          </cell>
          <cell r="D86">
            <v>0.18564973740670915</v>
          </cell>
          <cell r="E86">
            <v>0.23990370587347698</v>
          </cell>
          <cell r="F86">
            <v>0.29120627325122672</v>
          </cell>
          <cell r="G86">
            <v>0.33972434249937733</v>
          </cell>
          <cell r="H86">
            <v>0.38582353901948346</v>
          </cell>
          <cell r="I86">
            <v>0.42962889916558616</v>
          </cell>
          <cell r="J86">
            <v>0.47124865834523672</v>
          </cell>
          <cell r="K86">
            <v>0.51079812378440359</v>
          </cell>
          <cell r="L86">
            <v>0.54837896873154479</v>
          </cell>
          <cell r="M86">
            <v>0.584085174103256</v>
          </cell>
          <cell r="N86">
            <v>0.61801365427958765</v>
          </cell>
          <cell r="O86">
            <v>0.65025363427340055</v>
          </cell>
          <cell r="P86">
            <v>0.6808889547833743</v>
          </cell>
          <cell r="Q86">
            <v>0.70992717327624033</v>
          </cell>
          <cell r="R86">
            <v>0.73745155099459681</v>
          </cell>
          <cell r="S86">
            <v>0.76354100854754137</v>
          </cell>
          <cell r="T86">
            <v>0.78827035219962149</v>
          </cell>
          <cell r="U86">
            <v>0.81171048836273063</v>
          </cell>
          <cell r="V86">
            <v>0.83392862690596203</v>
          </cell>
          <cell r="W86">
            <v>0.85498847386637089</v>
          </cell>
          <cell r="X86">
            <v>0.87495041411320396</v>
          </cell>
          <cell r="Y86">
            <v>0.89387168448934906</v>
          </cell>
          <cell r="Z86">
            <v>0.91180653792645339</v>
          </cell>
          <cell r="AA86">
            <v>0.92880639900427742</v>
          </cell>
          <cell r="AB86">
            <v>0.94492001140031912</v>
          </cell>
          <cell r="AC86">
            <v>0.96019357765249136</v>
          </cell>
          <cell r="AD86">
            <v>0.97467089163559306</v>
          </cell>
          <cell r="AE86">
            <v>0.98839346413142404</v>
          </cell>
          <cell r="AF86">
            <v>1.0014006418525909</v>
          </cell>
          <cell r="AG86">
            <v>1.0137297202612798</v>
          </cell>
          <cell r="AH86">
            <v>1.0254160505064827</v>
          </cell>
          <cell r="AI86">
            <v>1.0364931407862956</v>
          </cell>
          <cell r="AJ86">
            <v>1.0469927524259288</v>
          </cell>
          <cell r="AK86">
            <v>1.0569449909469082</v>
          </cell>
          <cell r="AL86">
            <v>1.0663783923885948</v>
          </cell>
          <cell r="AM86">
            <v>1.07532000512953</v>
          </cell>
          <cell r="AN86">
            <v>1.0837954674432126</v>
          </cell>
          <cell r="AO86">
            <v>1.0918290810106843</v>
          </cell>
          <cell r="AP86">
            <v>1.099443880600705</v>
          </cell>
          <cell r="AQ86">
            <v>1.106661700117312</v>
          </cell>
          <cell r="AR86">
            <v>1.1135032352041434</v>
          </cell>
          <cell r="AS86">
            <v>1.1199881025850262</v>
          </cell>
          <cell r="AT86">
            <v>1.1261348963109816</v>
          </cell>
          <cell r="AU86">
            <v>1.1319612410749202</v>
          </cell>
          <cell r="AV86">
            <v>1.1374838427469001</v>
          </cell>
          <cell r="AW86">
            <v>1.1427185362748431</v>
          </cell>
          <cell r="AX86">
            <v>1.1476803310880592</v>
          </cell>
          <cell r="AY86">
            <v>1.1523834541337616</v>
          </cell>
        </row>
        <row r="87">
          <cell r="A87" t="str">
            <v>Avoided Capacity per KW with reserve margin, line loss and avoided distribution (PV)</v>
          </cell>
          <cell r="B87">
            <v>83.142880157899583</v>
          </cell>
          <cell r="C87">
            <v>168.53441057976141</v>
          </cell>
          <cell r="D87">
            <v>255.33713327310039</v>
          </cell>
          <cell r="E87">
            <v>342.85019038251738</v>
          </cell>
          <cell r="F87">
            <v>430.46720059461694</v>
          </cell>
          <cell r="G87">
            <v>517.67458334521405</v>
          </cell>
          <cell r="H87">
            <v>604.04866016790231</v>
          </cell>
          <cell r="I87">
            <v>689.22294077369145</v>
          </cell>
          <cell r="J87">
            <v>772.90319960289992</v>
          </cell>
          <cell r="K87">
            <v>854.84525147923114</v>
          </cell>
          <cell r="L87">
            <v>934.84935653622915</v>
          </cell>
          <cell r="M87">
            <v>1012.7609731846534</v>
          </cell>
          <cell r="N87">
            <v>1086.6108467850554</v>
          </cell>
          <cell r="O87">
            <v>1156.61072697501</v>
          </cell>
          <cell r="P87">
            <v>1222.96132431146</v>
          </cell>
          <cell r="Q87">
            <v>1285.8528857678107</v>
          </cell>
          <cell r="R87">
            <v>1345.4657402288062</v>
          </cell>
          <cell r="S87">
            <v>1401.9708155472856</v>
          </cell>
          <cell r="T87">
            <v>1455.5301286453703</v>
          </cell>
          <cell r="U87">
            <v>1506.2972500653557</v>
          </cell>
          <cell r="V87">
            <v>1554.4177443023086</v>
          </cell>
          <cell r="W87">
            <v>1600.0295871809371</v>
          </cell>
          <cell r="X87">
            <v>1643.2635614734759</v>
          </cell>
          <cell r="Y87">
            <v>1684.243631892944</v>
          </cell>
          <cell r="Z87">
            <v>1723.0873005369897</v>
          </cell>
          <cell r="AA87">
            <v>1759.9059438014879</v>
          </cell>
          <cell r="AB87">
            <v>1794.8051317299221</v>
          </cell>
          <cell r="AC87">
            <v>1827.88493071422</v>
          </cell>
          <cell r="AD87">
            <v>1859.2401904149763</v>
          </cell>
          <cell r="AE87">
            <v>1888.9608157237501</v>
          </cell>
          <cell r="AF87">
            <v>1917.1320245472323</v>
          </cell>
          <cell r="AG87">
            <v>1943.8345921524287</v>
          </cell>
          <cell r="AH87">
            <v>1969.1450827734679</v>
          </cell>
          <cell r="AI87">
            <v>1993.1360691441214</v>
          </cell>
          <cell r="AJ87">
            <v>2015.8763405854991</v>
          </cell>
          <cell r="AK87">
            <v>2037.4311002455727</v>
          </cell>
          <cell r="AL87">
            <v>2057.8621520560691</v>
          </cell>
          <cell r="AM87">
            <v>2077.2280779427956</v>
          </cell>
          <cell r="AN87">
            <v>2095.5844057975123</v>
          </cell>
          <cell r="AO87">
            <v>2112.9837686929786</v>
          </cell>
          <cell r="AP87">
            <v>2129.4760557976861</v>
          </cell>
          <cell r="AQ87">
            <v>2145.1085554230012</v>
          </cell>
          <cell r="AR87">
            <v>2159.9260906128734</v>
          </cell>
          <cell r="AS87">
            <v>2173.9711476648849</v>
          </cell>
          <cell r="AT87">
            <v>2187.2839979511518</v>
          </cell>
          <cell r="AU87">
            <v>2199.9028133883717</v>
          </cell>
          <cell r="AV87">
            <v>2211.8637758881059</v>
          </cell>
          <cell r="AW87">
            <v>2223.2011811011243</v>
          </cell>
          <cell r="AX87">
            <v>2233.9475367532746</v>
          </cell>
          <cell r="AY87">
            <v>2244.1336558548387</v>
          </cell>
        </row>
        <row r="88">
          <cell r="A88" t="str">
            <v>Avoided gas $/MMBtu (Heating) (PV)</v>
          </cell>
          <cell r="B88">
            <v>9.9695080143101027</v>
          </cell>
          <cell r="C88">
            <v>19.207027936485396</v>
          </cell>
          <cell r="D88">
            <v>27.770532681796588</v>
          </cell>
          <cell r="E88">
            <v>35.887598791096295</v>
          </cell>
          <cell r="F88">
            <v>43.581500316498861</v>
          </cell>
          <cell r="G88">
            <v>50.874297970908877</v>
          </cell>
          <cell r="H88">
            <v>57.843389446302268</v>
          </cell>
          <cell r="I88">
            <v>64.496012816984674</v>
          </cell>
          <cell r="J88">
            <v>70.852567898586869</v>
          </cell>
          <cell r="K88">
            <v>76.877738592048672</v>
          </cell>
          <cell r="L88">
            <v>82.588800860732846</v>
          </cell>
          <cell r="M88">
            <v>88.002130025362391</v>
          </cell>
          <cell r="N88">
            <v>93.133247716954372</v>
          </cell>
          <cell r="O88">
            <v>97.996866381970477</v>
          </cell>
          <cell r="P88">
            <v>102.60693146729379</v>
          </cell>
          <cell r="Q88">
            <v>106.97666140598888</v>
          </cell>
          <cell r="R88">
            <v>111.11858551849608</v>
          </cell>
          <cell r="S88">
            <v>115.04457993793417</v>
          </cell>
          <cell r="T88">
            <v>118.76590166252005</v>
          </cell>
          <cell r="U88">
            <v>122.29322083274363</v>
          </cell>
          <cell r="V88">
            <v>125.63665132584654</v>
          </cell>
          <cell r="W88">
            <v>128.80577975532799</v>
          </cell>
          <cell r="X88">
            <v>131.80969295862792</v>
          </cell>
          <cell r="Y88">
            <v>134.65700405180323</v>
          </cell>
          <cell r="Z88">
            <v>137.35587712590305</v>
          </cell>
          <cell r="AA88">
            <v>139.91405065585548</v>
          </cell>
          <cell r="AB88">
            <v>142.33885968898574</v>
          </cell>
          <cell r="AC88">
            <v>144.63725687678692</v>
          </cell>
          <cell r="AD88">
            <v>146.81583241024776</v>
          </cell>
          <cell r="AE88">
            <v>148.88083291589786</v>
          </cell>
          <cell r="AF88">
            <v>150.83817936675104</v>
          </cell>
          <cell r="AG88">
            <v>152.69348405950285</v>
          </cell>
          <cell r="AH88">
            <v>154.45206670666099</v>
          </cell>
          <cell r="AI88">
            <v>156.11896968974926</v>
          </cell>
          <cell r="AJ88">
            <v>157.6989725173211</v>
          </cell>
          <cell r="AK88">
            <v>159.1966055292375</v>
          </cell>
          <cell r="AL88">
            <v>160.61616288650424</v>
          </cell>
          <cell r="AM88">
            <v>161.96171488391349</v>
          </cell>
          <cell r="AN88">
            <v>163.23711962079429</v>
          </cell>
          <cell r="AO88">
            <v>164.44603406333533</v>
          </cell>
          <cell r="AP88">
            <v>165.59192453019887</v>
          </cell>
          <cell r="AQ88">
            <v>166.67807663149134</v>
          </cell>
          <cell r="AR88">
            <v>167.70760468958846</v>
          </cell>
          <cell r="AS88">
            <v>168.68346066882745</v>
          </cell>
          <cell r="AT88">
            <v>169.60844263967007</v>
          </cell>
          <cell r="AU88">
            <v>170.48520280160622</v>
          </cell>
          <cell r="AV88">
            <v>171.31625508780161</v>
          </cell>
          <cell r="AW88">
            <v>172.10398237329488</v>
          </cell>
          <cell r="AX88">
            <v>172.85064330741173</v>
          </cell>
          <cell r="AY88">
            <v>173.55837878998693</v>
          </cell>
        </row>
        <row r="89">
          <cell r="A89" t="str">
            <v>Natural gas $ per MMBtu (Hot Water) (PV)</v>
          </cell>
          <cell r="B89">
            <v>9.2028100102799062</v>
          </cell>
          <cell r="C89">
            <v>17.724368306785436</v>
          </cell>
          <cell r="D89">
            <v>25.614338971004738</v>
          </cell>
          <cell r="E89">
            <v>33.092984150359527</v>
          </cell>
          <cell r="F89">
            <v>40.181747353539421</v>
          </cell>
          <cell r="G89">
            <v>46.900954181198088</v>
          </cell>
          <cell r="H89">
            <v>53.322238820759729</v>
          </cell>
          <cell r="I89">
            <v>59.509156246227533</v>
          </cell>
          <cell r="J89">
            <v>65.373532952832093</v>
          </cell>
          <cell r="K89">
            <v>70.932183859566265</v>
          </cell>
          <cell r="L89">
            <v>76.201047278271645</v>
          </cell>
          <cell r="M89">
            <v>81.195230613537404</v>
          </cell>
          <cell r="N89">
            <v>85.929053680140029</v>
          </cell>
          <cell r="O89">
            <v>90.416089762227827</v>
          </cell>
          <cell r="P89">
            <v>94.66920453197929</v>
          </cell>
          <cell r="Q89">
            <v>98.70059293932664</v>
          </cell>
          <cell r="R89">
            <v>102.52181417851845</v>
          </cell>
          <cell r="S89">
            <v>106.14382483178083</v>
          </cell>
          <cell r="T89">
            <v>109.57701028511011</v>
          </cell>
          <cell r="U89">
            <v>112.83121450627529</v>
          </cell>
          <cell r="V89">
            <v>115.9157682704129</v>
          </cell>
          <cell r="W89">
            <v>118.83951591414524</v>
          </cell>
          <cell r="X89">
            <v>121.61084069493418</v>
          </cell>
          <cell r="Y89">
            <v>124.23768882838341</v>
          </cell>
          <cell r="Z89">
            <v>126.72759227241113</v>
          </cell>
          <cell r="AA89">
            <v>129.08769032362224</v>
          </cell>
          <cell r="AB89">
            <v>131.32475008780338</v>
          </cell>
          <cell r="AC89">
            <v>133.44518588323575</v>
          </cell>
          <cell r="AD89">
            <v>135.45507763246073</v>
          </cell>
          <cell r="AE89">
            <v>137.36018829523323</v>
          </cell>
          <cell r="AF89">
            <v>139.16598039264792</v>
          </cell>
          <cell r="AG89">
            <v>140.87763166981824</v>
          </cell>
          <cell r="AH89">
            <v>142.5000499420176</v>
          </cell>
          <cell r="AI89">
            <v>144.03788716685111</v>
          </cell>
          <cell r="AJ89">
            <v>145.49555278280704</v>
          </cell>
          <cell r="AK89">
            <v>146.87722635243352</v>
          </cell>
          <cell r="AL89">
            <v>148.18686954639227</v>
          </cell>
          <cell r="AM89">
            <v>149.42823750275127</v>
          </cell>
          <cell r="AN89">
            <v>150.60488959408681</v>
          </cell>
          <cell r="AO89">
            <v>151.72019963326744</v>
          </cell>
          <cell r="AP89">
            <v>152.77736554718271</v>
          </cell>
          <cell r="AQ89">
            <v>153.77941854615455</v>
          </cell>
          <cell r="AR89">
            <v>154.72923181532215</v>
          </cell>
          <cell r="AS89">
            <v>155.62952875292177</v>
          </cell>
          <cell r="AT89">
            <v>156.48289077908257</v>
          </cell>
          <cell r="AU89">
            <v>157.29176473752881</v>
          </cell>
          <cell r="AV89">
            <v>158.05846991141149</v>
          </cell>
          <cell r="AW89">
            <v>158.78520467338561</v>
          </cell>
          <cell r="AX89">
            <v>159.47405278900089</v>
          </cell>
          <cell r="AY89">
            <v>160.12698939147984</v>
          </cell>
        </row>
        <row r="90">
          <cell r="A90" t="str">
            <v>Residual Oil (PV)</v>
          </cell>
          <cell r="B90">
            <v>7.0689328859713552</v>
          </cell>
          <cell r="C90">
            <v>14.369698136716529</v>
          </cell>
          <cell r="D90">
            <v>21.541967331637562</v>
          </cell>
          <cell r="E90">
            <v>28.51267627318699</v>
          </cell>
          <cell r="F90">
            <v>35.250642077004798</v>
          </cell>
          <cell r="G90">
            <v>41.746987388541662</v>
          </cell>
          <cell r="H90">
            <v>47.980700711127561</v>
          </cell>
          <cell r="I90">
            <v>53.925864208141782</v>
          </cell>
          <cell r="J90">
            <v>59.641723748881354</v>
          </cell>
          <cell r="K90">
            <v>65.083644011797688</v>
          </cell>
          <cell r="L90">
            <v>70.302178243051259</v>
          </cell>
          <cell r="M90">
            <v>75.296787022973902</v>
          </cell>
          <cell r="N90">
            <v>80.02975889547298</v>
          </cell>
          <cell r="O90">
            <v>84.55046652586843</v>
          </cell>
          <cell r="P90">
            <v>88.867652559080511</v>
          </cell>
          <cell r="Q90">
            <v>92.986957075656932</v>
          </cell>
          <cell r="R90">
            <v>96.884761614834133</v>
          </cell>
          <cell r="S90">
            <v>100.57041386849632</v>
          </cell>
          <cell r="T90">
            <v>104.05103570691571</v>
          </cell>
          <cell r="U90">
            <v>107.35020332627059</v>
          </cell>
          <cell r="V90">
            <v>110.47737642518516</v>
          </cell>
          <cell r="W90">
            <v>113.44152154263973</v>
          </cell>
          <cell r="X90">
            <v>116.25113776771516</v>
          </cell>
          <cell r="Y90">
            <v>118.91428110901889</v>
          </cell>
          <cell r="Z90">
            <v>121.43858759366697</v>
          </cell>
          <cell r="AA90">
            <v>123.83129516205376</v>
          </cell>
          <cell r="AB90">
            <v>126.09926442118817</v>
          </cell>
          <cell r="AC90">
            <v>128.2489983161023</v>
          </cell>
          <cell r="AD90">
            <v>130.28666077573655</v>
          </cell>
          <cell r="AE90">
            <v>132.21809438676428</v>
          </cell>
          <cell r="AF90">
            <v>134.04883714603227</v>
          </cell>
          <cell r="AG90">
            <v>135.78413833965121</v>
          </cell>
          <cell r="AH90">
            <v>137.42897359426632</v>
          </cell>
          <cell r="AI90">
            <v>138.98805914366454</v>
          </cell>
          <cell r="AJ90">
            <v>140.46586535162493</v>
          </cell>
          <cell r="AK90">
            <v>141.86662952978642</v>
          </cell>
          <cell r="AL90">
            <v>143.19436808728548</v>
          </cell>
          <cell r="AM90">
            <v>144.45288804700024</v>
          </cell>
          <cell r="AN90">
            <v>145.64579796142181</v>
          </cell>
          <cell r="AO90">
            <v>146.77651825945173</v>
          </cell>
          <cell r="AP90">
            <v>147.84829105379288</v>
          </cell>
          <cell r="AQ90">
            <v>148.86418943705462</v>
          </cell>
          <cell r="AR90">
            <v>149.82712629322691</v>
          </cell>
          <cell r="AS90">
            <v>150.73986264978831</v>
          </cell>
          <cell r="AT90">
            <v>151.60501559439626</v>
          </cell>
          <cell r="AU90">
            <v>152.42506577885879</v>
          </cell>
          <cell r="AV90">
            <v>153.20236453190384</v>
          </cell>
          <cell r="AW90">
            <v>153.93914060114085</v>
          </cell>
          <cell r="AX90">
            <v>154.63750654354561</v>
          </cell>
          <cell r="AY90">
            <v>155.29946478279183</v>
          </cell>
        </row>
        <row r="91">
          <cell r="A91" t="str">
            <v>Co2 Adder per kWh ($2008)</v>
          </cell>
          <cell r="B91">
            <v>6.1141123369011178E-3</v>
          </cell>
          <cell r="C91">
            <v>1.1835653147838862E-2</v>
          </cell>
          <cell r="D91">
            <v>1.718893701314065E-2</v>
          </cell>
          <cell r="E91">
            <v>2.2163645558166009E-2</v>
          </cell>
          <cell r="F91">
            <v>2.6784701836957338E-2</v>
          </cell>
          <cell r="G91">
            <v>3.1082908421834338E-2</v>
          </cell>
          <cell r="H91">
            <v>3.5157037886172721E-2</v>
          </cell>
          <cell r="I91">
            <v>3.9012079195542004E-2</v>
          </cell>
          <cell r="J91">
            <v>4.2666146787361234E-2</v>
          </cell>
          <cell r="K91">
            <v>4.6123704820036415E-2</v>
          </cell>
          <cell r="L91">
            <v>4.9401011012145592E-2</v>
          </cell>
          <cell r="M91">
            <v>5.2507462379073722E-2</v>
          </cell>
          <cell r="N91">
            <v>5.5446845168468734E-2</v>
          </cell>
          <cell r="O91">
            <v>5.8232989992539834E-2</v>
          </cell>
          <cell r="P91">
            <v>6.0869284697021131E-2</v>
          </cell>
          <cell r="Q91">
            <v>6.3368142236813835E-2</v>
          </cell>
          <cell r="R91">
            <v>6.5736727582588902E-2</v>
          </cell>
          <cell r="S91">
            <v>6.7981832175740636E-2</v>
          </cell>
          <cell r="T91">
            <v>7.0109893401476872E-2</v>
          </cell>
          <cell r="U91">
            <v>7.2127013046724489E-2</v>
          </cell>
          <cell r="V91">
            <v>7.4038974795774357E-2</v>
          </cell>
          <cell r="W91">
            <v>7.5851260813831103E-2</v>
          </cell>
          <cell r="X91">
            <v>7.7569067466017591E-2</v>
          </cell>
          <cell r="Y91">
            <v>7.9197320216905259E-2</v>
          </cell>
          <cell r="Z91">
            <v>8.0740687753291684E-2</v>
          </cell>
          <cell r="AA91">
            <v>8.220359537071957E-2</v>
          </cell>
          <cell r="AB91">
            <v>8.3590237662120412E-2</v>
          </cell>
          <cell r="AC91">
            <v>8.4904590544964811E-2</v>
          </cell>
          <cell r="AD91">
            <v>8.6150422661405004E-2</v>
          </cell>
          <cell r="AE91">
            <v>8.7331306184097124E-2</v>
          </cell>
          <cell r="AF91">
            <v>8.8450627058686809E-2</v>
          </cell>
          <cell r="AG91">
            <v>8.9511594712326323E-2</v>
          </cell>
          <cell r="AH91">
            <v>9.0517251256060458E-2</v>
          </cell>
          <cell r="AI91">
            <v>9.1470480207467217E-2</v>
          </cell>
          <cell r="AJ91">
            <v>9.2374014758563674E-2</v>
          </cell>
          <cell r="AK91">
            <v>9.3230445612683538E-2</v>
          </cell>
          <cell r="AL91">
            <v>9.4042228412797163E-2</v>
          </cell>
          <cell r="AM91">
            <v>9.4811690782573108E-2</v>
          </cell>
          <cell r="AN91">
            <v>9.5541039000370212E-2</v>
          </cell>
          <cell r="AO91">
            <v>9.6232364325296374E-2</v>
          </cell>
          <cell r="AP91">
            <v>9.6887648993472825E-2</v>
          </cell>
          <cell r="AQ91">
            <v>9.7508771901696961E-2</v>
          </cell>
          <cell r="AR91">
            <v>9.8097513994800406E-2</v>
          </cell>
          <cell r="AS91">
            <v>9.8655563372149632E-2</v>
          </cell>
          <cell r="AT91">
            <v>9.91845201279309E-2</v>
          </cell>
          <cell r="AU91">
            <v>9.9685900939097974E-2</v>
          </cell>
          <cell r="AV91">
            <v>0.10016114341413786</v>
          </cell>
          <cell r="AW91">
            <v>0.10061161021512352</v>
          </cell>
          <cell r="AX91">
            <v>0.10103859296487297</v>
          </cell>
          <cell r="AY91">
            <v>0.10144331595041747</v>
          </cell>
        </row>
        <row r="92">
          <cell r="A92" t="str">
            <v>Co2 Adder per MMBtu</v>
          </cell>
          <cell r="B92">
            <v>0.85432063306221828</v>
          </cell>
          <cell r="C92">
            <v>1.6641032236425202</v>
          </cell>
          <cell r="D92">
            <v>2.4316696602115266</v>
          </cell>
          <cell r="E92">
            <v>3.1592207849214855</v>
          </cell>
          <cell r="F92">
            <v>3.8488427040778443</v>
          </cell>
          <cell r="G92">
            <v>4.502512769628896</v>
          </cell>
          <cell r="H92">
            <v>5.1221052488242051</v>
          </cell>
          <cell r="I92">
            <v>5.7093966982984323</v>
          </cell>
          <cell r="J92">
            <v>6.2660710579896426</v>
          </cell>
          <cell r="K92">
            <v>6.7937244794978984</v>
          </cell>
          <cell r="L92">
            <v>7.2938699027284732</v>
          </cell>
          <cell r="M92">
            <v>7.7679413939422881</v>
          </cell>
          <cell r="N92">
            <v>8.2172982576520646</v>
          </cell>
          <cell r="O92">
            <v>8.643228934154223</v>
          </cell>
          <cell r="P92">
            <v>9.0469546938719088</v>
          </cell>
          <cell r="Q92">
            <v>9.4296331391019432</v>
          </cell>
          <cell r="R92">
            <v>9.7923615232062406</v>
          </cell>
          <cell r="S92">
            <v>10.136179896764817</v>
          </cell>
          <cell r="T92">
            <v>10.462074089711335</v>
          </cell>
          <cell r="U92">
            <v>10.770978538001872</v>
          </cell>
          <cell r="V92">
            <v>11.063778962921813</v>
          </cell>
          <cell r="W92">
            <v>11.341314910713226</v>
          </cell>
          <cell r="X92">
            <v>11.604382159804613</v>
          </cell>
          <cell r="Y92">
            <v>11.853735002545264</v>
          </cell>
          <cell r="Z92">
            <v>12.09008840798664</v>
          </cell>
          <cell r="AA92">
            <v>12.314120071912114</v>
          </cell>
          <cell r="AB92">
            <v>12.526472359993132</v>
          </cell>
          <cell r="AC92">
            <v>12.727754149643387</v>
          </cell>
          <cell r="AD92">
            <v>12.918542575852159</v>
          </cell>
          <cell r="AE92">
            <v>13.099384686002654</v>
          </cell>
          <cell r="AF92">
            <v>13.270799008420186</v>
          </cell>
          <cell r="AG92">
            <v>13.433277039147702</v>
          </cell>
          <cell r="AH92">
            <v>13.5872846512117</v>
          </cell>
          <cell r="AI92">
            <v>13.73326343041928</v>
          </cell>
          <cell r="AJ92">
            <v>13.871631941516512</v>
          </cell>
          <cell r="AK92">
            <v>14.002786928338534</v>
          </cell>
          <cell r="AL92">
            <v>14.127104451392583</v>
          </cell>
          <cell r="AM92">
            <v>14.244940966135758</v>
          </cell>
          <cell r="AN92">
            <v>14.356634345039241</v>
          </cell>
          <cell r="AO92">
            <v>14.462504846369557</v>
          </cell>
          <cell r="AP92">
            <v>14.562856032464643</v>
          </cell>
          <cell r="AQ92">
            <v>14.65797564013771</v>
          </cell>
          <cell r="AR92">
            <v>14.748136405704599</v>
          </cell>
          <cell r="AS92">
            <v>14.833596847000228</v>
          </cell>
          <cell r="AT92">
            <v>14.914602004626417</v>
          </cell>
          <cell r="AU92">
            <v>14.991384144556454</v>
          </cell>
          <cell r="AV92">
            <v>15.064163424110991</v>
          </cell>
          <cell r="AW92">
            <v>15.133148523214818</v>
          </cell>
          <cell r="AX92">
            <v>15.198537242744511</v>
          </cell>
          <cell r="AY92">
            <v>15.260517071682608</v>
          </cell>
        </row>
        <row r="93">
          <cell r="A93" t="str">
            <v xml:space="preserve">Co2 Adder per MMBtu Oil </v>
          </cell>
          <cell r="B93">
            <v>0.85432063306221828</v>
          </cell>
          <cell r="C93">
            <v>1.6641032236425202</v>
          </cell>
          <cell r="D93">
            <v>2.4316696602115266</v>
          </cell>
          <cell r="E93">
            <v>3.1592207849214855</v>
          </cell>
          <cell r="F93">
            <v>3.8488427040778443</v>
          </cell>
          <cell r="G93">
            <v>4.502512769628896</v>
          </cell>
          <cell r="H93">
            <v>5.1221052488242051</v>
          </cell>
          <cell r="I93">
            <v>5.7093966982984323</v>
          </cell>
          <cell r="J93">
            <v>6.2660710579896426</v>
          </cell>
          <cell r="K93">
            <v>6.7937244794978984</v>
          </cell>
          <cell r="L93">
            <v>7.2938699027284732</v>
          </cell>
          <cell r="M93">
            <v>7.7679413939422881</v>
          </cell>
          <cell r="N93">
            <v>8.2172982576520646</v>
          </cell>
          <cell r="O93">
            <v>8.643228934154223</v>
          </cell>
          <cell r="P93">
            <v>9.0469546938719088</v>
          </cell>
          <cell r="Q93">
            <v>9.4296331391019432</v>
          </cell>
          <cell r="R93">
            <v>9.7923615232062406</v>
          </cell>
          <cell r="S93">
            <v>10.136179896764817</v>
          </cell>
          <cell r="T93">
            <v>10.462074089711335</v>
          </cell>
          <cell r="U93">
            <v>10.770978538001872</v>
          </cell>
          <cell r="V93">
            <v>11.063778962921813</v>
          </cell>
          <cell r="W93">
            <v>11.341314910713226</v>
          </cell>
          <cell r="X93">
            <v>11.604382159804613</v>
          </cell>
          <cell r="Y93">
            <v>11.853735002545264</v>
          </cell>
          <cell r="Z93">
            <v>12.09008840798664</v>
          </cell>
          <cell r="AA93">
            <v>12.314120071912114</v>
          </cell>
          <cell r="AB93">
            <v>12.526472359993132</v>
          </cell>
          <cell r="AC93">
            <v>12.727754149643387</v>
          </cell>
          <cell r="AD93">
            <v>12.918542575852159</v>
          </cell>
          <cell r="AE93">
            <v>13.099384686002654</v>
          </cell>
          <cell r="AF93">
            <v>13.270799008420186</v>
          </cell>
          <cell r="AG93">
            <v>13.433277039147702</v>
          </cell>
          <cell r="AH93">
            <v>13.5872846512117</v>
          </cell>
          <cell r="AI93">
            <v>13.73326343041928</v>
          </cell>
          <cell r="AJ93">
            <v>13.871631941516512</v>
          </cell>
          <cell r="AK93">
            <v>14.002786928338534</v>
          </cell>
          <cell r="AL93">
            <v>14.127104451392583</v>
          </cell>
          <cell r="AM93">
            <v>14.244940966135758</v>
          </cell>
          <cell r="AN93">
            <v>14.356634345039241</v>
          </cell>
          <cell r="AO93">
            <v>14.462504846369557</v>
          </cell>
          <cell r="AP93">
            <v>14.562856032464643</v>
          </cell>
          <cell r="AQ93">
            <v>14.65797564013771</v>
          </cell>
          <cell r="AR93">
            <v>14.748136405704599</v>
          </cell>
          <cell r="AS93">
            <v>14.833596847000228</v>
          </cell>
          <cell r="AT93">
            <v>14.914602004626417</v>
          </cell>
          <cell r="AU93">
            <v>14.991384144556454</v>
          </cell>
          <cell r="AV93">
            <v>15.064163424110991</v>
          </cell>
          <cell r="AW93">
            <v>15.133148523214818</v>
          </cell>
          <cell r="AX93">
            <v>15.198537242744511</v>
          </cell>
          <cell r="AY93">
            <v>15.260517071682608</v>
          </cell>
        </row>
        <row r="95">
          <cell r="A95" t="str">
            <v>NYSEG</v>
          </cell>
          <cell r="B95">
            <v>0</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row>
        <row r="96">
          <cell r="A96" t="str">
            <v>Avoided Cost Forecast</v>
          </cell>
        </row>
        <row r="97">
          <cell r="A97" t="str">
            <v>Year</v>
          </cell>
          <cell r="B97">
            <v>2010</v>
          </cell>
          <cell r="C97">
            <v>2011</v>
          </cell>
          <cell r="D97">
            <v>2012</v>
          </cell>
          <cell r="E97">
            <v>2013</v>
          </cell>
          <cell r="F97">
            <v>2014</v>
          </cell>
          <cell r="G97">
            <v>2015</v>
          </cell>
          <cell r="H97">
            <v>2016</v>
          </cell>
          <cell r="I97">
            <v>2017</v>
          </cell>
          <cell r="J97">
            <v>2018</v>
          </cell>
          <cell r="K97">
            <v>2019</v>
          </cell>
          <cell r="L97">
            <v>2020</v>
          </cell>
          <cell r="M97">
            <v>2021</v>
          </cell>
          <cell r="N97">
            <v>2022</v>
          </cell>
          <cell r="O97">
            <v>2023</v>
          </cell>
          <cell r="P97">
            <v>2024</v>
          </cell>
          <cell r="Q97">
            <v>2025</v>
          </cell>
          <cell r="R97">
            <v>2026</v>
          </cell>
          <cell r="S97">
            <v>2027</v>
          </cell>
          <cell r="T97">
            <v>2028</v>
          </cell>
          <cell r="U97">
            <v>2029</v>
          </cell>
          <cell r="V97">
            <v>2030</v>
          </cell>
          <cell r="W97">
            <v>2031</v>
          </cell>
          <cell r="X97">
            <v>2032</v>
          </cell>
          <cell r="Y97">
            <v>2033</v>
          </cell>
          <cell r="Z97">
            <v>2034</v>
          </cell>
          <cell r="AA97">
            <v>2035</v>
          </cell>
          <cell r="AB97">
            <v>2036</v>
          </cell>
          <cell r="AC97">
            <v>2037</v>
          </cell>
          <cell r="AD97">
            <v>2038</v>
          </cell>
          <cell r="AE97">
            <v>2039</v>
          </cell>
          <cell r="AF97">
            <v>2040</v>
          </cell>
          <cell r="AG97">
            <v>2041</v>
          </cell>
          <cell r="AH97">
            <v>2042</v>
          </cell>
          <cell r="AI97">
            <v>2043</v>
          </cell>
          <cell r="AJ97">
            <v>2044</v>
          </cell>
          <cell r="AK97">
            <v>2045</v>
          </cell>
          <cell r="AL97">
            <v>2046</v>
          </cell>
          <cell r="AM97">
            <v>2047</v>
          </cell>
          <cell r="AN97">
            <v>2048</v>
          </cell>
          <cell r="AO97">
            <v>2049</v>
          </cell>
          <cell r="AP97">
            <v>2050</v>
          </cell>
          <cell r="AQ97">
            <v>2051</v>
          </cell>
          <cell r="AR97">
            <v>2052</v>
          </cell>
          <cell r="AS97">
            <v>2053</v>
          </cell>
          <cell r="AT97">
            <v>2054</v>
          </cell>
          <cell r="AU97">
            <v>2055</v>
          </cell>
          <cell r="AV97">
            <v>2056</v>
          </cell>
          <cell r="AW97">
            <v>2057</v>
          </cell>
          <cell r="AX97">
            <v>2058</v>
          </cell>
          <cell r="AY97">
            <v>2059</v>
          </cell>
        </row>
        <row r="98">
          <cell r="A98" t="str">
            <v>Avoided energy per kWh with line loss</v>
          </cell>
          <cell r="B98">
            <v>6.8310458518556105E-2</v>
          </cell>
          <cell r="C98">
            <v>6.6934254603542631E-2</v>
          </cell>
          <cell r="D98">
            <v>6.5592258751792754E-2</v>
          </cell>
          <cell r="E98">
            <v>6.5435755251657166E-2</v>
          </cell>
          <cell r="F98">
            <v>6.5279251751521564E-2</v>
          </cell>
          <cell r="G98">
            <v>6.5131643636398229E-2</v>
          </cell>
          <cell r="H98">
            <v>6.5288147136533831E-2</v>
          </cell>
          <cell r="I98">
            <v>6.5451665544625004E-2</v>
          </cell>
          <cell r="J98">
            <v>6.560628856770391E-2</v>
          </cell>
          <cell r="K98">
            <v>6.5771687452851779E-2</v>
          </cell>
          <cell r="L98">
            <v>6.5935205860942953E-2</v>
          </cell>
          <cell r="M98">
            <v>6.6091709361078541E-2</v>
          </cell>
          <cell r="N98">
            <v>6.6255227769169728E-2</v>
          </cell>
          <cell r="O98">
            <v>6.642062665431761E-2</v>
          </cell>
          <cell r="P98">
            <v>6.6586025539465465E-2</v>
          </cell>
          <cell r="Q98">
            <v>6.6586025539465465E-2</v>
          </cell>
          <cell r="R98">
            <v>6.6586025539465465E-2</v>
          </cell>
          <cell r="S98">
            <v>6.6586025539465465E-2</v>
          </cell>
          <cell r="T98">
            <v>6.6586025539465465E-2</v>
          </cell>
          <cell r="U98">
            <v>6.6586025539465465E-2</v>
          </cell>
          <cell r="V98">
            <v>6.6586025539465465E-2</v>
          </cell>
          <cell r="W98">
            <v>6.6586025539465465E-2</v>
          </cell>
          <cell r="X98">
            <v>6.6586025539465465E-2</v>
          </cell>
          <cell r="Y98">
            <v>6.6586025539465465E-2</v>
          </cell>
          <cell r="Z98">
            <v>6.6586025539465465E-2</v>
          </cell>
          <cell r="AA98">
            <v>6.6586025539465465E-2</v>
          </cell>
          <cell r="AB98">
            <v>6.6586025539465465E-2</v>
          </cell>
          <cell r="AC98">
            <v>6.6586025539465465E-2</v>
          </cell>
          <cell r="AD98">
            <v>6.6586025539465465E-2</v>
          </cell>
          <cell r="AE98">
            <v>6.6586025539465465E-2</v>
          </cell>
          <cell r="AF98">
            <v>6.6586025539465465E-2</v>
          </cell>
          <cell r="AG98">
            <v>6.6586025539465465E-2</v>
          </cell>
          <cell r="AH98">
            <v>6.6586025539465465E-2</v>
          </cell>
          <cell r="AI98">
            <v>6.6586025539465465E-2</v>
          </cell>
          <cell r="AJ98">
            <v>6.6586025539465465E-2</v>
          </cell>
          <cell r="AK98">
            <v>6.6586025539465465E-2</v>
          </cell>
          <cell r="AL98">
            <v>6.6586025539465465E-2</v>
          </cell>
          <cell r="AM98">
            <v>6.6586025539465465E-2</v>
          </cell>
          <cell r="AN98">
            <v>6.6586025539465465E-2</v>
          </cell>
          <cell r="AO98">
            <v>6.6586025539465465E-2</v>
          </cell>
          <cell r="AP98">
            <v>6.6586025539465465E-2</v>
          </cell>
          <cell r="AQ98">
            <v>6.6586025539465465E-2</v>
          </cell>
          <cell r="AR98">
            <v>6.6586025539465465E-2</v>
          </cell>
          <cell r="AS98">
            <v>6.6586025539465465E-2</v>
          </cell>
          <cell r="AT98">
            <v>6.6586025539465465E-2</v>
          </cell>
          <cell r="AU98">
            <v>6.6586025539465465E-2</v>
          </cell>
          <cell r="AV98">
            <v>6.6586025539465465E-2</v>
          </cell>
          <cell r="AW98">
            <v>6.6586025539465465E-2</v>
          </cell>
          <cell r="AX98">
            <v>6.6586025539465465E-2</v>
          </cell>
          <cell r="AY98">
            <v>6.6586025539465465E-2</v>
          </cell>
        </row>
        <row r="99">
          <cell r="A99" t="str">
            <v>Avoided Capacity per KW with reserve margin, line loss and avoided distribution</v>
          </cell>
          <cell r="B99">
            <v>85.398706896551715</v>
          </cell>
          <cell r="C99">
            <v>92.53232758620689</v>
          </cell>
          <cell r="D99">
            <v>99.234913793103431</v>
          </cell>
          <cell r="E99">
            <v>105.54956896551724</v>
          </cell>
          <cell r="F99">
            <v>111.48706896551724</v>
          </cell>
          <cell r="G99">
            <v>117.06896551724137</v>
          </cell>
          <cell r="H99">
            <v>122.32758620689654</v>
          </cell>
          <cell r="I99">
            <v>127.26293103448276</v>
          </cell>
          <cell r="J99">
            <v>131.90732758620689</v>
          </cell>
          <cell r="K99">
            <v>136.27155172413794</v>
          </cell>
          <cell r="L99">
            <v>140.36637931034483</v>
          </cell>
          <cell r="M99">
            <v>144.21336206896549</v>
          </cell>
          <cell r="N99">
            <v>144.21336206896549</v>
          </cell>
          <cell r="O99">
            <v>144.21336206896549</v>
          </cell>
          <cell r="P99">
            <v>144.21336206896549</v>
          </cell>
          <cell r="Q99">
            <v>144.21336206896549</v>
          </cell>
          <cell r="R99">
            <v>144.21336206896501</v>
          </cell>
          <cell r="S99">
            <v>144.21336206896501</v>
          </cell>
          <cell r="T99">
            <v>144.21336206896501</v>
          </cell>
          <cell r="U99">
            <v>144.21336206896501</v>
          </cell>
          <cell r="V99">
            <v>144.21336206896501</v>
          </cell>
          <cell r="W99">
            <v>144.21336206896501</v>
          </cell>
          <cell r="X99">
            <v>144.21336206896501</v>
          </cell>
          <cell r="Y99">
            <v>144.21336206896501</v>
          </cell>
          <cell r="Z99">
            <v>144.21336206896501</v>
          </cell>
          <cell r="AA99">
            <v>144.21336206896501</v>
          </cell>
          <cell r="AB99">
            <v>144.21336206896501</v>
          </cell>
          <cell r="AC99">
            <v>144.21336206896501</v>
          </cell>
          <cell r="AD99">
            <v>144.21336206896501</v>
          </cell>
          <cell r="AE99">
            <v>144.21336206896501</v>
          </cell>
          <cell r="AF99">
            <v>144.21336206896501</v>
          </cell>
          <cell r="AG99">
            <v>144.21336206896501</v>
          </cell>
          <cell r="AH99">
            <v>144.21336206896501</v>
          </cell>
          <cell r="AI99">
            <v>144.21336206896501</v>
          </cell>
          <cell r="AJ99">
            <v>144.21336206896501</v>
          </cell>
          <cell r="AK99">
            <v>144.21336206896501</v>
          </cell>
          <cell r="AL99">
            <v>144.21336206896501</v>
          </cell>
          <cell r="AM99">
            <v>144.21336206896501</v>
          </cell>
          <cell r="AN99">
            <v>144.21336206896501</v>
          </cell>
          <cell r="AO99">
            <v>144.21336206896501</v>
          </cell>
          <cell r="AP99">
            <v>144.21336206896501</v>
          </cell>
          <cell r="AQ99">
            <v>144.21336206896501</v>
          </cell>
          <cell r="AR99">
            <v>144.21336206896501</v>
          </cell>
          <cell r="AS99">
            <v>144.21336206896501</v>
          </cell>
          <cell r="AT99">
            <v>144.21336206896501</v>
          </cell>
          <cell r="AU99">
            <v>144.21336206896501</v>
          </cell>
          <cell r="AV99">
            <v>144.21336206896501</v>
          </cell>
          <cell r="AW99">
            <v>144.21336206896501</v>
          </cell>
          <cell r="AX99">
            <v>144.21336206896501</v>
          </cell>
          <cell r="AY99">
            <v>144.21336206896501</v>
          </cell>
        </row>
        <row r="100">
          <cell r="A100" t="str">
            <v>Avoided gas $/MMBtu (Heating)</v>
          </cell>
          <cell r="B100">
            <v>10.24</v>
          </cell>
          <cell r="C100">
            <v>10.01</v>
          </cell>
          <cell r="D100">
            <v>9.7899999999999991</v>
          </cell>
          <cell r="E100">
            <v>9.7899999999999991</v>
          </cell>
          <cell r="F100">
            <v>9.7899999999999991</v>
          </cell>
          <cell r="G100">
            <v>9.7899999999999991</v>
          </cell>
          <cell r="H100">
            <v>9.8699999999999992</v>
          </cell>
          <cell r="I100">
            <v>9.94</v>
          </cell>
          <cell r="J100">
            <v>10.02</v>
          </cell>
          <cell r="K100">
            <v>10.02</v>
          </cell>
          <cell r="L100">
            <v>10.02</v>
          </cell>
          <cell r="M100">
            <v>10.02</v>
          </cell>
          <cell r="N100">
            <v>10.02</v>
          </cell>
          <cell r="O100">
            <v>10.02</v>
          </cell>
          <cell r="P100">
            <v>10.02</v>
          </cell>
          <cell r="Q100">
            <v>10.02</v>
          </cell>
          <cell r="R100">
            <v>10.02</v>
          </cell>
          <cell r="S100">
            <v>10.02</v>
          </cell>
          <cell r="T100">
            <v>10.02</v>
          </cell>
          <cell r="U100">
            <v>10.02</v>
          </cell>
          <cell r="V100">
            <v>10.02</v>
          </cell>
          <cell r="W100">
            <v>10.02</v>
          </cell>
          <cell r="X100">
            <v>10.02</v>
          </cell>
          <cell r="Y100">
            <v>10.02</v>
          </cell>
          <cell r="Z100">
            <v>10.02</v>
          </cell>
          <cell r="AA100">
            <v>10.02</v>
          </cell>
          <cell r="AB100">
            <v>10.02</v>
          </cell>
          <cell r="AC100">
            <v>10.02</v>
          </cell>
          <cell r="AD100">
            <v>10.02</v>
          </cell>
          <cell r="AE100">
            <v>10.02</v>
          </cell>
          <cell r="AF100">
            <v>10.02</v>
          </cell>
          <cell r="AG100">
            <v>10.02</v>
          </cell>
          <cell r="AH100">
            <v>10.02</v>
          </cell>
          <cell r="AI100">
            <v>10.02</v>
          </cell>
          <cell r="AJ100">
            <v>10.02</v>
          </cell>
          <cell r="AK100">
            <v>10.02</v>
          </cell>
          <cell r="AL100">
            <v>10.02</v>
          </cell>
          <cell r="AM100">
            <v>10.02</v>
          </cell>
          <cell r="AN100">
            <v>10.02</v>
          </cell>
          <cell r="AO100">
            <v>10.02</v>
          </cell>
          <cell r="AP100">
            <v>10.02</v>
          </cell>
          <cell r="AQ100">
            <v>10.02</v>
          </cell>
          <cell r="AR100">
            <v>10.02</v>
          </cell>
          <cell r="AS100">
            <v>10.02</v>
          </cell>
          <cell r="AT100">
            <v>10.02</v>
          </cell>
          <cell r="AU100">
            <v>10.02</v>
          </cell>
          <cell r="AV100">
            <v>10.02</v>
          </cell>
          <cell r="AW100">
            <v>10.02</v>
          </cell>
          <cell r="AX100">
            <v>10.02</v>
          </cell>
          <cell r="AY100">
            <v>10.02</v>
          </cell>
        </row>
        <row r="101">
          <cell r="A101" t="str">
            <v>Natural gas $ per MMBtu (Hot Water)</v>
          </cell>
          <cell r="B101">
            <v>9.4525000000000006</v>
          </cell>
          <cell r="C101">
            <v>9.2341666666666669</v>
          </cell>
          <cell r="D101">
            <v>9.02</v>
          </cell>
          <cell r="E101">
            <v>9.02</v>
          </cell>
          <cell r="F101">
            <v>9.02</v>
          </cell>
          <cell r="G101">
            <v>9.02</v>
          </cell>
          <cell r="H101">
            <v>9.0941666666666663</v>
          </cell>
          <cell r="I101">
            <v>9.2441666666666666</v>
          </cell>
          <cell r="J101">
            <v>9.2441666666666666</v>
          </cell>
          <cell r="K101">
            <v>9.2441666666666666</v>
          </cell>
          <cell r="L101">
            <v>9.2441666666666666</v>
          </cell>
          <cell r="M101">
            <v>9.2441666666666666</v>
          </cell>
          <cell r="N101">
            <v>9.2441666666666666</v>
          </cell>
          <cell r="O101">
            <v>9.2441666666666666</v>
          </cell>
          <cell r="P101">
            <v>9.2441666666666666</v>
          </cell>
          <cell r="Q101">
            <v>9.2441666666666666</v>
          </cell>
          <cell r="R101">
            <v>9.2441666666666666</v>
          </cell>
          <cell r="S101">
            <v>9.2441666666666666</v>
          </cell>
          <cell r="T101">
            <v>9.2441666666666666</v>
          </cell>
          <cell r="U101">
            <v>9.2441666666666666</v>
          </cell>
          <cell r="V101">
            <v>9.2441666666666666</v>
          </cell>
          <cell r="W101">
            <v>9.2441666666666666</v>
          </cell>
          <cell r="X101">
            <v>9.2441666666666666</v>
          </cell>
          <cell r="Y101">
            <v>9.2441666666666666</v>
          </cell>
          <cell r="Z101">
            <v>9.2441666666666666</v>
          </cell>
          <cell r="AA101">
            <v>9.2441666666666666</v>
          </cell>
          <cell r="AB101">
            <v>9.2441666666666666</v>
          </cell>
          <cell r="AC101">
            <v>9.2441666666666666</v>
          </cell>
          <cell r="AD101">
            <v>9.2441666666666666</v>
          </cell>
          <cell r="AE101">
            <v>9.2441666666666666</v>
          </cell>
          <cell r="AF101">
            <v>9.2441666666666666</v>
          </cell>
          <cell r="AG101">
            <v>9.2441666666666666</v>
          </cell>
          <cell r="AH101">
            <v>9.2441666666666666</v>
          </cell>
          <cell r="AI101">
            <v>9.2441666666666666</v>
          </cell>
          <cell r="AJ101">
            <v>9.2441666666666666</v>
          </cell>
          <cell r="AK101">
            <v>9.2441666666666666</v>
          </cell>
          <cell r="AL101">
            <v>9.2441666666666666</v>
          </cell>
          <cell r="AM101">
            <v>9.2441666666666666</v>
          </cell>
          <cell r="AN101">
            <v>9.2441666666666666</v>
          </cell>
          <cell r="AO101">
            <v>9.2441666666666666</v>
          </cell>
          <cell r="AP101">
            <v>9.2441666666666666</v>
          </cell>
          <cell r="AQ101">
            <v>9.2441666666666666</v>
          </cell>
          <cell r="AR101">
            <v>9.2441666666666666</v>
          </cell>
          <cell r="AS101">
            <v>9.2441666666666666</v>
          </cell>
          <cell r="AT101">
            <v>9.2441666666666666</v>
          </cell>
          <cell r="AU101">
            <v>9.2441666666666666</v>
          </cell>
          <cell r="AV101">
            <v>9.2441666666666666</v>
          </cell>
          <cell r="AW101">
            <v>9.2441666666666666</v>
          </cell>
          <cell r="AX101">
            <v>9.2441666666666702</v>
          </cell>
          <cell r="AY101">
            <v>9.2441666666666702</v>
          </cell>
        </row>
        <row r="102">
          <cell r="A102" t="str">
            <v>Residual Oil</v>
          </cell>
          <cell r="B102">
            <v>7.2607266726146298</v>
          </cell>
          <cell r="C102">
            <v>7.9112857970161548</v>
          </cell>
          <cell r="D102">
            <v>8.1995068031839171</v>
          </cell>
          <cell r="E102">
            <v>8.4073776927334265</v>
          </cell>
          <cell r="F102">
            <v>8.5736326363918245</v>
          </cell>
          <cell r="G102">
            <v>8.7208261649062617</v>
          </cell>
          <cell r="H102">
            <v>8.8285181377174773</v>
          </cell>
          <cell r="I102">
            <v>8.8829506598476691</v>
          </cell>
          <cell r="J102">
            <v>9.0100552678251411</v>
          </cell>
          <cell r="K102">
            <v>9.0500408716374903</v>
          </cell>
          <cell r="L102">
            <v>9.1558646250250764</v>
          </cell>
          <cell r="M102">
            <v>9.244954159045637</v>
          </cell>
          <cell r="N102">
            <v>9.2425044625563437</v>
          </cell>
          <cell r="O102">
            <v>9.3135366023628183</v>
          </cell>
          <cell r="P102">
            <v>9.3834258849192018</v>
          </cell>
          <cell r="Q102">
            <v>9.4457625151136106</v>
          </cell>
          <cell r="R102">
            <v>9.4294343454096037</v>
          </cell>
          <cell r="S102">
            <v>9.4065940080935402</v>
          </cell>
          <cell r="T102">
            <v>9.3718934835830296</v>
          </cell>
          <cell r="U102">
            <v>9.3718934835830296</v>
          </cell>
          <cell r="V102">
            <v>9.3718934835830296</v>
          </cell>
          <cell r="W102">
            <v>9.3718934835830296</v>
          </cell>
          <cell r="X102">
            <v>9.3718934835830296</v>
          </cell>
          <cell r="Y102">
            <v>9.3718934835830296</v>
          </cell>
          <cell r="Z102">
            <v>9.3718934835830296</v>
          </cell>
          <cell r="AA102">
            <v>9.3718934835830296</v>
          </cell>
          <cell r="AB102">
            <v>9.3718934835830296</v>
          </cell>
          <cell r="AC102">
            <v>9.3718934835830296</v>
          </cell>
          <cell r="AD102">
            <v>9.3718934835830296</v>
          </cell>
          <cell r="AE102">
            <v>9.3718934835830296</v>
          </cell>
          <cell r="AF102">
            <v>9.3718934835830296</v>
          </cell>
          <cell r="AG102">
            <v>9.3718934835830296</v>
          </cell>
          <cell r="AH102">
            <v>9.3718934835830296</v>
          </cell>
          <cell r="AI102">
            <v>9.3718934835830296</v>
          </cell>
          <cell r="AJ102">
            <v>9.3718934835830296</v>
          </cell>
          <cell r="AK102">
            <v>9.3718934835830296</v>
          </cell>
          <cell r="AL102">
            <v>9.3718934835830296</v>
          </cell>
          <cell r="AM102">
            <v>9.3718934835830296</v>
          </cell>
          <cell r="AN102">
            <v>9.3718934835830296</v>
          </cell>
          <cell r="AO102">
            <v>9.3718934835830296</v>
          </cell>
          <cell r="AP102">
            <v>9.3718934835830296</v>
          </cell>
          <cell r="AQ102">
            <v>9.3718934835830296</v>
          </cell>
          <cell r="AR102">
            <v>9.3718934835830296</v>
          </cell>
          <cell r="AS102">
            <v>9.3718934835830296</v>
          </cell>
          <cell r="AT102">
            <v>9.3718934835830296</v>
          </cell>
          <cell r="AU102">
            <v>9.3718934835830296</v>
          </cell>
          <cell r="AV102">
            <v>9.3718934835830296</v>
          </cell>
          <cell r="AW102">
            <v>9.3718934835830296</v>
          </cell>
          <cell r="AX102">
            <v>9.3718934835830296</v>
          </cell>
          <cell r="AY102">
            <v>9.3718934835830296</v>
          </cell>
        </row>
        <row r="103">
          <cell r="A103" t="str">
            <v>Co2 Adder per KWh</v>
          </cell>
          <cell r="B103">
            <v>6.28E-3</v>
          </cell>
          <cell r="C103">
            <v>6.1999999999999998E-3</v>
          </cell>
          <cell r="D103">
            <v>6.1200000000000004E-3</v>
          </cell>
          <cell r="E103">
            <v>6.0000000000000001E-3</v>
          </cell>
          <cell r="F103">
            <v>5.8799999999999998E-3</v>
          </cell>
          <cell r="G103">
            <v>5.77E-3</v>
          </cell>
          <cell r="H103">
            <v>5.77E-3</v>
          </cell>
          <cell r="I103">
            <v>5.7599999999999995E-3</v>
          </cell>
          <cell r="J103">
            <v>5.7599999999999995E-3</v>
          </cell>
          <cell r="K103">
            <v>5.7499999999999999E-3</v>
          </cell>
          <cell r="L103">
            <v>5.7499999999999999E-3</v>
          </cell>
          <cell r="M103">
            <v>5.7499999999999999E-3</v>
          </cell>
          <cell r="N103">
            <v>5.7400000000000003E-3</v>
          </cell>
          <cell r="O103">
            <v>5.7400000000000003E-3</v>
          </cell>
          <cell r="P103">
            <v>5.7300000000000007E-3</v>
          </cell>
          <cell r="Q103">
            <v>5.7300000000000007E-3</v>
          </cell>
          <cell r="R103">
            <v>5.7300000000000007E-3</v>
          </cell>
          <cell r="S103">
            <v>5.7300000000000007E-3</v>
          </cell>
          <cell r="T103">
            <v>5.7300000000000007E-3</v>
          </cell>
          <cell r="U103">
            <v>5.7300000000000007E-3</v>
          </cell>
          <cell r="V103">
            <v>5.7300000000000007E-3</v>
          </cell>
          <cell r="W103">
            <v>5.7300000000000007E-3</v>
          </cell>
          <cell r="X103">
            <v>5.7300000000000007E-3</v>
          </cell>
          <cell r="Y103">
            <v>5.7300000000000007E-3</v>
          </cell>
          <cell r="Z103">
            <v>5.7300000000000007E-3</v>
          </cell>
          <cell r="AA103">
            <v>5.7300000000000007E-3</v>
          </cell>
          <cell r="AB103">
            <v>5.7300000000000007E-3</v>
          </cell>
          <cell r="AC103">
            <v>5.7300000000000007E-3</v>
          </cell>
          <cell r="AD103">
            <v>5.7300000000000007E-3</v>
          </cell>
          <cell r="AE103">
            <v>5.7300000000000007E-3</v>
          </cell>
          <cell r="AF103">
            <v>5.7300000000000007E-3</v>
          </cell>
          <cell r="AG103">
            <v>5.7300000000000007E-3</v>
          </cell>
          <cell r="AH103">
            <v>5.7300000000000007E-3</v>
          </cell>
          <cell r="AI103">
            <v>5.7300000000000007E-3</v>
          </cell>
          <cell r="AJ103">
            <v>5.7300000000000007E-3</v>
          </cell>
          <cell r="AK103">
            <v>5.7300000000000007E-3</v>
          </cell>
          <cell r="AL103">
            <v>5.7300000000000007E-3</v>
          </cell>
          <cell r="AM103">
            <v>5.7300000000000007E-3</v>
          </cell>
          <cell r="AN103">
            <v>5.7300000000000007E-3</v>
          </cell>
          <cell r="AO103">
            <v>5.7300000000000007E-3</v>
          </cell>
          <cell r="AP103">
            <v>5.7300000000000007E-3</v>
          </cell>
          <cell r="AQ103">
            <v>5.7300000000000007E-3</v>
          </cell>
          <cell r="AR103">
            <v>5.7300000000000007E-3</v>
          </cell>
          <cell r="AS103">
            <v>5.7300000000000007E-3</v>
          </cell>
          <cell r="AT103">
            <v>5.7300000000000007E-3</v>
          </cell>
          <cell r="AU103">
            <v>5.7300000000000007E-3</v>
          </cell>
          <cell r="AV103">
            <v>5.7300000000000007E-3</v>
          </cell>
          <cell r="AW103">
            <v>5.7300000000000007E-3</v>
          </cell>
          <cell r="AX103">
            <v>5.7300000000000007E-3</v>
          </cell>
          <cell r="AY103">
            <v>5.7300000000000007E-3</v>
          </cell>
        </row>
        <row r="104">
          <cell r="A104" t="str">
            <v>Co2 Adder per MMBtu Nat Gas</v>
          </cell>
          <cell r="B104">
            <v>0.87750000000000006</v>
          </cell>
          <cell r="C104">
            <v>0.87750000000000006</v>
          </cell>
          <cell r="D104">
            <v>0.87750000000000006</v>
          </cell>
          <cell r="E104">
            <v>0.87750000000000006</v>
          </cell>
          <cell r="F104">
            <v>0.87750000000000006</v>
          </cell>
          <cell r="G104">
            <v>0.87750000000000006</v>
          </cell>
          <cell r="H104">
            <v>0.87750000000000006</v>
          </cell>
          <cell r="I104">
            <v>0.87750000000000006</v>
          </cell>
          <cell r="J104">
            <v>0.87750000000000006</v>
          </cell>
          <cell r="K104">
            <v>0.87750000000000006</v>
          </cell>
          <cell r="L104">
            <v>0.87750000000000006</v>
          </cell>
          <cell r="M104">
            <v>0.87750000000000006</v>
          </cell>
          <cell r="N104">
            <v>0.87750000000000006</v>
          </cell>
          <cell r="O104">
            <v>0.87750000000000006</v>
          </cell>
          <cell r="P104">
            <v>0.87750000000000006</v>
          </cell>
          <cell r="Q104">
            <v>0.87750000000000006</v>
          </cell>
          <cell r="R104">
            <v>0.87750000000000006</v>
          </cell>
          <cell r="S104">
            <v>0.87750000000000006</v>
          </cell>
          <cell r="T104">
            <v>0.87750000000000006</v>
          </cell>
          <cell r="U104">
            <v>0.87750000000000006</v>
          </cell>
          <cell r="V104">
            <v>0.87750000000000006</v>
          </cell>
          <cell r="W104">
            <v>0.87750000000000006</v>
          </cell>
          <cell r="X104">
            <v>0.87750000000000006</v>
          </cell>
          <cell r="Y104">
            <v>0.87750000000000006</v>
          </cell>
          <cell r="Z104">
            <v>0.87750000000000006</v>
          </cell>
          <cell r="AA104">
            <v>0.87750000000000006</v>
          </cell>
          <cell r="AB104">
            <v>0.87750000000000006</v>
          </cell>
          <cell r="AC104">
            <v>0.87750000000000006</v>
          </cell>
          <cell r="AD104">
            <v>0.87750000000000006</v>
          </cell>
          <cell r="AE104">
            <v>0.87750000000000006</v>
          </cell>
          <cell r="AF104">
            <v>0.87750000000000006</v>
          </cell>
          <cell r="AG104">
            <v>0.87750000000000006</v>
          </cell>
          <cell r="AH104">
            <v>0.87750000000000006</v>
          </cell>
          <cell r="AI104">
            <v>0.87750000000000006</v>
          </cell>
          <cell r="AJ104">
            <v>0.87750000000000006</v>
          </cell>
          <cell r="AK104">
            <v>0.87750000000000006</v>
          </cell>
          <cell r="AL104">
            <v>0.87750000000000006</v>
          </cell>
          <cell r="AM104">
            <v>0.87750000000000006</v>
          </cell>
          <cell r="AN104">
            <v>0.87750000000000006</v>
          </cell>
          <cell r="AO104">
            <v>0.87750000000000006</v>
          </cell>
          <cell r="AP104">
            <v>0.87750000000000006</v>
          </cell>
          <cell r="AQ104">
            <v>0.87750000000000006</v>
          </cell>
          <cell r="AR104">
            <v>0.87750000000000006</v>
          </cell>
          <cell r="AS104">
            <v>0.87750000000000006</v>
          </cell>
          <cell r="AT104">
            <v>0.87750000000000006</v>
          </cell>
          <cell r="AU104">
            <v>0.87750000000000006</v>
          </cell>
          <cell r="AV104">
            <v>0.87750000000000006</v>
          </cell>
          <cell r="AW104">
            <v>0.87750000000000006</v>
          </cell>
          <cell r="AX104">
            <v>0.87750000000000006</v>
          </cell>
          <cell r="AY104">
            <v>0.87750000000000006</v>
          </cell>
        </row>
        <row r="105">
          <cell r="A105" t="str">
            <v>Co2 Adder per MMBtu Oil (place holder values)</v>
          </cell>
          <cell r="B105">
            <v>0.87750000000000006</v>
          </cell>
          <cell r="C105">
            <v>0.87750000000000006</v>
          </cell>
          <cell r="D105">
            <v>0.87750000000000006</v>
          </cell>
          <cell r="E105">
            <v>0.87750000000000006</v>
          </cell>
          <cell r="F105">
            <v>0.87750000000000006</v>
          </cell>
          <cell r="G105">
            <v>0.87750000000000006</v>
          </cell>
          <cell r="H105">
            <v>0.87750000000000006</v>
          </cell>
          <cell r="I105">
            <v>0.87750000000000006</v>
          </cell>
          <cell r="J105">
            <v>0.87750000000000006</v>
          </cell>
          <cell r="K105">
            <v>0.87750000000000006</v>
          </cell>
          <cell r="L105">
            <v>0.87750000000000006</v>
          </cell>
          <cell r="M105">
            <v>0.87750000000000006</v>
          </cell>
          <cell r="N105">
            <v>0.87750000000000006</v>
          </cell>
          <cell r="O105">
            <v>0.87750000000000006</v>
          </cell>
          <cell r="P105">
            <v>0.87750000000000006</v>
          </cell>
          <cell r="Q105">
            <v>0.87750000000000006</v>
          </cell>
          <cell r="R105">
            <v>0.87750000000000006</v>
          </cell>
          <cell r="S105">
            <v>0.87750000000000006</v>
          </cell>
          <cell r="T105">
            <v>0.87750000000000006</v>
          </cell>
          <cell r="U105">
            <v>0.87750000000000006</v>
          </cell>
          <cell r="V105">
            <v>0.87750000000000006</v>
          </cell>
          <cell r="W105">
            <v>0.87750000000000006</v>
          </cell>
          <cell r="X105">
            <v>0.87750000000000006</v>
          </cell>
          <cell r="Y105">
            <v>0.87750000000000006</v>
          </cell>
          <cell r="Z105">
            <v>0.87750000000000006</v>
          </cell>
          <cell r="AA105">
            <v>0.87750000000000006</v>
          </cell>
          <cell r="AB105">
            <v>0.87750000000000006</v>
          </cell>
          <cell r="AC105">
            <v>0.87750000000000006</v>
          </cell>
          <cell r="AD105">
            <v>0.87750000000000006</v>
          </cell>
          <cell r="AE105">
            <v>0.87750000000000006</v>
          </cell>
          <cell r="AF105">
            <v>0.87750000000000006</v>
          </cell>
          <cell r="AG105">
            <v>0.87750000000000006</v>
          </cell>
          <cell r="AH105">
            <v>0.87750000000000006</v>
          </cell>
          <cell r="AI105">
            <v>0.87750000000000006</v>
          </cell>
          <cell r="AJ105">
            <v>0.87750000000000006</v>
          </cell>
          <cell r="AK105">
            <v>0.87750000000000006</v>
          </cell>
          <cell r="AL105">
            <v>0.87750000000000006</v>
          </cell>
          <cell r="AM105">
            <v>0.87750000000000006</v>
          </cell>
          <cell r="AN105">
            <v>0.87750000000000006</v>
          </cell>
          <cell r="AO105">
            <v>0.87750000000000006</v>
          </cell>
          <cell r="AP105">
            <v>0.87750000000000006</v>
          </cell>
          <cell r="AQ105">
            <v>0.87750000000000006</v>
          </cell>
          <cell r="AR105">
            <v>0.87750000000000006</v>
          </cell>
          <cell r="AS105">
            <v>0.87750000000000006</v>
          </cell>
          <cell r="AT105">
            <v>0.87750000000000006</v>
          </cell>
          <cell r="AU105">
            <v>0.87750000000000006</v>
          </cell>
          <cell r="AV105">
            <v>0.87750000000000006</v>
          </cell>
          <cell r="AW105">
            <v>0.87750000000000006</v>
          </cell>
          <cell r="AX105">
            <v>0.87750000000000006</v>
          </cell>
          <cell r="AY105">
            <v>0.87750000000000006</v>
          </cell>
        </row>
        <row r="106">
          <cell r="B106">
            <v>0</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row>
        <row r="107">
          <cell r="A107" t="str">
            <v>Avoided Cost Present Value Forecast</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row>
        <row r="108">
          <cell r="A108" t="str">
            <v>Year</v>
          </cell>
          <cell r="B108">
            <v>1</v>
          </cell>
          <cell r="C108">
            <v>2</v>
          </cell>
          <cell r="D108">
            <v>3</v>
          </cell>
          <cell r="E108">
            <v>4</v>
          </cell>
          <cell r="F108">
            <v>5</v>
          </cell>
          <cell r="G108">
            <v>6</v>
          </cell>
          <cell r="H108">
            <v>7</v>
          </cell>
          <cell r="I108">
            <v>8</v>
          </cell>
          <cell r="J108">
            <v>9</v>
          </cell>
          <cell r="K108">
            <v>10</v>
          </cell>
          <cell r="L108">
            <v>11</v>
          </cell>
          <cell r="M108">
            <v>12</v>
          </cell>
          <cell r="N108">
            <v>13</v>
          </cell>
          <cell r="O108">
            <v>14</v>
          </cell>
          <cell r="P108">
            <v>15</v>
          </cell>
          <cell r="Q108">
            <v>16</v>
          </cell>
          <cell r="R108">
            <v>17</v>
          </cell>
          <cell r="S108">
            <v>18</v>
          </cell>
          <cell r="T108">
            <v>19</v>
          </cell>
          <cell r="U108">
            <v>20</v>
          </cell>
          <cell r="V108">
            <v>21</v>
          </cell>
          <cell r="W108">
            <v>22</v>
          </cell>
          <cell r="X108">
            <v>23</v>
          </cell>
          <cell r="Y108">
            <v>24</v>
          </cell>
          <cell r="Z108">
            <v>25</v>
          </cell>
          <cell r="AA108">
            <v>26</v>
          </cell>
          <cell r="AB108">
            <v>27</v>
          </cell>
          <cell r="AC108">
            <v>28</v>
          </cell>
          <cell r="AD108">
            <v>29</v>
          </cell>
          <cell r="AE108">
            <v>30</v>
          </cell>
          <cell r="AF108">
            <v>31</v>
          </cell>
          <cell r="AG108">
            <v>32</v>
          </cell>
          <cell r="AH108">
            <v>33</v>
          </cell>
          <cell r="AI108">
            <v>34</v>
          </cell>
          <cell r="AJ108">
            <v>35</v>
          </cell>
          <cell r="AK108">
            <v>36</v>
          </cell>
          <cell r="AL108">
            <v>37</v>
          </cell>
          <cell r="AM108">
            <v>38</v>
          </cell>
          <cell r="AN108">
            <v>39</v>
          </cell>
          <cell r="AO108">
            <v>40</v>
          </cell>
          <cell r="AP108">
            <v>41</v>
          </cell>
          <cell r="AQ108">
            <v>42</v>
          </cell>
          <cell r="AR108">
            <v>43</v>
          </cell>
          <cell r="AS108">
            <v>44</v>
          </cell>
          <cell r="AT108">
            <v>45</v>
          </cell>
          <cell r="AU108">
            <v>46</v>
          </cell>
          <cell r="AV108">
            <v>47</v>
          </cell>
          <cell r="AW108">
            <v>48</v>
          </cell>
          <cell r="AX108">
            <v>49</v>
          </cell>
          <cell r="AY108">
            <v>50</v>
          </cell>
        </row>
        <row r="109">
          <cell r="A109" t="str">
            <v>Avoided energy per kWh with line loss (PV)</v>
          </cell>
          <cell r="B109">
            <v>8.5000000000000006E-2</v>
          </cell>
          <cell r="C109">
            <v>0.14676888215546238</v>
          </cell>
          <cell r="D109">
            <v>0.20414371556472255</v>
          </cell>
          <cell r="E109">
            <v>0.25839768403149038</v>
          </cell>
          <cell r="F109">
            <v>0.30970025140924012</v>
          </cell>
          <cell r="G109">
            <v>0.35821832065739073</v>
          </cell>
          <cell r="H109">
            <v>0.40431751717749687</v>
          </cell>
          <cell r="I109">
            <v>0.44812287732359957</v>
          </cell>
          <cell r="J109">
            <v>0.48974263650325012</v>
          </cell>
          <cell r="K109">
            <v>0.52929210194241694</v>
          </cell>
          <cell r="L109">
            <v>0.56687294688955814</v>
          </cell>
          <cell r="M109">
            <v>0.60257915226126935</v>
          </cell>
          <cell r="N109">
            <v>0.636507632437601</v>
          </cell>
          <cell r="O109">
            <v>0.6687476124314139</v>
          </cell>
          <cell r="P109">
            <v>0.69938293294138765</v>
          </cell>
          <cell r="Q109">
            <v>0.72842115143425368</v>
          </cell>
          <cell r="R109">
            <v>0.75594552915261015</v>
          </cell>
          <cell r="S109">
            <v>0.78203498670555471</v>
          </cell>
          <cell r="T109">
            <v>0.80676433035763484</v>
          </cell>
          <cell r="U109">
            <v>0.83020446652074398</v>
          </cell>
          <cell r="V109">
            <v>0.85242260506397538</v>
          </cell>
          <cell r="W109">
            <v>0.87348245202438424</v>
          </cell>
          <cell r="X109">
            <v>0.8934443922712173</v>
          </cell>
          <cell r="Y109">
            <v>0.91236566264736241</v>
          </cell>
          <cell r="Z109">
            <v>0.93030051608446673</v>
          </cell>
          <cell r="AA109">
            <v>0.94730037716229076</v>
          </cell>
          <cell r="AB109">
            <v>0.96341398955833246</v>
          </cell>
          <cell r="AC109">
            <v>0.97868755581050471</v>
          </cell>
          <cell r="AD109">
            <v>0.99316486979360641</v>
          </cell>
          <cell r="AE109">
            <v>1.0068874422894374</v>
          </cell>
          <cell r="AF109">
            <v>1.0198946200106043</v>
          </cell>
          <cell r="AG109">
            <v>1.0322236984192932</v>
          </cell>
          <cell r="AH109">
            <v>1.043910028664496</v>
          </cell>
          <cell r="AI109">
            <v>1.054987118944309</v>
          </cell>
          <cell r="AJ109">
            <v>1.0654867305839422</v>
          </cell>
          <cell r="AK109">
            <v>1.0754389691049215</v>
          </cell>
          <cell r="AL109">
            <v>1.0848723705466081</v>
          </cell>
          <cell r="AM109">
            <v>1.0938139832875433</v>
          </cell>
          <cell r="AN109">
            <v>1.102289445601226</v>
          </cell>
          <cell r="AO109">
            <v>1.1103230591686977</v>
          </cell>
          <cell r="AP109">
            <v>1.1179378587587183</v>
          </cell>
          <cell r="AQ109">
            <v>1.1251556782753254</v>
          </cell>
          <cell r="AR109">
            <v>1.1319972133621568</v>
          </cell>
          <cell r="AS109">
            <v>1.1384820807430396</v>
          </cell>
          <cell r="AT109">
            <v>1.144628874468995</v>
          </cell>
          <cell r="AU109">
            <v>1.1504552192329336</v>
          </cell>
          <cell r="AV109">
            <v>1.1559778209049134</v>
          </cell>
          <cell r="AW109">
            <v>1.1612125144328564</v>
          </cell>
          <cell r="AX109">
            <v>1.1661743092460726</v>
          </cell>
          <cell r="AY109">
            <v>1.170877432291775</v>
          </cell>
        </row>
        <row r="110">
          <cell r="A110" t="str">
            <v>Avoided Capacity per KW with reserve margin, line loss and avoided distribution (PV)</v>
          </cell>
          <cell r="B110">
            <v>83.142880157899583</v>
          </cell>
          <cell r="C110">
            <v>168.53441057976141</v>
          </cell>
          <cell r="D110">
            <v>255.33713327310039</v>
          </cell>
          <cell r="E110">
            <v>342.85019038251738</v>
          </cell>
          <cell r="F110">
            <v>430.46720059461694</v>
          </cell>
          <cell r="G110">
            <v>517.67458334521405</v>
          </cell>
          <cell r="H110">
            <v>604.04866016790231</v>
          </cell>
          <cell r="I110">
            <v>689.22294077369145</v>
          </cell>
          <cell r="J110">
            <v>772.90319960289992</v>
          </cell>
          <cell r="K110">
            <v>854.84525147923114</v>
          </cell>
          <cell r="L110">
            <v>934.84935653622915</v>
          </cell>
          <cell r="M110">
            <v>1012.7609731846534</v>
          </cell>
          <cell r="N110">
            <v>1086.6108467850554</v>
          </cell>
          <cell r="O110">
            <v>1156.61072697501</v>
          </cell>
          <cell r="P110">
            <v>1222.96132431146</v>
          </cell>
          <cell r="Q110">
            <v>1285.8528857678107</v>
          </cell>
          <cell r="R110">
            <v>1345.4657402288062</v>
          </cell>
          <cell r="S110">
            <v>1401.9708155472856</v>
          </cell>
          <cell r="T110">
            <v>1455.5301286453703</v>
          </cell>
          <cell r="U110">
            <v>1506.2972500653557</v>
          </cell>
          <cell r="V110">
            <v>1554.4177443023086</v>
          </cell>
          <cell r="W110">
            <v>1600.0295871809371</v>
          </cell>
          <cell r="X110">
            <v>1643.2635614734759</v>
          </cell>
          <cell r="Y110">
            <v>1684.243631892944</v>
          </cell>
          <cell r="Z110">
            <v>1723.0873005369897</v>
          </cell>
          <cell r="AA110">
            <v>1759.9059438014879</v>
          </cell>
          <cell r="AB110">
            <v>1794.8051317299221</v>
          </cell>
          <cell r="AC110">
            <v>1827.88493071422</v>
          </cell>
          <cell r="AD110">
            <v>1859.2401904149763</v>
          </cell>
          <cell r="AE110">
            <v>1888.9608157237501</v>
          </cell>
          <cell r="AF110">
            <v>1917.1320245472323</v>
          </cell>
          <cell r="AG110">
            <v>1943.8345921524287</v>
          </cell>
          <cell r="AH110">
            <v>1969.1450827734679</v>
          </cell>
          <cell r="AI110">
            <v>1993.1360691441214</v>
          </cell>
          <cell r="AJ110">
            <v>2015.8763405854991</v>
          </cell>
          <cell r="AK110">
            <v>2037.4311002455727</v>
          </cell>
          <cell r="AL110">
            <v>2057.8621520560691</v>
          </cell>
          <cell r="AM110">
            <v>2077.2280779427956</v>
          </cell>
          <cell r="AN110">
            <v>2095.5844057975123</v>
          </cell>
          <cell r="AO110">
            <v>2112.9837686929786</v>
          </cell>
          <cell r="AP110">
            <v>2129.4760557976861</v>
          </cell>
          <cell r="AQ110">
            <v>2145.1085554230012</v>
          </cell>
          <cell r="AR110">
            <v>2159.9260906128734</v>
          </cell>
          <cell r="AS110">
            <v>2173.9711476648849</v>
          </cell>
          <cell r="AT110">
            <v>2187.2839979511518</v>
          </cell>
          <cell r="AU110">
            <v>2199.9028133883717</v>
          </cell>
          <cell r="AV110">
            <v>2211.8637758881059</v>
          </cell>
          <cell r="AW110">
            <v>2223.2011811011243</v>
          </cell>
          <cell r="AX110">
            <v>2233.9475367532746</v>
          </cell>
          <cell r="AY110">
            <v>2244.1336558548387</v>
          </cell>
        </row>
        <row r="111">
          <cell r="A111" t="str">
            <v>Avoided gas $/MMBtu (Heating) (PV)</v>
          </cell>
          <cell r="B111">
            <v>9.9695080143101027</v>
          </cell>
          <cell r="C111">
            <v>19.207027936485396</v>
          </cell>
          <cell r="D111">
            <v>27.770532681796588</v>
          </cell>
          <cell r="E111">
            <v>35.887598791096295</v>
          </cell>
          <cell r="F111">
            <v>43.581500316498861</v>
          </cell>
          <cell r="G111">
            <v>50.874297970908877</v>
          </cell>
          <cell r="H111">
            <v>57.843389446302268</v>
          </cell>
          <cell r="I111">
            <v>64.496012816984674</v>
          </cell>
          <cell r="J111">
            <v>70.852567898586869</v>
          </cell>
          <cell r="K111">
            <v>76.877738592048672</v>
          </cell>
          <cell r="L111">
            <v>82.588800860732846</v>
          </cell>
          <cell r="M111">
            <v>88.002130025362391</v>
          </cell>
          <cell r="N111">
            <v>93.133247716954372</v>
          </cell>
          <cell r="O111">
            <v>97.996866381970477</v>
          </cell>
          <cell r="P111">
            <v>102.60693146729379</v>
          </cell>
          <cell r="Q111">
            <v>106.97666140598888</v>
          </cell>
          <cell r="R111">
            <v>111.11858551849608</v>
          </cell>
          <cell r="S111">
            <v>115.04457993793417</v>
          </cell>
          <cell r="T111">
            <v>118.76590166252005</v>
          </cell>
          <cell r="U111">
            <v>122.29322083274363</v>
          </cell>
          <cell r="V111">
            <v>125.63665132584654</v>
          </cell>
          <cell r="W111">
            <v>128.80577975532799</v>
          </cell>
          <cell r="X111">
            <v>131.80969295862792</v>
          </cell>
          <cell r="Y111">
            <v>134.65700405180323</v>
          </cell>
          <cell r="Z111">
            <v>137.35587712590305</v>
          </cell>
          <cell r="AA111">
            <v>139.91405065585548</v>
          </cell>
          <cell r="AB111">
            <v>142.33885968898574</v>
          </cell>
          <cell r="AC111">
            <v>144.63725687678692</v>
          </cell>
          <cell r="AD111">
            <v>146.81583241024776</v>
          </cell>
          <cell r="AE111">
            <v>148.88083291589786</v>
          </cell>
          <cell r="AF111">
            <v>150.83817936675104</v>
          </cell>
          <cell r="AG111">
            <v>152.69348405950285</v>
          </cell>
          <cell r="AH111">
            <v>154.45206670666099</v>
          </cell>
          <cell r="AI111">
            <v>156.11896968974926</v>
          </cell>
          <cell r="AJ111">
            <v>157.6989725173211</v>
          </cell>
          <cell r="AK111">
            <v>159.1966055292375</v>
          </cell>
          <cell r="AL111">
            <v>160.61616288650424</v>
          </cell>
          <cell r="AM111">
            <v>161.96171488391349</v>
          </cell>
          <cell r="AN111">
            <v>163.23711962079429</v>
          </cell>
          <cell r="AO111">
            <v>164.44603406333533</v>
          </cell>
          <cell r="AP111">
            <v>165.59192453019887</v>
          </cell>
          <cell r="AQ111">
            <v>166.67807663149134</v>
          </cell>
          <cell r="AR111">
            <v>167.70760468958846</v>
          </cell>
          <cell r="AS111">
            <v>168.68346066882745</v>
          </cell>
          <cell r="AT111">
            <v>169.60844263967007</v>
          </cell>
          <cell r="AU111">
            <v>170.48520280160622</v>
          </cell>
          <cell r="AV111">
            <v>171.31625508780161</v>
          </cell>
          <cell r="AW111">
            <v>172.10398237329488</v>
          </cell>
          <cell r="AX111">
            <v>172.85064330741173</v>
          </cell>
          <cell r="AY111">
            <v>173.55837878998693</v>
          </cell>
        </row>
        <row r="112">
          <cell r="A112" t="str">
            <v>Natural gas $ per MMBtu (Hot Water) (PV)</v>
          </cell>
          <cell r="B112">
            <v>9.2028100102799062</v>
          </cell>
          <cell r="C112">
            <v>17.724368306785436</v>
          </cell>
          <cell r="D112">
            <v>25.614338971004738</v>
          </cell>
          <cell r="E112">
            <v>33.092984150359527</v>
          </cell>
          <cell r="F112">
            <v>40.181747353539421</v>
          </cell>
          <cell r="G112">
            <v>46.900954181198088</v>
          </cell>
          <cell r="H112">
            <v>53.322238820759729</v>
          </cell>
          <cell r="I112">
            <v>59.509156246227533</v>
          </cell>
          <cell r="J112">
            <v>65.373532952832093</v>
          </cell>
          <cell r="K112">
            <v>70.932183859566265</v>
          </cell>
          <cell r="L112">
            <v>76.201047278271645</v>
          </cell>
          <cell r="M112">
            <v>81.195230613537404</v>
          </cell>
          <cell r="N112">
            <v>85.929053680140029</v>
          </cell>
          <cell r="O112">
            <v>90.416089762227827</v>
          </cell>
          <cell r="P112">
            <v>94.66920453197929</v>
          </cell>
          <cell r="Q112">
            <v>98.70059293932664</v>
          </cell>
          <cell r="R112">
            <v>102.52181417851845</v>
          </cell>
          <cell r="S112">
            <v>106.14382483178083</v>
          </cell>
          <cell r="T112">
            <v>109.57701028511011</v>
          </cell>
          <cell r="U112">
            <v>112.83121450627529</v>
          </cell>
          <cell r="V112">
            <v>115.9157682704129</v>
          </cell>
          <cell r="W112">
            <v>118.83951591414524</v>
          </cell>
          <cell r="X112">
            <v>121.61084069493418</v>
          </cell>
          <cell r="Y112">
            <v>124.23768882838341</v>
          </cell>
          <cell r="Z112">
            <v>126.72759227241113</v>
          </cell>
          <cell r="AA112">
            <v>129.08769032362224</v>
          </cell>
          <cell r="AB112">
            <v>131.32475008780338</v>
          </cell>
          <cell r="AC112">
            <v>133.44518588323575</v>
          </cell>
          <cell r="AD112">
            <v>135.45507763246073</v>
          </cell>
          <cell r="AE112">
            <v>137.36018829523323</v>
          </cell>
          <cell r="AF112">
            <v>139.16598039264792</v>
          </cell>
          <cell r="AG112">
            <v>140.87763166981824</v>
          </cell>
          <cell r="AH112">
            <v>142.5000499420176</v>
          </cell>
          <cell r="AI112">
            <v>144.03788716685111</v>
          </cell>
          <cell r="AJ112">
            <v>145.49555278280704</v>
          </cell>
          <cell r="AK112">
            <v>146.87722635243352</v>
          </cell>
          <cell r="AL112">
            <v>148.18686954639227</v>
          </cell>
          <cell r="AM112">
            <v>149.42823750275127</v>
          </cell>
          <cell r="AN112">
            <v>150.60488959408681</v>
          </cell>
          <cell r="AO112">
            <v>151.72019963326744</v>
          </cell>
          <cell r="AP112">
            <v>152.77736554718271</v>
          </cell>
          <cell r="AQ112">
            <v>153.77941854615455</v>
          </cell>
          <cell r="AR112">
            <v>154.72923181532215</v>
          </cell>
          <cell r="AS112">
            <v>155.62952875292177</v>
          </cell>
          <cell r="AT112">
            <v>156.48289077908257</v>
          </cell>
          <cell r="AU112">
            <v>157.29176473752881</v>
          </cell>
          <cell r="AV112">
            <v>158.05846991141149</v>
          </cell>
          <cell r="AW112">
            <v>158.78520467338561</v>
          </cell>
          <cell r="AX112">
            <v>159.47405278900089</v>
          </cell>
          <cell r="AY112">
            <v>160.12698939147984</v>
          </cell>
        </row>
        <row r="113">
          <cell r="A113" t="str">
            <v>Residual Oil (PV)</v>
          </cell>
          <cell r="B113">
            <v>7.0689328859713552</v>
          </cell>
          <cell r="C113">
            <v>14.369698136716529</v>
          </cell>
          <cell r="D113">
            <v>21.541967331637562</v>
          </cell>
          <cell r="E113">
            <v>28.51267627318699</v>
          </cell>
          <cell r="F113">
            <v>35.250642077004798</v>
          </cell>
          <cell r="G113">
            <v>41.746987388541662</v>
          </cell>
          <cell r="H113">
            <v>47.980700711127561</v>
          </cell>
          <cell r="I113">
            <v>53.925864208141782</v>
          </cell>
          <cell r="J113">
            <v>59.641723748881354</v>
          </cell>
          <cell r="K113">
            <v>65.083644011797688</v>
          </cell>
          <cell r="L113">
            <v>70.302178243051259</v>
          </cell>
          <cell r="M113">
            <v>75.296787022973902</v>
          </cell>
          <cell r="N113">
            <v>80.02975889547298</v>
          </cell>
          <cell r="O113">
            <v>84.55046652586843</v>
          </cell>
          <cell r="P113">
            <v>88.867652559080511</v>
          </cell>
          <cell r="Q113">
            <v>92.986957075656932</v>
          </cell>
          <cell r="R113">
            <v>96.884761614834133</v>
          </cell>
          <cell r="S113">
            <v>100.57041386849632</v>
          </cell>
          <cell r="T113">
            <v>104.05103570691571</v>
          </cell>
          <cell r="U113">
            <v>107.35020332627059</v>
          </cell>
          <cell r="V113">
            <v>110.47737642518516</v>
          </cell>
          <cell r="W113">
            <v>113.44152154263973</v>
          </cell>
          <cell r="X113">
            <v>116.25113776771516</v>
          </cell>
          <cell r="Y113">
            <v>118.91428110901889</v>
          </cell>
          <cell r="Z113">
            <v>121.43858759366697</v>
          </cell>
          <cell r="AA113">
            <v>123.83129516205376</v>
          </cell>
          <cell r="AB113">
            <v>126.09926442118817</v>
          </cell>
          <cell r="AC113">
            <v>128.2489983161023</v>
          </cell>
          <cell r="AD113">
            <v>130.28666077573655</v>
          </cell>
          <cell r="AE113">
            <v>132.21809438676428</v>
          </cell>
          <cell r="AF113">
            <v>134.04883714603227</v>
          </cell>
          <cell r="AG113">
            <v>135.78413833965121</v>
          </cell>
          <cell r="AH113">
            <v>137.42897359426632</v>
          </cell>
          <cell r="AI113">
            <v>138.98805914366454</v>
          </cell>
          <cell r="AJ113">
            <v>140.46586535162493</v>
          </cell>
          <cell r="AK113">
            <v>141.86662952978642</v>
          </cell>
          <cell r="AL113">
            <v>143.19436808728548</v>
          </cell>
          <cell r="AM113">
            <v>144.45288804700024</v>
          </cell>
          <cell r="AN113">
            <v>145.64579796142181</v>
          </cell>
          <cell r="AO113">
            <v>146.77651825945173</v>
          </cell>
          <cell r="AP113">
            <v>147.84829105379288</v>
          </cell>
          <cell r="AQ113">
            <v>148.86418943705462</v>
          </cell>
          <cell r="AR113">
            <v>149.82712629322691</v>
          </cell>
          <cell r="AS113">
            <v>150.73986264978831</v>
          </cell>
          <cell r="AT113">
            <v>151.60501559439626</v>
          </cell>
          <cell r="AU113">
            <v>152.42506577885879</v>
          </cell>
          <cell r="AV113">
            <v>153.20236453190384</v>
          </cell>
          <cell r="AW113">
            <v>153.93914060114085</v>
          </cell>
          <cell r="AX113">
            <v>154.63750654354561</v>
          </cell>
          <cell r="AY113">
            <v>155.29946478279183</v>
          </cell>
        </row>
        <row r="114">
          <cell r="A114" t="str">
            <v>Co2 Adder per kWh ($2008)</v>
          </cell>
          <cell r="B114">
            <v>6.1141123369011178E-3</v>
          </cell>
          <cell r="C114">
            <v>1.1835653147838862E-2</v>
          </cell>
          <cell r="D114">
            <v>1.718893701314065E-2</v>
          </cell>
          <cell r="E114">
            <v>2.2163645558166009E-2</v>
          </cell>
          <cell r="F114">
            <v>2.6784701836957338E-2</v>
          </cell>
          <cell r="G114">
            <v>3.1082908421834338E-2</v>
          </cell>
          <cell r="H114">
            <v>3.5157037886172721E-2</v>
          </cell>
          <cell r="I114">
            <v>3.9012079195542004E-2</v>
          </cell>
          <cell r="J114">
            <v>4.2666146787361234E-2</v>
          </cell>
          <cell r="K114">
            <v>4.6123704820036415E-2</v>
          </cell>
          <cell r="L114">
            <v>4.9401011012145592E-2</v>
          </cell>
          <cell r="M114">
            <v>5.2507462379073722E-2</v>
          </cell>
          <cell r="N114">
            <v>5.5446845168468734E-2</v>
          </cell>
          <cell r="O114">
            <v>5.8232989992539834E-2</v>
          </cell>
          <cell r="P114">
            <v>6.0869284697021131E-2</v>
          </cell>
          <cell r="Q114">
            <v>6.3368142236813835E-2</v>
          </cell>
          <cell r="R114">
            <v>6.5736727582588902E-2</v>
          </cell>
          <cell r="S114">
            <v>6.7981832175740636E-2</v>
          </cell>
          <cell r="T114">
            <v>7.0109893401476872E-2</v>
          </cell>
          <cell r="U114">
            <v>7.2127013046724489E-2</v>
          </cell>
          <cell r="V114">
            <v>7.4038974795774357E-2</v>
          </cell>
          <cell r="W114">
            <v>7.5851260813831103E-2</v>
          </cell>
          <cell r="X114">
            <v>7.7569067466017591E-2</v>
          </cell>
          <cell r="Y114">
            <v>7.9197320216905259E-2</v>
          </cell>
          <cell r="Z114">
            <v>8.0740687753291684E-2</v>
          </cell>
          <cell r="AA114">
            <v>8.220359537071957E-2</v>
          </cell>
          <cell r="AB114">
            <v>8.3590237662120412E-2</v>
          </cell>
          <cell r="AC114">
            <v>8.4904590544964811E-2</v>
          </cell>
          <cell r="AD114">
            <v>8.6150422661405004E-2</v>
          </cell>
          <cell r="AE114">
            <v>8.7331306184097124E-2</v>
          </cell>
          <cell r="AF114">
            <v>8.8450627058686809E-2</v>
          </cell>
          <cell r="AG114">
            <v>8.9511594712326323E-2</v>
          </cell>
          <cell r="AH114">
            <v>9.0517251256060458E-2</v>
          </cell>
          <cell r="AI114">
            <v>9.1470480207467217E-2</v>
          </cell>
          <cell r="AJ114">
            <v>9.2374014758563674E-2</v>
          </cell>
          <cell r="AK114">
            <v>9.3230445612683538E-2</v>
          </cell>
          <cell r="AL114">
            <v>9.4042228412797163E-2</v>
          </cell>
          <cell r="AM114">
            <v>9.4811690782573108E-2</v>
          </cell>
          <cell r="AN114">
            <v>9.5541039000370212E-2</v>
          </cell>
          <cell r="AO114">
            <v>9.6232364325296374E-2</v>
          </cell>
          <cell r="AP114">
            <v>9.6887648993472825E-2</v>
          </cell>
          <cell r="AQ114">
            <v>9.7508771901696961E-2</v>
          </cell>
          <cell r="AR114">
            <v>9.8097513994800406E-2</v>
          </cell>
          <cell r="AS114">
            <v>9.8655563372149632E-2</v>
          </cell>
          <cell r="AT114">
            <v>9.91845201279309E-2</v>
          </cell>
          <cell r="AU114">
            <v>9.9685900939097974E-2</v>
          </cell>
          <cell r="AV114">
            <v>0.10016114341413786</v>
          </cell>
          <cell r="AW114">
            <v>0.10061161021512352</v>
          </cell>
          <cell r="AX114">
            <v>0.10103859296487297</v>
          </cell>
          <cell r="AY114">
            <v>0.10144331595041747</v>
          </cell>
        </row>
        <row r="115">
          <cell r="A115" t="str">
            <v>Co2 Adder per MMBtu</v>
          </cell>
          <cell r="B115">
            <v>0.85432063306221828</v>
          </cell>
          <cell r="C115">
            <v>1.6641032236425202</v>
          </cell>
          <cell r="D115">
            <v>2.4316696602115266</v>
          </cell>
          <cell r="E115">
            <v>3.1592207849214855</v>
          </cell>
          <cell r="F115">
            <v>3.8488427040778443</v>
          </cell>
          <cell r="G115">
            <v>4.502512769628896</v>
          </cell>
          <cell r="H115">
            <v>5.1221052488242051</v>
          </cell>
          <cell r="I115">
            <v>5.7093966982984323</v>
          </cell>
          <cell r="J115">
            <v>6.2660710579896426</v>
          </cell>
          <cell r="K115">
            <v>6.7937244794978984</v>
          </cell>
          <cell r="L115">
            <v>7.2938699027284732</v>
          </cell>
          <cell r="M115">
            <v>7.7679413939422881</v>
          </cell>
          <cell r="N115">
            <v>8.2172982576520646</v>
          </cell>
          <cell r="O115">
            <v>8.643228934154223</v>
          </cell>
          <cell r="P115">
            <v>9.0469546938719088</v>
          </cell>
          <cell r="Q115">
            <v>9.4296331391019432</v>
          </cell>
          <cell r="R115">
            <v>9.7923615232062406</v>
          </cell>
          <cell r="S115">
            <v>10.136179896764817</v>
          </cell>
          <cell r="T115">
            <v>10.462074089711335</v>
          </cell>
          <cell r="U115">
            <v>10.770978538001872</v>
          </cell>
          <cell r="V115">
            <v>11.063778962921813</v>
          </cell>
          <cell r="W115">
            <v>11.341314910713226</v>
          </cell>
          <cell r="X115">
            <v>11.604382159804613</v>
          </cell>
          <cell r="Y115">
            <v>11.853735002545264</v>
          </cell>
          <cell r="Z115">
            <v>12.09008840798664</v>
          </cell>
          <cell r="AA115">
            <v>12.314120071912114</v>
          </cell>
          <cell r="AB115">
            <v>12.526472359993132</v>
          </cell>
          <cell r="AC115">
            <v>12.727754149643387</v>
          </cell>
          <cell r="AD115">
            <v>12.918542575852159</v>
          </cell>
          <cell r="AE115">
            <v>13.099384686002654</v>
          </cell>
          <cell r="AF115">
            <v>13.270799008420186</v>
          </cell>
          <cell r="AG115">
            <v>13.433277039147702</v>
          </cell>
          <cell r="AH115">
            <v>13.5872846512117</v>
          </cell>
          <cell r="AI115">
            <v>13.73326343041928</v>
          </cell>
          <cell r="AJ115">
            <v>13.871631941516512</v>
          </cell>
          <cell r="AK115">
            <v>14.002786928338534</v>
          </cell>
          <cell r="AL115">
            <v>14.127104451392583</v>
          </cell>
          <cell r="AM115">
            <v>14.244940966135758</v>
          </cell>
          <cell r="AN115">
            <v>14.356634345039241</v>
          </cell>
          <cell r="AO115">
            <v>14.462504846369557</v>
          </cell>
          <cell r="AP115">
            <v>14.562856032464643</v>
          </cell>
          <cell r="AQ115">
            <v>14.65797564013771</v>
          </cell>
          <cell r="AR115">
            <v>14.748136405704599</v>
          </cell>
          <cell r="AS115">
            <v>14.833596847000228</v>
          </cell>
          <cell r="AT115">
            <v>14.914602004626417</v>
          </cell>
          <cell r="AU115">
            <v>14.991384144556454</v>
          </cell>
          <cell r="AV115">
            <v>15.064163424110991</v>
          </cell>
          <cell r="AW115">
            <v>15.133148523214818</v>
          </cell>
          <cell r="AX115">
            <v>15.198537242744511</v>
          </cell>
          <cell r="AY115">
            <v>15.260517071682608</v>
          </cell>
        </row>
        <row r="116">
          <cell r="A116" t="str">
            <v xml:space="preserve">Co2 Adder per MMBtu Oil </v>
          </cell>
          <cell r="B116">
            <v>0.85432063306221828</v>
          </cell>
          <cell r="C116">
            <v>1.6641032236425202</v>
          </cell>
          <cell r="D116">
            <v>2.4316696602115266</v>
          </cell>
          <cell r="E116">
            <v>3.1592207849214855</v>
          </cell>
          <cell r="F116">
            <v>3.8488427040778443</v>
          </cell>
          <cell r="G116">
            <v>4.502512769628896</v>
          </cell>
          <cell r="H116">
            <v>5.1221052488242051</v>
          </cell>
          <cell r="I116">
            <v>5.7093966982984323</v>
          </cell>
          <cell r="J116">
            <v>6.2660710579896426</v>
          </cell>
          <cell r="K116">
            <v>6.7937244794978984</v>
          </cell>
          <cell r="L116">
            <v>7.2938699027284732</v>
          </cell>
          <cell r="M116">
            <v>7.7679413939422881</v>
          </cell>
          <cell r="N116">
            <v>8.2172982576520646</v>
          </cell>
          <cell r="O116">
            <v>8.643228934154223</v>
          </cell>
          <cell r="P116">
            <v>9.0469546938719088</v>
          </cell>
          <cell r="Q116">
            <v>9.4296331391019432</v>
          </cell>
          <cell r="R116">
            <v>9.7923615232062406</v>
          </cell>
          <cell r="S116">
            <v>10.136179896764817</v>
          </cell>
          <cell r="T116">
            <v>10.462074089711335</v>
          </cell>
          <cell r="U116">
            <v>10.770978538001872</v>
          </cell>
          <cell r="V116">
            <v>11.063778962921813</v>
          </cell>
          <cell r="W116">
            <v>11.341314910713226</v>
          </cell>
          <cell r="X116">
            <v>11.604382159804613</v>
          </cell>
          <cell r="Y116">
            <v>11.853735002545264</v>
          </cell>
          <cell r="Z116">
            <v>12.09008840798664</v>
          </cell>
          <cell r="AA116">
            <v>12.314120071912114</v>
          </cell>
          <cell r="AB116">
            <v>12.526472359993132</v>
          </cell>
          <cell r="AC116">
            <v>12.727754149643387</v>
          </cell>
          <cell r="AD116">
            <v>12.918542575852159</v>
          </cell>
          <cell r="AE116">
            <v>13.099384686002654</v>
          </cell>
          <cell r="AF116">
            <v>13.270799008420186</v>
          </cell>
          <cell r="AG116">
            <v>13.433277039147702</v>
          </cell>
          <cell r="AH116">
            <v>13.5872846512117</v>
          </cell>
          <cell r="AI116">
            <v>13.73326343041928</v>
          </cell>
          <cell r="AJ116">
            <v>13.871631941516512</v>
          </cell>
          <cell r="AK116">
            <v>14.002786928338534</v>
          </cell>
          <cell r="AL116">
            <v>14.127104451392583</v>
          </cell>
          <cell r="AM116">
            <v>14.244940966135758</v>
          </cell>
          <cell r="AN116">
            <v>14.356634345039241</v>
          </cell>
          <cell r="AO116">
            <v>14.462504846369557</v>
          </cell>
          <cell r="AP116">
            <v>14.562856032464643</v>
          </cell>
          <cell r="AQ116">
            <v>14.65797564013771</v>
          </cell>
          <cell r="AR116">
            <v>14.748136405704599</v>
          </cell>
          <cell r="AS116">
            <v>14.833596847000228</v>
          </cell>
          <cell r="AT116">
            <v>14.914602004626417</v>
          </cell>
          <cell r="AU116">
            <v>14.991384144556454</v>
          </cell>
          <cell r="AV116">
            <v>15.064163424110991</v>
          </cell>
          <cell r="AW116">
            <v>15.133148523214818</v>
          </cell>
          <cell r="AX116">
            <v>15.198537242744511</v>
          </cell>
          <cell r="AY116">
            <v>15.260517071682608</v>
          </cell>
        </row>
        <row r="118">
          <cell r="A118" t="str">
            <v>O &amp; R</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row>
        <row r="119">
          <cell r="A119" t="str">
            <v>Avoided Cost Forecast</v>
          </cell>
        </row>
        <row r="120">
          <cell r="A120" t="str">
            <v>Year</v>
          </cell>
          <cell r="B120">
            <v>2010</v>
          </cell>
          <cell r="C120">
            <v>2011</v>
          </cell>
          <cell r="D120">
            <v>2012</v>
          </cell>
          <cell r="E120">
            <v>2013</v>
          </cell>
          <cell r="F120">
            <v>2014</v>
          </cell>
          <cell r="G120">
            <v>2015</v>
          </cell>
          <cell r="H120">
            <v>2016</v>
          </cell>
          <cell r="I120">
            <v>2017</v>
          </cell>
          <cell r="J120">
            <v>2018</v>
          </cell>
          <cell r="K120">
            <v>2019</v>
          </cell>
          <cell r="L120">
            <v>2020</v>
          </cell>
          <cell r="M120">
            <v>2021</v>
          </cell>
          <cell r="N120">
            <v>2022</v>
          </cell>
          <cell r="O120">
            <v>2023</v>
          </cell>
          <cell r="P120">
            <v>2024</v>
          </cell>
          <cell r="Q120">
            <v>2025</v>
          </cell>
          <cell r="R120">
            <v>2026</v>
          </cell>
          <cell r="S120">
            <v>2027</v>
          </cell>
          <cell r="T120">
            <v>2028</v>
          </cell>
          <cell r="U120">
            <v>2029</v>
          </cell>
          <cell r="V120">
            <v>2030</v>
          </cell>
          <cell r="W120">
            <v>2031</v>
          </cell>
          <cell r="X120">
            <v>2032</v>
          </cell>
          <cell r="Y120">
            <v>2033</v>
          </cell>
          <cell r="Z120">
            <v>2034</v>
          </cell>
          <cell r="AA120">
            <v>2035</v>
          </cell>
          <cell r="AB120">
            <v>2036</v>
          </cell>
          <cell r="AC120">
            <v>2037</v>
          </cell>
          <cell r="AD120">
            <v>2038</v>
          </cell>
          <cell r="AE120">
            <v>2039</v>
          </cell>
          <cell r="AF120">
            <v>2040</v>
          </cell>
          <cell r="AG120">
            <v>2041</v>
          </cell>
          <cell r="AH120">
            <v>2042</v>
          </cell>
          <cell r="AI120">
            <v>2043</v>
          </cell>
          <cell r="AJ120">
            <v>2044</v>
          </cell>
          <cell r="AK120">
            <v>2045</v>
          </cell>
          <cell r="AL120">
            <v>2046</v>
          </cell>
          <cell r="AM120">
            <v>2047</v>
          </cell>
          <cell r="AN120">
            <v>2048</v>
          </cell>
          <cell r="AO120">
            <v>2049</v>
          </cell>
          <cell r="AP120">
            <v>2050</v>
          </cell>
          <cell r="AQ120">
            <v>2051</v>
          </cell>
          <cell r="AR120">
            <v>2052</v>
          </cell>
          <cell r="AS120">
            <v>2053</v>
          </cell>
          <cell r="AT120">
            <v>2054</v>
          </cell>
          <cell r="AU120">
            <v>2055</v>
          </cell>
          <cell r="AV120">
            <v>2056</v>
          </cell>
          <cell r="AW120">
            <v>2057</v>
          </cell>
          <cell r="AX120">
            <v>2058</v>
          </cell>
          <cell r="AY120">
            <v>2059</v>
          </cell>
        </row>
        <row r="121">
          <cell r="A121" t="str">
            <v>Avoided energy per kWh with line loss</v>
          </cell>
          <cell r="B121">
            <v>8.5398706896551727E-2</v>
          </cell>
          <cell r="C121">
            <v>8.4051724137931036E-2</v>
          </cell>
          <cell r="D121">
            <v>8.2737068965517233E-2</v>
          </cell>
          <cell r="E121">
            <v>8.2090517241379321E-2</v>
          </cell>
          <cell r="F121">
            <v>8.1454741379310344E-2</v>
          </cell>
          <cell r="G121">
            <v>8.0818965517241367E-2</v>
          </cell>
          <cell r="H121">
            <v>8.1023706896551709E-2</v>
          </cell>
          <cell r="I121">
            <v>8.1217672413793102E-2</v>
          </cell>
          <cell r="J121">
            <v>8.1422413793103443E-2</v>
          </cell>
          <cell r="K121">
            <v>8.1616379310344822E-2</v>
          </cell>
          <cell r="L121">
            <v>8.1821120689655177E-2</v>
          </cell>
          <cell r="M121">
            <v>8.2015086206896542E-2</v>
          </cell>
          <cell r="N121">
            <v>8.2219827586206884E-2</v>
          </cell>
          <cell r="O121">
            <v>8.2424568965517225E-2</v>
          </cell>
          <cell r="P121">
            <v>8.2629310344827595E-2</v>
          </cell>
          <cell r="Q121">
            <v>8.2629310344827595E-2</v>
          </cell>
          <cell r="R121">
            <v>8.2629310344827595E-2</v>
          </cell>
          <cell r="S121">
            <v>8.2629310344827595E-2</v>
          </cell>
          <cell r="T121">
            <v>8.2629310344827595E-2</v>
          </cell>
          <cell r="U121">
            <v>8.2629310344827595E-2</v>
          </cell>
          <cell r="V121">
            <v>8.2629310344827595E-2</v>
          </cell>
          <cell r="W121">
            <v>8.2629310344827595E-2</v>
          </cell>
          <cell r="X121">
            <v>8.2629310344827595E-2</v>
          </cell>
          <cell r="Y121">
            <v>8.2629310344827595E-2</v>
          </cell>
          <cell r="Z121">
            <v>8.2629310344827595E-2</v>
          </cell>
          <cell r="AA121">
            <v>8.2629310344827595E-2</v>
          </cell>
          <cell r="AB121">
            <v>8.2629310344827595E-2</v>
          </cell>
          <cell r="AC121">
            <v>8.2629310344827595E-2</v>
          </cell>
          <cell r="AD121">
            <v>8.2629310344827595E-2</v>
          </cell>
          <cell r="AE121">
            <v>8.2629310344827595E-2</v>
          </cell>
          <cell r="AF121">
            <v>8.2629310344827595E-2</v>
          </cell>
          <cell r="AG121">
            <v>8.2629310344827595E-2</v>
          </cell>
          <cell r="AH121">
            <v>8.2629310344827595E-2</v>
          </cell>
          <cell r="AI121">
            <v>8.2629310344827595E-2</v>
          </cell>
          <cell r="AJ121">
            <v>8.2629310344827595E-2</v>
          </cell>
          <cell r="AK121">
            <v>8.2629310344827595E-2</v>
          </cell>
          <cell r="AL121">
            <v>8.2629310344827595E-2</v>
          </cell>
          <cell r="AM121">
            <v>8.2629310344827595E-2</v>
          </cell>
          <cell r="AN121">
            <v>8.2629310344827595E-2</v>
          </cell>
          <cell r="AO121">
            <v>8.2629310344827595E-2</v>
          </cell>
          <cell r="AP121">
            <v>8.2629310344827595E-2</v>
          </cell>
          <cell r="AQ121">
            <v>8.2629310344827595E-2</v>
          </cell>
          <cell r="AR121">
            <v>8.2629310344827595E-2</v>
          </cell>
          <cell r="AS121">
            <v>8.2629310344827595E-2</v>
          </cell>
          <cell r="AT121">
            <v>8.2629310344827595E-2</v>
          </cell>
          <cell r="AU121">
            <v>8.2629310344827595E-2</v>
          </cell>
          <cell r="AV121">
            <v>8.2629310344827595E-2</v>
          </cell>
          <cell r="AW121">
            <v>8.2629310344827595E-2</v>
          </cell>
          <cell r="AX121">
            <v>8.2629310344827595E-2</v>
          </cell>
          <cell r="AY121">
            <v>8.2629310344827595E-2</v>
          </cell>
        </row>
        <row r="122">
          <cell r="A122" t="str">
            <v>Avoided Capacity per KW with reserve margin, line loss and avoided distribution</v>
          </cell>
          <cell r="B122">
            <v>85.398706896551715</v>
          </cell>
          <cell r="C122">
            <v>92.53232758620689</v>
          </cell>
          <cell r="D122">
            <v>99.234913793103431</v>
          </cell>
          <cell r="E122">
            <v>105.54956896551724</v>
          </cell>
          <cell r="F122">
            <v>111.48706896551724</v>
          </cell>
          <cell r="G122">
            <v>117.06896551724137</v>
          </cell>
          <cell r="H122">
            <v>122.32758620689654</v>
          </cell>
          <cell r="I122">
            <v>127.26293103448276</v>
          </cell>
          <cell r="J122">
            <v>131.90732758620689</v>
          </cell>
          <cell r="K122">
            <v>136.27155172413794</v>
          </cell>
          <cell r="L122">
            <v>140.36637931034483</v>
          </cell>
          <cell r="M122">
            <v>144.21336206896549</v>
          </cell>
          <cell r="N122">
            <v>144.21336206896549</v>
          </cell>
          <cell r="O122">
            <v>144.21336206896549</v>
          </cell>
          <cell r="P122">
            <v>144.21336206896549</v>
          </cell>
          <cell r="Q122">
            <v>144.21336206896549</v>
          </cell>
          <cell r="R122">
            <v>144.21336206896501</v>
          </cell>
          <cell r="S122">
            <v>144.21336206896501</v>
          </cell>
          <cell r="T122">
            <v>144.21336206896501</v>
          </cell>
          <cell r="U122">
            <v>144.21336206896501</v>
          </cell>
          <cell r="V122">
            <v>144.21336206896501</v>
          </cell>
          <cell r="W122">
            <v>144.21336206896501</v>
          </cell>
          <cell r="X122">
            <v>144.21336206896501</v>
          </cell>
          <cell r="Y122">
            <v>144.21336206896501</v>
          </cell>
          <cell r="Z122">
            <v>144.21336206896501</v>
          </cell>
          <cell r="AA122">
            <v>144.21336206896501</v>
          </cell>
          <cell r="AB122">
            <v>144.21336206896501</v>
          </cell>
          <cell r="AC122">
            <v>144.21336206896501</v>
          </cell>
          <cell r="AD122">
            <v>144.21336206896501</v>
          </cell>
          <cell r="AE122">
            <v>144.21336206896501</v>
          </cell>
          <cell r="AF122">
            <v>144.21336206896501</v>
          </cell>
          <cell r="AG122">
            <v>144.21336206896501</v>
          </cell>
          <cell r="AH122">
            <v>144.21336206896501</v>
          </cell>
          <cell r="AI122">
            <v>144.21336206896501</v>
          </cell>
          <cell r="AJ122">
            <v>144.21336206896501</v>
          </cell>
          <cell r="AK122">
            <v>144.21336206896501</v>
          </cell>
          <cell r="AL122">
            <v>144.21336206896501</v>
          </cell>
          <cell r="AM122">
            <v>144.21336206896501</v>
          </cell>
          <cell r="AN122">
            <v>144.21336206896501</v>
          </cell>
          <cell r="AO122">
            <v>144.21336206896501</v>
          </cell>
          <cell r="AP122">
            <v>144.21336206896501</v>
          </cell>
          <cell r="AQ122">
            <v>144.21336206896501</v>
          </cell>
          <cell r="AR122">
            <v>144.21336206896501</v>
          </cell>
          <cell r="AS122">
            <v>144.21336206896501</v>
          </cell>
          <cell r="AT122">
            <v>144.21336206896501</v>
          </cell>
          <cell r="AU122">
            <v>144.21336206896501</v>
          </cell>
          <cell r="AV122">
            <v>144.21336206896501</v>
          </cell>
          <cell r="AW122">
            <v>144.21336206896501</v>
          </cell>
          <cell r="AX122">
            <v>144.21336206896501</v>
          </cell>
          <cell r="AY122">
            <v>144.21336206896501</v>
          </cell>
        </row>
        <row r="123">
          <cell r="A123" t="str">
            <v>Avoided gas $/MMBtu (Heating)</v>
          </cell>
          <cell r="B123">
            <v>13.64</v>
          </cell>
          <cell r="C123">
            <v>13.41</v>
          </cell>
          <cell r="D123">
            <v>13.19</v>
          </cell>
          <cell r="E123">
            <v>13.19</v>
          </cell>
          <cell r="F123">
            <v>13.19</v>
          </cell>
          <cell r="G123">
            <v>13.19</v>
          </cell>
          <cell r="H123">
            <v>13.27</v>
          </cell>
          <cell r="I123">
            <v>13.34</v>
          </cell>
          <cell r="J123">
            <v>13.42</v>
          </cell>
          <cell r="K123">
            <v>13.42</v>
          </cell>
          <cell r="L123">
            <v>13.42</v>
          </cell>
          <cell r="M123">
            <v>13.42</v>
          </cell>
          <cell r="N123">
            <v>13.42</v>
          </cell>
          <cell r="O123">
            <v>13.42</v>
          </cell>
          <cell r="P123">
            <v>13.42</v>
          </cell>
          <cell r="Q123">
            <v>13.42</v>
          </cell>
          <cell r="R123">
            <v>13.42</v>
          </cell>
          <cell r="S123">
            <v>13.42</v>
          </cell>
          <cell r="T123">
            <v>13.42</v>
          </cell>
          <cell r="U123">
            <v>13.42</v>
          </cell>
          <cell r="V123">
            <v>13.42</v>
          </cell>
          <cell r="W123">
            <v>13.42</v>
          </cell>
          <cell r="X123">
            <v>13.42</v>
          </cell>
          <cell r="Y123">
            <v>13.42</v>
          </cell>
          <cell r="Z123">
            <v>13.42</v>
          </cell>
          <cell r="AA123">
            <v>13.42</v>
          </cell>
          <cell r="AB123">
            <v>13.42</v>
          </cell>
          <cell r="AC123">
            <v>13.42</v>
          </cell>
          <cell r="AD123">
            <v>13.42</v>
          </cell>
          <cell r="AE123">
            <v>13.42</v>
          </cell>
          <cell r="AF123">
            <v>13.42</v>
          </cell>
          <cell r="AG123">
            <v>13.42</v>
          </cell>
          <cell r="AH123">
            <v>13.42</v>
          </cell>
          <cell r="AI123">
            <v>13.42</v>
          </cell>
          <cell r="AJ123">
            <v>13.42</v>
          </cell>
          <cell r="AK123">
            <v>13.42</v>
          </cell>
          <cell r="AL123">
            <v>13.42</v>
          </cell>
          <cell r="AM123">
            <v>13.42</v>
          </cell>
          <cell r="AN123">
            <v>13.42</v>
          </cell>
          <cell r="AO123">
            <v>13.42</v>
          </cell>
          <cell r="AP123">
            <v>13.42</v>
          </cell>
          <cell r="AQ123">
            <v>13.42</v>
          </cell>
          <cell r="AR123">
            <v>13.42</v>
          </cell>
          <cell r="AS123">
            <v>13.42</v>
          </cell>
          <cell r="AT123">
            <v>13.42</v>
          </cell>
          <cell r="AU123">
            <v>13.42</v>
          </cell>
          <cell r="AV123">
            <v>13.42</v>
          </cell>
          <cell r="AW123">
            <v>13.42</v>
          </cell>
          <cell r="AX123">
            <v>13.42</v>
          </cell>
          <cell r="AY123">
            <v>13.42</v>
          </cell>
        </row>
        <row r="124">
          <cell r="A124" t="str">
            <v>Natural gas $ per MMBtu (Hot Water)</v>
          </cell>
          <cell r="B124">
            <v>12.012499999999999</v>
          </cell>
          <cell r="C124">
            <v>11.794166666666667</v>
          </cell>
          <cell r="D124">
            <v>11.585833333333333</v>
          </cell>
          <cell r="E124">
            <v>11.585833333333333</v>
          </cell>
          <cell r="F124">
            <v>11.585833333333333</v>
          </cell>
          <cell r="G124">
            <v>11.585833333333333</v>
          </cell>
          <cell r="H124">
            <v>11.66</v>
          </cell>
          <cell r="I124">
            <v>11.73</v>
          </cell>
          <cell r="J124">
            <v>11.804166666666667</v>
          </cell>
          <cell r="K124">
            <v>11.804166666666667</v>
          </cell>
          <cell r="L124">
            <v>11.804166666666667</v>
          </cell>
          <cell r="M124">
            <v>11.804166666666667</v>
          </cell>
          <cell r="N124">
            <v>11.804166666666667</v>
          </cell>
          <cell r="O124">
            <v>11.804166666666667</v>
          </cell>
          <cell r="P124">
            <v>11.804166666666667</v>
          </cell>
          <cell r="Q124">
            <v>11.804166666666667</v>
          </cell>
          <cell r="R124">
            <v>11.804166666666667</v>
          </cell>
          <cell r="S124">
            <v>11.804166666666667</v>
          </cell>
          <cell r="T124">
            <v>11.804166666666667</v>
          </cell>
          <cell r="U124">
            <v>11.804166666666667</v>
          </cell>
          <cell r="V124">
            <v>11.804166666666667</v>
          </cell>
          <cell r="W124">
            <v>11.804166666666667</v>
          </cell>
          <cell r="X124">
            <v>11.804166666666667</v>
          </cell>
          <cell r="Y124">
            <v>11.804166666666667</v>
          </cell>
          <cell r="Z124">
            <v>11.804166666666667</v>
          </cell>
          <cell r="AA124">
            <v>11.804166666666667</v>
          </cell>
          <cell r="AB124">
            <v>11.804166666666667</v>
          </cell>
          <cell r="AC124">
            <v>11.804166666666667</v>
          </cell>
          <cell r="AD124">
            <v>11.804166666666667</v>
          </cell>
          <cell r="AE124">
            <v>11.804166666666667</v>
          </cell>
          <cell r="AF124">
            <v>11.804166666666667</v>
          </cell>
          <cell r="AG124">
            <v>11.804166666666667</v>
          </cell>
          <cell r="AH124">
            <v>11.804166666666667</v>
          </cell>
          <cell r="AI124">
            <v>11.804166666666667</v>
          </cell>
          <cell r="AJ124">
            <v>11.804166666666667</v>
          </cell>
          <cell r="AK124">
            <v>11.804166666666667</v>
          </cell>
          <cell r="AL124">
            <v>11.804166666666667</v>
          </cell>
          <cell r="AM124">
            <v>11.804166666666667</v>
          </cell>
          <cell r="AN124">
            <v>11.804166666666667</v>
          </cell>
          <cell r="AO124">
            <v>11.804166666666667</v>
          </cell>
          <cell r="AP124">
            <v>11.804166666666667</v>
          </cell>
          <cell r="AQ124">
            <v>11.804166666666667</v>
          </cell>
          <cell r="AR124">
            <v>11.804166666666667</v>
          </cell>
          <cell r="AS124">
            <v>11.804166666666667</v>
          </cell>
          <cell r="AT124">
            <v>11.804166666666667</v>
          </cell>
          <cell r="AU124">
            <v>11.804166666666667</v>
          </cell>
          <cell r="AV124">
            <v>11.804166666666667</v>
          </cell>
          <cell r="AW124">
            <v>11.804166666666667</v>
          </cell>
          <cell r="AX124">
            <v>11.804166666666699</v>
          </cell>
          <cell r="AY124">
            <v>11.804166666666699</v>
          </cell>
        </row>
        <row r="125">
          <cell r="A125" t="str">
            <v>Residual Oil</v>
          </cell>
          <cell r="B125">
            <v>7.2607266726146298</v>
          </cell>
          <cell r="C125">
            <v>7.9112857970161548</v>
          </cell>
          <cell r="D125">
            <v>8.1995068031839171</v>
          </cell>
          <cell r="E125">
            <v>8.4073776927334265</v>
          </cell>
          <cell r="F125">
            <v>8.5736326363918245</v>
          </cell>
          <cell r="G125">
            <v>8.7208261649062617</v>
          </cell>
          <cell r="H125">
            <v>8.8285181377174773</v>
          </cell>
          <cell r="I125">
            <v>8.8829506598476691</v>
          </cell>
          <cell r="J125">
            <v>9.0100552678251411</v>
          </cell>
          <cell r="K125">
            <v>9.0500408716374903</v>
          </cell>
          <cell r="L125">
            <v>9.1558646250250764</v>
          </cell>
          <cell r="M125">
            <v>9.244954159045637</v>
          </cell>
          <cell r="N125">
            <v>9.2425044625563437</v>
          </cell>
          <cell r="O125">
            <v>9.3135366023628183</v>
          </cell>
          <cell r="P125">
            <v>9.3834258849192018</v>
          </cell>
          <cell r="Q125">
            <v>9.4457625151136106</v>
          </cell>
          <cell r="R125">
            <v>9.4294343454096037</v>
          </cell>
          <cell r="S125">
            <v>9.4065940080935402</v>
          </cell>
          <cell r="T125">
            <v>9.3718934835830296</v>
          </cell>
          <cell r="U125">
            <v>9.3718934835830296</v>
          </cell>
          <cell r="V125">
            <v>9.3718934835830296</v>
          </cell>
          <cell r="W125">
            <v>9.3718934835830296</v>
          </cell>
          <cell r="X125">
            <v>9.3718934835830296</v>
          </cell>
          <cell r="Y125">
            <v>9.3718934835830296</v>
          </cell>
          <cell r="Z125">
            <v>9.3718934835830296</v>
          </cell>
          <cell r="AA125">
            <v>9.3718934835830296</v>
          </cell>
          <cell r="AB125">
            <v>9.3718934835830296</v>
          </cell>
          <cell r="AC125">
            <v>9.3718934835830296</v>
          </cell>
          <cell r="AD125">
            <v>9.3718934835830296</v>
          </cell>
          <cell r="AE125">
            <v>9.3718934835830296</v>
          </cell>
          <cell r="AF125">
            <v>9.3718934835830296</v>
          </cell>
          <cell r="AG125">
            <v>9.3718934835830296</v>
          </cell>
          <cell r="AH125">
            <v>9.3718934835830296</v>
          </cell>
          <cell r="AI125">
            <v>9.3718934835830296</v>
          </cell>
          <cell r="AJ125">
            <v>9.3718934835830296</v>
          </cell>
          <cell r="AK125">
            <v>9.3718934835830296</v>
          </cell>
          <cell r="AL125">
            <v>9.3718934835830296</v>
          </cell>
          <cell r="AM125">
            <v>9.3718934835830296</v>
          </cell>
          <cell r="AN125">
            <v>9.3718934835830296</v>
          </cell>
          <cell r="AO125">
            <v>9.3718934835830296</v>
          </cell>
          <cell r="AP125">
            <v>9.3718934835830296</v>
          </cell>
          <cell r="AQ125">
            <v>9.3718934835830296</v>
          </cell>
          <cell r="AR125">
            <v>9.3718934835830296</v>
          </cell>
          <cell r="AS125">
            <v>9.3718934835830296</v>
          </cell>
          <cell r="AT125">
            <v>9.3718934835830296</v>
          </cell>
          <cell r="AU125">
            <v>9.3718934835830296</v>
          </cell>
          <cell r="AV125">
            <v>9.3718934835830296</v>
          </cell>
          <cell r="AW125">
            <v>9.3718934835830296</v>
          </cell>
          <cell r="AX125">
            <v>9.3718934835830296</v>
          </cell>
          <cell r="AY125">
            <v>9.3718934835830296</v>
          </cell>
        </row>
        <row r="126">
          <cell r="A126" t="str">
            <v>Co2 Adder per KWh</v>
          </cell>
          <cell r="B126">
            <v>6.28E-3</v>
          </cell>
          <cell r="C126">
            <v>6.1999999999999998E-3</v>
          </cell>
          <cell r="D126">
            <v>6.1200000000000004E-3</v>
          </cell>
          <cell r="E126">
            <v>6.0000000000000001E-3</v>
          </cell>
          <cell r="F126">
            <v>5.8799999999999998E-3</v>
          </cell>
          <cell r="G126">
            <v>5.77E-3</v>
          </cell>
          <cell r="H126">
            <v>5.77E-3</v>
          </cell>
          <cell r="I126">
            <v>5.7599999999999995E-3</v>
          </cell>
          <cell r="J126">
            <v>5.7599999999999995E-3</v>
          </cell>
          <cell r="K126">
            <v>5.7499999999999999E-3</v>
          </cell>
          <cell r="L126">
            <v>5.7499999999999999E-3</v>
          </cell>
          <cell r="M126">
            <v>5.7499999999999999E-3</v>
          </cell>
          <cell r="N126">
            <v>5.7400000000000003E-3</v>
          </cell>
          <cell r="O126">
            <v>5.7400000000000003E-3</v>
          </cell>
          <cell r="P126">
            <v>5.7300000000000007E-3</v>
          </cell>
          <cell r="Q126">
            <v>5.7300000000000007E-3</v>
          </cell>
          <cell r="R126">
            <v>5.7300000000000007E-3</v>
          </cell>
          <cell r="S126">
            <v>5.7300000000000007E-3</v>
          </cell>
          <cell r="T126">
            <v>5.7300000000000007E-3</v>
          </cell>
          <cell r="U126">
            <v>5.7300000000000007E-3</v>
          </cell>
          <cell r="V126">
            <v>5.7300000000000007E-3</v>
          </cell>
          <cell r="W126">
            <v>5.7300000000000007E-3</v>
          </cell>
          <cell r="X126">
            <v>5.7300000000000007E-3</v>
          </cell>
          <cell r="Y126">
            <v>5.7300000000000007E-3</v>
          </cell>
          <cell r="Z126">
            <v>5.7300000000000007E-3</v>
          </cell>
          <cell r="AA126">
            <v>5.7300000000000007E-3</v>
          </cell>
          <cell r="AB126">
            <v>5.7300000000000007E-3</v>
          </cell>
          <cell r="AC126">
            <v>5.7300000000000007E-3</v>
          </cell>
          <cell r="AD126">
            <v>5.7300000000000007E-3</v>
          </cell>
          <cell r="AE126">
            <v>5.7300000000000007E-3</v>
          </cell>
          <cell r="AF126">
            <v>5.7300000000000007E-3</v>
          </cell>
          <cell r="AG126">
            <v>5.7300000000000007E-3</v>
          </cell>
          <cell r="AH126">
            <v>5.7300000000000007E-3</v>
          </cell>
          <cell r="AI126">
            <v>5.7300000000000007E-3</v>
          </cell>
          <cell r="AJ126">
            <v>5.7300000000000007E-3</v>
          </cell>
          <cell r="AK126">
            <v>5.7300000000000007E-3</v>
          </cell>
          <cell r="AL126">
            <v>5.7300000000000007E-3</v>
          </cell>
          <cell r="AM126">
            <v>5.7300000000000007E-3</v>
          </cell>
          <cell r="AN126">
            <v>5.7300000000000007E-3</v>
          </cell>
          <cell r="AO126">
            <v>5.7300000000000007E-3</v>
          </cell>
          <cell r="AP126">
            <v>5.7300000000000007E-3</v>
          </cell>
          <cell r="AQ126">
            <v>5.7300000000000007E-3</v>
          </cell>
          <cell r="AR126">
            <v>5.7300000000000007E-3</v>
          </cell>
          <cell r="AS126">
            <v>5.7300000000000007E-3</v>
          </cell>
          <cell r="AT126">
            <v>5.7300000000000007E-3</v>
          </cell>
          <cell r="AU126">
            <v>5.7300000000000007E-3</v>
          </cell>
          <cell r="AV126">
            <v>5.7300000000000007E-3</v>
          </cell>
          <cell r="AW126">
            <v>5.7300000000000007E-3</v>
          </cell>
          <cell r="AX126">
            <v>5.7300000000000007E-3</v>
          </cell>
          <cell r="AY126">
            <v>5.7300000000000007E-3</v>
          </cell>
        </row>
        <row r="127">
          <cell r="A127" t="str">
            <v>Co2 Adder per MMBtu Nat Gas</v>
          </cell>
          <cell r="B127">
            <v>0.87750000000000006</v>
          </cell>
          <cell r="C127">
            <v>0.87750000000000006</v>
          </cell>
          <cell r="D127">
            <v>0.87750000000000006</v>
          </cell>
          <cell r="E127">
            <v>0.87750000000000006</v>
          </cell>
          <cell r="F127">
            <v>0.87750000000000006</v>
          </cell>
          <cell r="G127">
            <v>0.87750000000000006</v>
          </cell>
          <cell r="H127">
            <v>0.87750000000000006</v>
          </cell>
          <cell r="I127">
            <v>0.87750000000000006</v>
          </cell>
          <cell r="J127">
            <v>0.87750000000000006</v>
          </cell>
          <cell r="K127">
            <v>0.87750000000000006</v>
          </cell>
          <cell r="L127">
            <v>0.87750000000000006</v>
          </cell>
          <cell r="M127">
            <v>0.87750000000000006</v>
          </cell>
          <cell r="N127">
            <v>0.87750000000000006</v>
          </cell>
          <cell r="O127">
            <v>0.87750000000000006</v>
          </cell>
          <cell r="P127">
            <v>0.87750000000000006</v>
          </cell>
          <cell r="Q127">
            <v>0.87750000000000006</v>
          </cell>
          <cell r="R127">
            <v>0.87750000000000006</v>
          </cell>
          <cell r="S127">
            <v>0.87750000000000006</v>
          </cell>
          <cell r="T127">
            <v>0.87750000000000006</v>
          </cell>
          <cell r="U127">
            <v>0.87750000000000006</v>
          </cell>
          <cell r="V127">
            <v>0.87750000000000006</v>
          </cell>
          <cell r="W127">
            <v>0.87750000000000006</v>
          </cell>
          <cell r="X127">
            <v>0.87750000000000006</v>
          </cell>
          <cell r="Y127">
            <v>0.87750000000000006</v>
          </cell>
          <cell r="Z127">
            <v>0.87750000000000006</v>
          </cell>
          <cell r="AA127">
            <v>0.87750000000000006</v>
          </cell>
          <cell r="AB127">
            <v>0.87750000000000006</v>
          </cell>
          <cell r="AC127">
            <v>0.87750000000000006</v>
          </cell>
          <cell r="AD127">
            <v>0.87750000000000006</v>
          </cell>
          <cell r="AE127">
            <v>0.87750000000000006</v>
          </cell>
          <cell r="AF127">
            <v>0.87750000000000006</v>
          </cell>
          <cell r="AG127">
            <v>0.87750000000000006</v>
          </cell>
          <cell r="AH127">
            <v>0.87750000000000006</v>
          </cell>
          <cell r="AI127">
            <v>0.87750000000000006</v>
          </cell>
          <cell r="AJ127">
            <v>0.87750000000000006</v>
          </cell>
          <cell r="AK127">
            <v>0.87750000000000006</v>
          </cell>
          <cell r="AL127">
            <v>0.87750000000000006</v>
          </cell>
          <cell r="AM127">
            <v>0.87750000000000006</v>
          </cell>
          <cell r="AN127">
            <v>0.87750000000000006</v>
          </cell>
          <cell r="AO127">
            <v>0.87750000000000006</v>
          </cell>
          <cell r="AP127">
            <v>0.87750000000000006</v>
          </cell>
          <cell r="AQ127">
            <v>0.87750000000000006</v>
          </cell>
          <cell r="AR127">
            <v>0.87750000000000006</v>
          </cell>
          <cell r="AS127">
            <v>0.87750000000000006</v>
          </cell>
          <cell r="AT127">
            <v>0.87750000000000006</v>
          </cell>
          <cell r="AU127">
            <v>0.87750000000000006</v>
          </cell>
          <cell r="AV127">
            <v>0.87750000000000006</v>
          </cell>
          <cell r="AW127">
            <v>0.87750000000000006</v>
          </cell>
          <cell r="AX127">
            <v>0.87750000000000006</v>
          </cell>
          <cell r="AY127">
            <v>0.87750000000000006</v>
          </cell>
        </row>
        <row r="128">
          <cell r="A128" t="str">
            <v>Co2 Adder per MMBtu Oil (place holder values)</v>
          </cell>
          <cell r="B128">
            <v>0.87750000000000006</v>
          </cell>
          <cell r="C128">
            <v>0.87750000000000006</v>
          </cell>
          <cell r="D128">
            <v>0.87750000000000006</v>
          </cell>
          <cell r="E128">
            <v>0.87750000000000006</v>
          </cell>
          <cell r="F128">
            <v>0.87750000000000006</v>
          </cell>
          <cell r="G128">
            <v>0.87750000000000006</v>
          </cell>
          <cell r="H128">
            <v>0.87750000000000006</v>
          </cell>
          <cell r="I128">
            <v>0.87750000000000006</v>
          </cell>
          <cell r="J128">
            <v>0.87750000000000006</v>
          </cell>
          <cell r="K128">
            <v>0.87750000000000006</v>
          </cell>
          <cell r="L128">
            <v>0.87750000000000006</v>
          </cell>
          <cell r="M128">
            <v>0.87750000000000006</v>
          </cell>
          <cell r="N128">
            <v>0.87750000000000006</v>
          </cell>
          <cell r="O128">
            <v>0.87750000000000006</v>
          </cell>
          <cell r="P128">
            <v>0.87750000000000006</v>
          </cell>
          <cell r="Q128">
            <v>0.87750000000000006</v>
          </cell>
          <cell r="R128">
            <v>0.87750000000000006</v>
          </cell>
          <cell r="S128">
            <v>0.87750000000000006</v>
          </cell>
          <cell r="T128">
            <v>0.87750000000000006</v>
          </cell>
          <cell r="U128">
            <v>0.87750000000000006</v>
          </cell>
          <cell r="V128">
            <v>0.87750000000000006</v>
          </cell>
          <cell r="W128">
            <v>0.87750000000000006</v>
          </cell>
          <cell r="X128">
            <v>0.87750000000000006</v>
          </cell>
          <cell r="Y128">
            <v>0.87750000000000006</v>
          </cell>
          <cell r="Z128">
            <v>0.87750000000000006</v>
          </cell>
          <cell r="AA128">
            <v>0.87750000000000006</v>
          </cell>
          <cell r="AB128">
            <v>0.87750000000000006</v>
          </cell>
          <cell r="AC128">
            <v>0.87750000000000006</v>
          </cell>
          <cell r="AD128">
            <v>0.87750000000000006</v>
          </cell>
          <cell r="AE128">
            <v>0.87750000000000006</v>
          </cell>
          <cell r="AF128">
            <v>0.87750000000000006</v>
          </cell>
          <cell r="AG128">
            <v>0.87750000000000006</v>
          </cell>
          <cell r="AH128">
            <v>0.87750000000000006</v>
          </cell>
          <cell r="AI128">
            <v>0.87750000000000006</v>
          </cell>
          <cell r="AJ128">
            <v>0.87750000000000006</v>
          </cell>
          <cell r="AK128">
            <v>0.87750000000000006</v>
          </cell>
          <cell r="AL128">
            <v>0.87750000000000006</v>
          </cell>
          <cell r="AM128">
            <v>0.87750000000000006</v>
          </cell>
          <cell r="AN128">
            <v>0.87750000000000006</v>
          </cell>
          <cell r="AO128">
            <v>0.87750000000000006</v>
          </cell>
          <cell r="AP128">
            <v>0.87750000000000006</v>
          </cell>
          <cell r="AQ128">
            <v>0.87750000000000006</v>
          </cell>
          <cell r="AR128">
            <v>0.87750000000000006</v>
          </cell>
          <cell r="AS128">
            <v>0.87750000000000006</v>
          </cell>
          <cell r="AT128">
            <v>0.87750000000000006</v>
          </cell>
          <cell r="AU128">
            <v>0.87750000000000006</v>
          </cell>
          <cell r="AV128">
            <v>0.87750000000000006</v>
          </cell>
          <cell r="AW128">
            <v>0.87750000000000006</v>
          </cell>
          <cell r="AX128">
            <v>0.87750000000000006</v>
          </cell>
          <cell r="AY128">
            <v>0.87750000000000006</v>
          </cell>
        </row>
        <row r="129">
          <cell r="B129">
            <v>0</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row>
        <row r="130">
          <cell r="A130" t="str">
            <v>Avoided Cost Present Value Forecast</v>
          </cell>
          <cell r="B130">
            <v>0</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row>
        <row r="131">
          <cell r="A131" t="str">
            <v>Year</v>
          </cell>
          <cell r="B131">
            <v>1</v>
          </cell>
          <cell r="C131">
            <v>2</v>
          </cell>
          <cell r="D131">
            <v>3</v>
          </cell>
          <cell r="E131">
            <v>4</v>
          </cell>
          <cell r="F131">
            <v>5</v>
          </cell>
          <cell r="G131">
            <v>6</v>
          </cell>
          <cell r="H131">
            <v>7</v>
          </cell>
          <cell r="I131">
            <v>8</v>
          </cell>
          <cell r="J131">
            <v>9</v>
          </cell>
          <cell r="K131">
            <v>10</v>
          </cell>
          <cell r="L131">
            <v>11</v>
          </cell>
          <cell r="M131">
            <v>12</v>
          </cell>
          <cell r="N131">
            <v>13</v>
          </cell>
          <cell r="O131">
            <v>14</v>
          </cell>
          <cell r="P131">
            <v>15</v>
          </cell>
          <cell r="Q131">
            <v>16</v>
          </cell>
          <cell r="R131">
            <v>17</v>
          </cell>
          <cell r="S131">
            <v>18</v>
          </cell>
          <cell r="T131">
            <v>19</v>
          </cell>
          <cell r="U131">
            <v>20</v>
          </cell>
          <cell r="V131">
            <v>21</v>
          </cell>
          <cell r="W131">
            <v>22</v>
          </cell>
          <cell r="X131">
            <v>23</v>
          </cell>
          <cell r="Y131">
            <v>24</v>
          </cell>
          <cell r="Z131">
            <v>25</v>
          </cell>
          <cell r="AA131">
            <v>26</v>
          </cell>
          <cell r="AB131">
            <v>27</v>
          </cell>
          <cell r="AC131">
            <v>28</v>
          </cell>
          <cell r="AD131">
            <v>29</v>
          </cell>
          <cell r="AE131">
            <v>30</v>
          </cell>
          <cell r="AF131">
            <v>31</v>
          </cell>
          <cell r="AG131">
            <v>32</v>
          </cell>
          <cell r="AH131">
            <v>33</v>
          </cell>
          <cell r="AI131">
            <v>34</v>
          </cell>
          <cell r="AJ131">
            <v>35</v>
          </cell>
          <cell r="AK131">
            <v>36</v>
          </cell>
          <cell r="AL131">
            <v>37</v>
          </cell>
          <cell r="AM131">
            <v>38</v>
          </cell>
          <cell r="AN131">
            <v>39</v>
          </cell>
          <cell r="AO131">
            <v>40</v>
          </cell>
          <cell r="AP131">
            <v>41</v>
          </cell>
          <cell r="AQ131">
            <v>42</v>
          </cell>
          <cell r="AR131">
            <v>43</v>
          </cell>
          <cell r="AS131">
            <v>44</v>
          </cell>
          <cell r="AT131">
            <v>45</v>
          </cell>
          <cell r="AU131">
            <v>46</v>
          </cell>
          <cell r="AV131">
            <v>47</v>
          </cell>
          <cell r="AW131">
            <v>48</v>
          </cell>
          <cell r="AX131">
            <v>49</v>
          </cell>
          <cell r="AY131">
            <v>50</v>
          </cell>
        </row>
        <row r="132">
          <cell r="A132" t="str">
            <v>Avoided energy per kWh with line loss (PV)</v>
          </cell>
          <cell r="B132">
            <v>8.5000000000000006E-2</v>
          </cell>
          <cell r="C132">
            <v>0.16256538223949252</v>
          </cell>
          <cell r="D132">
            <v>0.23493711693809788</v>
          </cell>
          <cell r="E132">
            <v>0.30299984986913808</v>
          </cell>
          <cell r="F132">
            <v>0.36701463627869352</v>
          </cell>
          <cell r="G132">
            <v>0.42721855478287962</v>
          </cell>
          <cell r="H132">
            <v>0.48442844587077538</v>
          </cell>
          <cell r="I132">
            <v>0.53878564764264947</v>
          </cell>
          <cell r="J132">
            <v>0.5904389468595026</v>
          </cell>
          <cell r="K132">
            <v>0.63951605431730218</v>
          </cell>
          <cell r="L132">
            <v>0.6861513352706099</v>
          </cell>
          <cell r="M132">
            <v>0.73046018338472163</v>
          </cell>
          <cell r="N132">
            <v>0.77256393707007387</v>
          </cell>
          <cell r="O132">
            <v>0.81257208797592184</v>
          </cell>
          <cell r="P132">
            <v>0.85058870460716285</v>
          </cell>
          <cell r="Q132">
            <v>0.88662341231450026</v>
          </cell>
          <cell r="R132">
            <v>0.92077953336410923</v>
          </cell>
          <cell r="S132">
            <v>0.95315500355331195</v>
          </cell>
          <cell r="T132">
            <v>0.98384265302175056</v>
          </cell>
          <cell r="U132">
            <v>1.0129304724231143</v>
          </cell>
          <cell r="V132">
            <v>1.0405018652206155</v>
          </cell>
          <cell r="W132">
            <v>1.0666358868296213</v>
          </cell>
          <cell r="X132">
            <v>1.0914074712931339</v>
          </cell>
          <cell r="Y132">
            <v>1.1148876461400652</v>
          </cell>
          <cell r="Z132">
            <v>1.1371437360423697</v>
          </cell>
          <cell r="AA132">
            <v>1.1582395558549807</v>
          </cell>
          <cell r="AB132">
            <v>1.1782355935920528</v>
          </cell>
          <cell r="AC132">
            <v>1.1971891838641591</v>
          </cell>
          <cell r="AD132">
            <v>1.2151546722737385</v>
          </cell>
          <cell r="AE132">
            <v>1.2321835712401645</v>
          </cell>
          <cell r="AF132">
            <v>1.2483247077012318</v>
          </cell>
          <cell r="AG132">
            <v>1.2636243631145656</v>
          </cell>
          <cell r="AH132">
            <v>1.2781264061603796</v>
          </cell>
          <cell r="AI132">
            <v>1.2918724185260801</v>
          </cell>
          <cell r="AJ132">
            <v>1.3049018141333792</v>
          </cell>
          <cell r="AK132">
            <v>1.3172519521497765</v>
          </cell>
          <cell r="AL132">
            <v>1.3289582441084469</v>
          </cell>
          <cell r="AM132">
            <v>1.3400542554436794</v>
          </cell>
          <cell r="AN132">
            <v>1.3505718017329993</v>
          </cell>
          <cell r="AO132">
            <v>1.3605410399219282</v>
          </cell>
          <cell r="AP132">
            <v>1.369990554792951</v>
          </cell>
          <cell r="AQ132">
            <v>1.3789474409266218</v>
          </cell>
          <cell r="AR132">
            <v>1.3874373803898168</v>
          </cell>
          <cell r="AS132">
            <v>1.3954847163738879</v>
          </cell>
          <cell r="AT132">
            <v>1.4031125229938606</v>
          </cell>
          <cell r="AU132">
            <v>1.410342671448811</v>
          </cell>
          <cell r="AV132">
            <v>1.4171958927331241</v>
          </cell>
          <cell r="AW132">
            <v>1.4236918370784446</v>
          </cell>
          <cell r="AX132">
            <v>1.429849130296758</v>
          </cell>
          <cell r="AY132">
            <v>1.4356854271861546</v>
          </cell>
        </row>
        <row r="133">
          <cell r="A133" t="str">
            <v>Avoided Capacity per KW with reserve margin, line loss and avoided distribution (PV)</v>
          </cell>
          <cell r="B133">
            <v>83.142880157899583</v>
          </cell>
          <cell r="C133">
            <v>168.53441057976141</v>
          </cell>
          <cell r="D133">
            <v>255.33713327310039</v>
          </cell>
          <cell r="E133">
            <v>342.85019038251738</v>
          </cell>
          <cell r="F133">
            <v>430.46720059461694</v>
          </cell>
          <cell r="G133">
            <v>517.67458334521405</v>
          </cell>
          <cell r="H133">
            <v>604.04866016790231</v>
          </cell>
          <cell r="I133">
            <v>689.22294077369145</v>
          </cell>
          <cell r="J133">
            <v>772.90319960289992</v>
          </cell>
          <cell r="K133">
            <v>854.84525147923114</v>
          </cell>
          <cell r="L133">
            <v>934.84935653622915</v>
          </cell>
          <cell r="M133">
            <v>1012.7609731846534</v>
          </cell>
          <cell r="N133">
            <v>1086.6108467850554</v>
          </cell>
          <cell r="O133">
            <v>1156.61072697501</v>
          </cell>
          <cell r="P133">
            <v>1222.96132431146</v>
          </cell>
          <cell r="Q133">
            <v>1285.8528857678107</v>
          </cell>
          <cell r="R133">
            <v>1345.4657402288062</v>
          </cell>
          <cell r="S133">
            <v>1401.9708155472856</v>
          </cell>
          <cell r="T133">
            <v>1455.5301286453703</v>
          </cell>
          <cell r="U133">
            <v>1506.2972500653557</v>
          </cell>
          <cell r="V133">
            <v>1554.4177443023086</v>
          </cell>
          <cell r="W133">
            <v>1600.0295871809371</v>
          </cell>
          <cell r="X133">
            <v>1643.2635614734759</v>
          </cell>
          <cell r="Y133">
            <v>1684.243631892944</v>
          </cell>
          <cell r="Z133">
            <v>1723.0873005369897</v>
          </cell>
          <cell r="AA133">
            <v>1759.9059438014879</v>
          </cell>
          <cell r="AB133">
            <v>1794.8051317299221</v>
          </cell>
          <cell r="AC133">
            <v>1827.88493071422</v>
          </cell>
          <cell r="AD133">
            <v>1859.2401904149763</v>
          </cell>
          <cell r="AE133">
            <v>1888.9608157237501</v>
          </cell>
          <cell r="AF133">
            <v>1917.1320245472323</v>
          </cell>
          <cell r="AG133">
            <v>1943.8345921524287</v>
          </cell>
          <cell r="AH133">
            <v>1969.1450827734679</v>
          </cell>
          <cell r="AI133">
            <v>1993.1360691441214</v>
          </cell>
          <cell r="AJ133">
            <v>2015.8763405854991</v>
          </cell>
          <cell r="AK133">
            <v>2037.4311002455727</v>
          </cell>
          <cell r="AL133">
            <v>2057.8621520560691</v>
          </cell>
          <cell r="AM133">
            <v>2077.2280779427956</v>
          </cell>
          <cell r="AN133">
            <v>2095.5844057975123</v>
          </cell>
          <cell r="AO133">
            <v>2112.9837686929786</v>
          </cell>
          <cell r="AP133">
            <v>2129.4760557976861</v>
          </cell>
          <cell r="AQ133">
            <v>2145.1085554230012</v>
          </cell>
          <cell r="AR133">
            <v>2159.9260906128734</v>
          </cell>
          <cell r="AS133">
            <v>2173.9711476648849</v>
          </cell>
          <cell r="AT133">
            <v>2187.2839979511518</v>
          </cell>
          <cell r="AU133">
            <v>2199.9028133883717</v>
          </cell>
          <cell r="AV133">
            <v>2211.8637758881059</v>
          </cell>
          <cell r="AW133">
            <v>2223.2011811011243</v>
          </cell>
          <cell r="AX133">
            <v>2233.9475367532746</v>
          </cell>
          <cell r="AY133">
            <v>2244.1336558548387</v>
          </cell>
        </row>
        <row r="134">
          <cell r="A134" t="str">
            <v>Avoided gas $/MMBtu (Heating) (PV)</v>
          </cell>
          <cell r="B134">
            <v>13.279696222186503</v>
          </cell>
          <cell r="C134">
            <v>25.654835298747013</v>
          </cell>
          <cell r="D134">
            <v>37.192386635892532</v>
          </cell>
          <cell r="E134">
            <v>48.128454254039944</v>
          </cell>
          <cell r="F134">
            <v>58.494395124321855</v>
          </cell>
          <cell r="G134">
            <v>68.319931494257318</v>
          </cell>
          <cell r="H134">
            <v>77.689723173940223</v>
          </cell>
          <cell r="I134">
            <v>86.617891761958674</v>
          </cell>
          <cell r="J134">
            <v>95.131361741509721</v>
          </cell>
          <cell r="K134">
            <v>103.20100153255336</v>
          </cell>
          <cell r="L134">
            <v>110.84994920178904</v>
          </cell>
          <cell r="M134">
            <v>118.10013656599348</v>
          </cell>
          <cell r="N134">
            <v>124.97235207708773</v>
          </cell>
          <cell r="O134">
            <v>131.48630042883585</v>
          </cell>
          <cell r="P134">
            <v>137.66065905608525</v>
          </cell>
          <cell r="Q134">
            <v>143.51313168854912</v>
          </cell>
          <cell r="R134">
            <v>149.06049911268551</v>
          </cell>
          <cell r="S134">
            <v>154.31866728722235</v>
          </cell>
          <cell r="T134">
            <v>159.30271295029047</v>
          </cell>
          <cell r="U134">
            <v>164.02692684893321</v>
          </cell>
          <cell r="V134">
            <v>168.50485471494531</v>
          </cell>
          <cell r="W134">
            <v>172.74933610453024</v>
          </cell>
          <cell r="X134">
            <v>176.77254121314155</v>
          </cell>
          <cell r="Y134">
            <v>180.58600577106697</v>
          </cell>
          <cell r="Z134">
            <v>184.20066411981142</v>
          </cell>
          <cell r="AA134">
            <v>187.62688056411898</v>
          </cell>
          <cell r="AB134">
            <v>190.87447908952896</v>
          </cell>
          <cell r="AC134">
            <v>193.95277153067588</v>
          </cell>
          <cell r="AD134">
            <v>196.87058427109949</v>
          </cell>
          <cell r="AE134">
            <v>199.63628355112186</v>
          </cell>
          <cell r="AF134">
            <v>202.25779945635634</v>
          </cell>
          <cell r="AG134">
            <v>204.74264865563075</v>
          </cell>
          <cell r="AH134">
            <v>207.09795595352116</v>
          </cell>
          <cell r="AI134">
            <v>209.33047471929407</v>
          </cell>
          <cell r="AJ134">
            <v>211.44660625083239</v>
          </cell>
          <cell r="AK134">
            <v>213.45241812906775</v>
          </cell>
          <cell r="AL134">
            <v>215.35366161554677</v>
          </cell>
          <cell r="AM134">
            <v>217.15578814301503</v>
          </cell>
          <cell r="AN134">
            <v>218.86396494630247</v>
          </cell>
          <cell r="AO134">
            <v>220.48308987832849</v>
          </cell>
          <cell r="AP134">
            <v>222.0178054537086</v>
          </cell>
          <cell r="AQ134">
            <v>223.47251216023005</v>
          </cell>
          <cell r="AR134">
            <v>224.85138107636411</v>
          </cell>
          <cell r="AS134">
            <v>226.15836583099355</v>
          </cell>
          <cell r="AT134">
            <v>227.39721393964706</v>
          </cell>
          <cell r="AU134">
            <v>228.57147754974517</v>
          </cell>
          <cell r="AV134">
            <v>229.68452362566754</v>
          </cell>
          <cell r="AW134">
            <v>230.73954360284515</v>
          </cell>
          <cell r="AX134">
            <v>231.73956253855852</v>
          </cell>
          <cell r="AY134">
            <v>232.68744778568021</v>
          </cell>
        </row>
        <row r="135">
          <cell r="A135" t="str">
            <v>Natural gas $ per MMBtu (Hot Water) (PV)</v>
          </cell>
          <cell r="B135">
            <v>11.695187013857431</v>
          </cell>
          <cell r="C135">
            <v>22.579187967782417</v>
          </cell>
          <cell r="D135">
            <v>32.713543302653164</v>
          </cell>
          <cell r="E135">
            <v>42.31956731674866</v>
          </cell>
          <cell r="F135">
            <v>51.424803349066664</v>
          </cell>
          <cell r="G135">
            <v>60.055358829936814</v>
          </cell>
          <cell r="H135">
            <v>68.288348354059096</v>
          </cell>
          <cell r="I135">
            <v>76.138979353868422</v>
          </cell>
          <cell r="J135">
            <v>83.627386101281516</v>
          </cell>
          <cell r="K135">
            <v>90.725401975606729</v>
          </cell>
          <cell r="L135">
            <v>97.453379107668539</v>
          </cell>
          <cell r="M135">
            <v>103.83060861673187</v>
          </cell>
          <cell r="N135">
            <v>109.8753759239009</v>
          </cell>
          <cell r="O135">
            <v>115.60501318188103</v>
          </cell>
          <cell r="P135">
            <v>121.03594897143566</v>
          </cell>
          <cell r="Q135">
            <v>126.18375540703246</v>
          </cell>
          <cell r="R135">
            <v>131.06319278674508</v>
          </cell>
          <cell r="S135">
            <v>135.68825191443474</v>
          </cell>
          <cell r="T135">
            <v>140.0721942155624</v>
          </cell>
          <cell r="U135">
            <v>144.22758976165497</v>
          </cell>
          <cell r="V135">
            <v>148.16635331245359</v>
          </cell>
          <cell r="W135">
            <v>151.89977847908739</v>
          </cell>
          <cell r="X135">
            <v>155.43857010622841</v>
          </cell>
          <cell r="Y135">
            <v>158.79287496607773</v>
          </cell>
          <cell r="Z135">
            <v>161.97231085219082</v>
          </cell>
          <cell r="AA135">
            <v>164.98599415656341</v>
          </cell>
          <cell r="AB135">
            <v>167.84256600904928</v>
          </cell>
          <cell r="AC135">
            <v>170.5502170540596</v>
          </cell>
          <cell r="AD135">
            <v>173.11671093558596</v>
          </cell>
          <cell r="AE135">
            <v>175.54940655788582</v>
          </cell>
          <cell r="AF135">
            <v>177.85527918565819</v>
          </cell>
          <cell r="AG135">
            <v>180.04094044421021</v>
          </cell>
          <cell r="AH135">
            <v>182.11265727696093</v>
          </cell>
          <cell r="AI135">
            <v>184.07636991463934</v>
          </cell>
          <cell r="AJ135">
            <v>185.93770890769946</v>
          </cell>
          <cell r="AK135">
            <v>187.70201127078963</v>
          </cell>
          <cell r="AL135">
            <v>189.37433578556704</v>
          </cell>
          <cell r="AM135">
            <v>190.95947750573518</v>
          </cell>
          <cell r="AN135">
            <v>192.46198150589456</v>
          </cell>
          <cell r="AO135">
            <v>193.88615591362858</v>
          </cell>
          <cell r="AP135">
            <v>195.23608426219164</v>
          </cell>
          <cell r="AQ135">
            <v>196.51563719921822</v>
          </cell>
          <cell r="AR135">
            <v>197.7284835850254</v>
          </cell>
          <cell r="AS135">
            <v>198.8781010123308</v>
          </cell>
          <cell r="AT135">
            <v>199.96778577754918</v>
          </cell>
          <cell r="AU135">
            <v>201.00066233225854</v>
          </cell>
          <cell r="AV135">
            <v>201.97969224193568</v>
          </cell>
          <cell r="AW135">
            <v>202.90768267764861</v>
          </cell>
          <cell r="AX135">
            <v>203.78729446505423</v>
          </cell>
          <cell r="AY135">
            <v>204.62104971377994</v>
          </cell>
        </row>
        <row r="136">
          <cell r="A136" t="str">
            <v>Residual Oil (PV)</v>
          </cell>
          <cell r="B136">
            <v>7.0689328859713552</v>
          </cell>
          <cell r="C136">
            <v>14.369698136716529</v>
          </cell>
          <cell r="D136">
            <v>21.541967331637562</v>
          </cell>
          <cell r="E136">
            <v>28.51267627318699</v>
          </cell>
          <cell r="F136">
            <v>35.250642077004798</v>
          </cell>
          <cell r="G136">
            <v>41.746987388541662</v>
          </cell>
          <cell r="H136">
            <v>47.980700711127561</v>
          </cell>
          <cell r="I136">
            <v>53.925864208141782</v>
          </cell>
          <cell r="J136">
            <v>59.641723748881354</v>
          </cell>
          <cell r="K136">
            <v>65.083644011797688</v>
          </cell>
          <cell r="L136">
            <v>70.302178243051259</v>
          </cell>
          <cell r="M136">
            <v>75.296787022973902</v>
          </cell>
          <cell r="N136">
            <v>80.02975889547298</v>
          </cell>
          <cell r="O136">
            <v>84.55046652586843</v>
          </cell>
          <cell r="P136">
            <v>88.867652559080511</v>
          </cell>
          <cell r="Q136">
            <v>92.986957075656932</v>
          </cell>
          <cell r="R136">
            <v>96.884761614834133</v>
          </cell>
          <cell r="S136">
            <v>100.57041386849632</v>
          </cell>
          <cell r="T136">
            <v>104.05103570691571</v>
          </cell>
          <cell r="U136">
            <v>107.35020332627059</v>
          </cell>
          <cell r="V136">
            <v>110.47737642518516</v>
          </cell>
          <cell r="W136">
            <v>113.44152154263973</v>
          </cell>
          <cell r="X136">
            <v>116.25113776771516</v>
          </cell>
          <cell r="Y136">
            <v>118.91428110901889</v>
          </cell>
          <cell r="Z136">
            <v>121.43858759366697</v>
          </cell>
          <cell r="AA136">
            <v>123.83129516205376</v>
          </cell>
          <cell r="AB136">
            <v>126.09926442118817</v>
          </cell>
          <cell r="AC136">
            <v>128.2489983161023</v>
          </cell>
          <cell r="AD136">
            <v>130.28666077573655</v>
          </cell>
          <cell r="AE136">
            <v>132.21809438676428</v>
          </cell>
          <cell r="AF136">
            <v>134.04883714603227</v>
          </cell>
          <cell r="AG136">
            <v>135.78413833965121</v>
          </cell>
          <cell r="AH136">
            <v>137.42897359426632</v>
          </cell>
          <cell r="AI136">
            <v>138.98805914366454</v>
          </cell>
          <cell r="AJ136">
            <v>140.46586535162493</v>
          </cell>
          <cell r="AK136">
            <v>141.86662952978642</v>
          </cell>
          <cell r="AL136">
            <v>143.19436808728548</v>
          </cell>
          <cell r="AM136">
            <v>144.45288804700024</v>
          </cell>
          <cell r="AN136">
            <v>145.64579796142181</v>
          </cell>
          <cell r="AO136">
            <v>146.77651825945173</v>
          </cell>
          <cell r="AP136">
            <v>147.84829105379288</v>
          </cell>
          <cell r="AQ136">
            <v>148.86418943705462</v>
          </cell>
          <cell r="AR136">
            <v>149.82712629322691</v>
          </cell>
          <cell r="AS136">
            <v>150.73986264978831</v>
          </cell>
          <cell r="AT136">
            <v>151.60501559439626</v>
          </cell>
          <cell r="AU136">
            <v>152.42506577885879</v>
          </cell>
          <cell r="AV136">
            <v>153.20236453190384</v>
          </cell>
          <cell r="AW136">
            <v>153.93914060114085</v>
          </cell>
          <cell r="AX136">
            <v>154.63750654354561</v>
          </cell>
          <cell r="AY136">
            <v>155.29946478279183</v>
          </cell>
        </row>
        <row r="137">
          <cell r="A137" t="str">
            <v>Co2 Adder per kWh ($2008)</v>
          </cell>
          <cell r="B137">
            <v>6.1141123369011178E-3</v>
          </cell>
          <cell r="C137">
            <v>1.1835653147838862E-2</v>
          </cell>
          <cell r="D137">
            <v>1.718893701314065E-2</v>
          </cell>
          <cell r="E137">
            <v>2.2163645558166009E-2</v>
          </cell>
          <cell r="F137">
            <v>2.6784701836957338E-2</v>
          </cell>
          <cell r="G137">
            <v>3.1082908421834338E-2</v>
          </cell>
          <cell r="H137">
            <v>3.5157037886172721E-2</v>
          </cell>
          <cell r="I137">
            <v>3.9012079195542004E-2</v>
          </cell>
          <cell r="J137">
            <v>4.2666146787361234E-2</v>
          </cell>
          <cell r="K137">
            <v>4.6123704820036415E-2</v>
          </cell>
          <cell r="L137">
            <v>4.9401011012145592E-2</v>
          </cell>
          <cell r="M137">
            <v>5.2507462379073722E-2</v>
          </cell>
          <cell r="N137">
            <v>5.5446845168468734E-2</v>
          </cell>
          <cell r="O137">
            <v>5.8232989992539834E-2</v>
          </cell>
          <cell r="P137">
            <v>6.0869284697021131E-2</v>
          </cell>
          <cell r="Q137">
            <v>6.3368142236813835E-2</v>
          </cell>
          <cell r="R137">
            <v>6.5736727582588902E-2</v>
          </cell>
          <cell r="S137">
            <v>6.7981832175740636E-2</v>
          </cell>
          <cell r="T137">
            <v>7.0109893401476872E-2</v>
          </cell>
          <cell r="U137">
            <v>7.2127013046724489E-2</v>
          </cell>
          <cell r="V137">
            <v>7.4038974795774357E-2</v>
          </cell>
          <cell r="W137">
            <v>7.5851260813831103E-2</v>
          </cell>
          <cell r="X137">
            <v>7.7569067466017591E-2</v>
          </cell>
          <cell r="Y137">
            <v>7.9197320216905259E-2</v>
          </cell>
          <cell r="Z137">
            <v>8.0740687753291684E-2</v>
          </cell>
          <cell r="AA137">
            <v>8.220359537071957E-2</v>
          </cell>
          <cell r="AB137">
            <v>8.3590237662120412E-2</v>
          </cell>
          <cell r="AC137">
            <v>8.4904590544964811E-2</v>
          </cell>
          <cell r="AD137">
            <v>8.6150422661405004E-2</v>
          </cell>
          <cell r="AE137">
            <v>8.7331306184097124E-2</v>
          </cell>
          <cell r="AF137">
            <v>8.8450627058686809E-2</v>
          </cell>
          <cell r="AG137">
            <v>8.9511594712326323E-2</v>
          </cell>
          <cell r="AH137">
            <v>9.0517251256060458E-2</v>
          </cell>
          <cell r="AI137">
            <v>9.1470480207467217E-2</v>
          </cell>
          <cell r="AJ137">
            <v>9.2374014758563674E-2</v>
          </cell>
          <cell r="AK137">
            <v>9.3230445612683538E-2</v>
          </cell>
          <cell r="AL137">
            <v>9.4042228412797163E-2</v>
          </cell>
          <cell r="AM137">
            <v>9.4811690782573108E-2</v>
          </cell>
          <cell r="AN137">
            <v>9.5541039000370212E-2</v>
          </cell>
          <cell r="AO137">
            <v>9.6232364325296374E-2</v>
          </cell>
          <cell r="AP137">
            <v>9.6887648993472825E-2</v>
          </cell>
          <cell r="AQ137">
            <v>9.7508771901696961E-2</v>
          </cell>
          <cell r="AR137">
            <v>9.8097513994800406E-2</v>
          </cell>
          <cell r="AS137">
            <v>9.8655563372149632E-2</v>
          </cell>
          <cell r="AT137">
            <v>9.91845201279309E-2</v>
          </cell>
          <cell r="AU137">
            <v>9.9685900939097974E-2</v>
          </cell>
          <cell r="AV137">
            <v>0.10016114341413786</v>
          </cell>
          <cell r="AW137">
            <v>0.10061161021512352</v>
          </cell>
          <cell r="AX137">
            <v>0.10103859296487297</v>
          </cell>
          <cell r="AY137">
            <v>0.10144331595041747</v>
          </cell>
        </row>
        <row r="138">
          <cell r="A138" t="str">
            <v>Co2 Adder per MMBtu</v>
          </cell>
          <cell r="B138">
            <v>0.85432063306221828</v>
          </cell>
          <cell r="C138">
            <v>1.6641032236425202</v>
          </cell>
          <cell r="D138">
            <v>2.4316696602115266</v>
          </cell>
          <cell r="E138">
            <v>3.1592207849214855</v>
          </cell>
          <cell r="F138">
            <v>3.8488427040778443</v>
          </cell>
          <cell r="G138">
            <v>4.502512769628896</v>
          </cell>
          <cell r="H138">
            <v>5.1221052488242051</v>
          </cell>
          <cell r="I138">
            <v>5.7093966982984323</v>
          </cell>
          <cell r="J138">
            <v>6.2660710579896426</v>
          </cell>
          <cell r="K138">
            <v>6.7937244794978984</v>
          </cell>
          <cell r="L138">
            <v>7.2938699027284732</v>
          </cell>
          <cell r="M138">
            <v>7.7679413939422881</v>
          </cell>
          <cell r="N138">
            <v>8.2172982576520646</v>
          </cell>
          <cell r="O138">
            <v>8.643228934154223</v>
          </cell>
          <cell r="P138">
            <v>9.0469546938719088</v>
          </cell>
          <cell r="Q138">
            <v>9.4296331391019432</v>
          </cell>
          <cell r="R138">
            <v>9.7923615232062406</v>
          </cell>
          <cell r="S138">
            <v>10.136179896764817</v>
          </cell>
          <cell r="T138">
            <v>10.462074089711335</v>
          </cell>
          <cell r="U138">
            <v>10.770978538001872</v>
          </cell>
          <cell r="V138">
            <v>11.063778962921813</v>
          </cell>
          <cell r="W138">
            <v>11.341314910713226</v>
          </cell>
          <cell r="X138">
            <v>11.604382159804613</v>
          </cell>
          <cell r="Y138">
            <v>11.853735002545264</v>
          </cell>
          <cell r="Z138">
            <v>12.09008840798664</v>
          </cell>
          <cell r="AA138">
            <v>12.314120071912114</v>
          </cell>
          <cell r="AB138">
            <v>12.526472359993132</v>
          </cell>
          <cell r="AC138">
            <v>12.727754149643387</v>
          </cell>
          <cell r="AD138">
            <v>12.918542575852159</v>
          </cell>
          <cell r="AE138">
            <v>13.099384686002654</v>
          </cell>
          <cell r="AF138">
            <v>13.270799008420186</v>
          </cell>
          <cell r="AG138">
            <v>13.433277039147702</v>
          </cell>
          <cell r="AH138">
            <v>13.5872846512117</v>
          </cell>
          <cell r="AI138">
            <v>13.73326343041928</v>
          </cell>
          <cell r="AJ138">
            <v>13.871631941516512</v>
          </cell>
          <cell r="AK138">
            <v>14.002786928338534</v>
          </cell>
          <cell r="AL138">
            <v>14.127104451392583</v>
          </cell>
          <cell r="AM138">
            <v>14.244940966135758</v>
          </cell>
          <cell r="AN138">
            <v>14.356634345039241</v>
          </cell>
          <cell r="AO138">
            <v>14.462504846369557</v>
          </cell>
          <cell r="AP138">
            <v>14.562856032464643</v>
          </cell>
          <cell r="AQ138">
            <v>14.65797564013771</v>
          </cell>
          <cell r="AR138">
            <v>14.748136405704599</v>
          </cell>
          <cell r="AS138">
            <v>14.833596847000228</v>
          </cell>
          <cell r="AT138">
            <v>14.914602004626417</v>
          </cell>
          <cell r="AU138">
            <v>14.991384144556454</v>
          </cell>
          <cell r="AV138">
            <v>15.064163424110991</v>
          </cell>
          <cell r="AW138">
            <v>15.133148523214818</v>
          </cell>
          <cell r="AX138">
            <v>15.198537242744511</v>
          </cell>
          <cell r="AY138">
            <v>15.260517071682608</v>
          </cell>
        </row>
        <row r="139">
          <cell r="A139" t="str">
            <v xml:space="preserve">Co2 Adder per MMBtu Oil </v>
          </cell>
          <cell r="B139">
            <v>0.85432063306221828</v>
          </cell>
          <cell r="C139">
            <v>1.6641032236425202</v>
          </cell>
          <cell r="D139">
            <v>2.4316696602115266</v>
          </cell>
          <cell r="E139">
            <v>3.1592207849214855</v>
          </cell>
          <cell r="F139">
            <v>3.8488427040778443</v>
          </cell>
          <cell r="G139">
            <v>4.502512769628896</v>
          </cell>
          <cell r="H139">
            <v>5.1221052488242051</v>
          </cell>
          <cell r="I139">
            <v>5.7093966982984323</v>
          </cell>
          <cell r="J139">
            <v>6.2660710579896426</v>
          </cell>
          <cell r="K139">
            <v>6.7937244794978984</v>
          </cell>
          <cell r="L139">
            <v>7.2938699027284732</v>
          </cell>
          <cell r="M139">
            <v>7.7679413939422881</v>
          </cell>
          <cell r="N139">
            <v>8.2172982576520646</v>
          </cell>
          <cell r="O139">
            <v>8.643228934154223</v>
          </cell>
          <cell r="P139">
            <v>9.0469546938719088</v>
          </cell>
          <cell r="Q139">
            <v>9.4296331391019432</v>
          </cell>
          <cell r="R139">
            <v>9.7923615232062406</v>
          </cell>
          <cell r="S139">
            <v>10.136179896764817</v>
          </cell>
          <cell r="T139">
            <v>10.462074089711335</v>
          </cell>
          <cell r="U139">
            <v>10.770978538001872</v>
          </cell>
          <cell r="V139">
            <v>11.063778962921813</v>
          </cell>
          <cell r="W139">
            <v>11.341314910713226</v>
          </cell>
          <cell r="X139">
            <v>11.604382159804613</v>
          </cell>
          <cell r="Y139">
            <v>11.853735002545264</v>
          </cell>
          <cell r="Z139">
            <v>12.09008840798664</v>
          </cell>
          <cell r="AA139">
            <v>12.314120071912114</v>
          </cell>
          <cell r="AB139">
            <v>12.526472359993132</v>
          </cell>
          <cell r="AC139">
            <v>12.727754149643387</v>
          </cell>
          <cell r="AD139">
            <v>12.918542575852159</v>
          </cell>
          <cell r="AE139">
            <v>13.099384686002654</v>
          </cell>
          <cell r="AF139">
            <v>13.270799008420186</v>
          </cell>
          <cell r="AG139">
            <v>13.433277039147702</v>
          </cell>
          <cell r="AH139">
            <v>13.5872846512117</v>
          </cell>
          <cell r="AI139">
            <v>13.73326343041928</v>
          </cell>
          <cell r="AJ139">
            <v>13.871631941516512</v>
          </cell>
          <cell r="AK139">
            <v>14.002786928338534</v>
          </cell>
          <cell r="AL139">
            <v>14.127104451392583</v>
          </cell>
          <cell r="AM139">
            <v>14.244940966135758</v>
          </cell>
          <cell r="AN139">
            <v>14.356634345039241</v>
          </cell>
          <cell r="AO139">
            <v>14.462504846369557</v>
          </cell>
          <cell r="AP139">
            <v>14.562856032464643</v>
          </cell>
          <cell r="AQ139">
            <v>14.65797564013771</v>
          </cell>
          <cell r="AR139">
            <v>14.748136405704599</v>
          </cell>
          <cell r="AS139">
            <v>14.833596847000228</v>
          </cell>
          <cell r="AT139">
            <v>14.914602004626417</v>
          </cell>
          <cell r="AU139">
            <v>14.991384144556454</v>
          </cell>
          <cell r="AV139">
            <v>15.064163424110991</v>
          </cell>
          <cell r="AW139">
            <v>15.133148523214818</v>
          </cell>
          <cell r="AX139">
            <v>15.198537242744511</v>
          </cell>
          <cell r="AY139">
            <v>15.260517071682608</v>
          </cell>
        </row>
        <row r="141">
          <cell r="A141" t="str">
            <v>RG &amp; E</v>
          </cell>
          <cell r="B141">
            <v>0</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row>
        <row r="142">
          <cell r="A142" t="str">
            <v>Avoided Cost Forecast</v>
          </cell>
        </row>
        <row r="143">
          <cell r="A143" t="str">
            <v>Year</v>
          </cell>
          <cell r="B143">
            <v>2010</v>
          </cell>
          <cell r="C143">
            <v>2011</v>
          </cell>
          <cell r="D143">
            <v>2012</v>
          </cell>
          <cell r="E143">
            <v>2013</v>
          </cell>
          <cell r="F143">
            <v>2014</v>
          </cell>
          <cell r="G143">
            <v>2015</v>
          </cell>
          <cell r="H143">
            <v>2016</v>
          </cell>
          <cell r="I143">
            <v>2017</v>
          </cell>
          <cell r="J143">
            <v>2018</v>
          </cell>
          <cell r="K143">
            <v>2019</v>
          </cell>
          <cell r="L143">
            <v>2020</v>
          </cell>
          <cell r="M143">
            <v>2021</v>
          </cell>
          <cell r="N143">
            <v>2022</v>
          </cell>
          <cell r="O143">
            <v>2023</v>
          </cell>
          <cell r="P143">
            <v>2024</v>
          </cell>
          <cell r="Q143">
            <v>2025</v>
          </cell>
          <cell r="R143">
            <v>2026</v>
          </cell>
          <cell r="S143">
            <v>2027</v>
          </cell>
          <cell r="T143">
            <v>2028</v>
          </cell>
          <cell r="U143">
            <v>2029</v>
          </cell>
          <cell r="V143">
            <v>2030</v>
          </cell>
          <cell r="W143">
            <v>2031</v>
          </cell>
          <cell r="X143">
            <v>2032</v>
          </cell>
          <cell r="Y143">
            <v>2033</v>
          </cell>
          <cell r="Z143">
            <v>2034</v>
          </cell>
          <cell r="AA143">
            <v>2035</v>
          </cell>
          <cell r="AB143">
            <v>2036</v>
          </cell>
          <cell r="AC143">
            <v>2037</v>
          </cell>
          <cell r="AD143">
            <v>2038</v>
          </cell>
          <cell r="AE143">
            <v>2039</v>
          </cell>
          <cell r="AF143">
            <v>2040</v>
          </cell>
          <cell r="AG143">
            <v>2041</v>
          </cell>
          <cell r="AH143">
            <v>2042</v>
          </cell>
          <cell r="AI143">
            <v>2043</v>
          </cell>
          <cell r="AJ143">
            <v>2044</v>
          </cell>
          <cell r="AK143">
            <v>2045</v>
          </cell>
          <cell r="AL143">
            <v>2046</v>
          </cell>
          <cell r="AM143">
            <v>2047</v>
          </cell>
          <cell r="AN143">
            <v>2048</v>
          </cell>
          <cell r="AO143">
            <v>2049</v>
          </cell>
          <cell r="AP143">
            <v>2050</v>
          </cell>
          <cell r="AQ143">
            <v>2051</v>
          </cell>
          <cell r="AR143">
            <v>2052</v>
          </cell>
          <cell r="AS143">
            <v>2053</v>
          </cell>
          <cell r="AT143">
            <v>2054</v>
          </cell>
          <cell r="AU143">
            <v>2055</v>
          </cell>
          <cell r="AV143">
            <v>2056</v>
          </cell>
          <cell r="AW143">
            <v>2057</v>
          </cell>
          <cell r="AX143">
            <v>2058</v>
          </cell>
          <cell r="AY143">
            <v>2059</v>
          </cell>
        </row>
        <row r="144">
          <cell r="A144" t="str">
            <v>Avoided energy per kWh with line loss</v>
          </cell>
          <cell r="B144">
            <v>6.8310458518556105E-2</v>
          </cell>
          <cell r="C144">
            <v>6.6934254603542631E-2</v>
          </cell>
          <cell r="D144">
            <v>6.5592258751792754E-2</v>
          </cell>
          <cell r="E144">
            <v>6.5435755251657166E-2</v>
          </cell>
          <cell r="F144">
            <v>6.5279251751521564E-2</v>
          </cell>
          <cell r="G144">
            <v>6.5131643636398229E-2</v>
          </cell>
          <cell r="H144">
            <v>6.5288147136533831E-2</v>
          </cell>
          <cell r="I144">
            <v>6.5451665544625004E-2</v>
          </cell>
          <cell r="J144">
            <v>6.560628856770391E-2</v>
          </cell>
          <cell r="K144">
            <v>6.5771687452851779E-2</v>
          </cell>
          <cell r="L144">
            <v>6.5935205860942953E-2</v>
          </cell>
          <cell r="M144">
            <v>6.6091709361078541E-2</v>
          </cell>
          <cell r="N144">
            <v>6.6255227769169728E-2</v>
          </cell>
          <cell r="O144">
            <v>6.642062665431761E-2</v>
          </cell>
          <cell r="P144">
            <v>6.6586025539465465E-2</v>
          </cell>
          <cell r="Q144">
            <v>6.6586025539465465E-2</v>
          </cell>
          <cell r="R144">
            <v>6.6586025539465465E-2</v>
          </cell>
          <cell r="S144">
            <v>6.6586025539465465E-2</v>
          </cell>
          <cell r="T144">
            <v>6.6586025539465465E-2</v>
          </cell>
          <cell r="U144">
            <v>6.6586025539465465E-2</v>
          </cell>
          <cell r="V144">
            <v>6.6586025539465465E-2</v>
          </cell>
          <cell r="W144">
            <v>6.6586025539465465E-2</v>
          </cell>
          <cell r="X144">
            <v>6.6586025539465465E-2</v>
          </cell>
          <cell r="Y144">
            <v>6.6586025539465465E-2</v>
          </cell>
          <cell r="Z144">
            <v>6.6586025539465465E-2</v>
          </cell>
          <cell r="AA144">
            <v>6.6586025539465465E-2</v>
          </cell>
          <cell r="AB144">
            <v>6.6586025539465465E-2</v>
          </cell>
          <cell r="AC144">
            <v>6.6586025539465465E-2</v>
          </cell>
          <cell r="AD144">
            <v>6.6586025539465465E-2</v>
          </cell>
          <cell r="AE144">
            <v>6.6586025539465465E-2</v>
          </cell>
          <cell r="AF144">
            <v>6.6586025539465465E-2</v>
          </cell>
          <cell r="AG144">
            <v>6.6586025539465465E-2</v>
          </cell>
          <cell r="AH144">
            <v>6.6586025539465465E-2</v>
          </cell>
          <cell r="AI144">
            <v>6.6586025539465465E-2</v>
          </cell>
          <cell r="AJ144">
            <v>6.6586025539465465E-2</v>
          </cell>
          <cell r="AK144">
            <v>6.6586025539465465E-2</v>
          </cell>
          <cell r="AL144">
            <v>6.6586025539465465E-2</v>
          </cell>
          <cell r="AM144">
            <v>6.6586025539465465E-2</v>
          </cell>
          <cell r="AN144">
            <v>6.6586025539465465E-2</v>
          </cell>
          <cell r="AO144">
            <v>6.6586025539465465E-2</v>
          </cell>
          <cell r="AP144">
            <v>6.6586025539465465E-2</v>
          </cell>
          <cell r="AQ144">
            <v>6.6586025539465465E-2</v>
          </cell>
          <cell r="AR144">
            <v>6.6586025539465465E-2</v>
          </cell>
          <cell r="AS144">
            <v>6.6586025539465465E-2</v>
          </cell>
          <cell r="AT144">
            <v>6.6586025539465465E-2</v>
          </cell>
          <cell r="AU144">
            <v>6.6586025539465465E-2</v>
          </cell>
          <cell r="AV144">
            <v>6.6586025539465465E-2</v>
          </cell>
          <cell r="AW144">
            <v>6.6586025539465465E-2</v>
          </cell>
          <cell r="AX144">
            <v>6.6586025539465465E-2</v>
          </cell>
          <cell r="AY144">
            <v>6.6586025539465465E-2</v>
          </cell>
        </row>
        <row r="145">
          <cell r="A145" t="str">
            <v>Avoided Capacity per KW with reserve margin, line loss and avoided distribution</v>
          </cell>
          <cell r="B145">
            <v>85.398706896551715</v>
          </cell>
          <cell r="C145">
            <v>92.53232758620689</v>
          </cell>
          <cell r="D145">
            <v>99.234913793103431</v>
          </cell>
          <cell r="E145">
            <v>105.54956896551724</v>
          </cell>
          <cell r="F145">
            <v>111.48706896551724</v>
          </cell>
          <cell r="G145">
            <v>117.06896551724137</v>
          </cell>
          <cell r="H145">
            <v>122.32758620689654</v>
          </cell>
          <cell r="I145">
            <v>127.26293103448276</v>
          </cell>
          <cell r="J145">
            <v>131.90732758620689</v>
          </cell>
          <cell r="K145">
            <v>136.27155172413794</v>
          </cell>
          <cell r="L145">
            <v>140.36637931034483</v>
          </cell>
          <cell r="M145">
            <v>144.21336206896549</v>
          </cell>
          <cell r="N145">
            <v>144.21336206896549</v>
          </cell>
          <cell r="O145">
            <v>144.21336206896549</v>
          </cell>
          <cell r="P145">
            <v>144.21336206896549</v>
          </cell>
          <cell r="Q145">
            <v>144.21336206896549</v>
          </cell>
          <cell r="R145">
            <v>144.21336206896501</v>
          </cell>
          <cell r="S145">
            <v>144.21336206896501</v>
          </cell>
          <cell r="T145">
            <v>144.21336206896501</v>
          </cell>
          <cell r="U145">
            <v>144.21336206896501</v>
          </cell>
          <cell r="V145">
            <v>144.21336206896501</v>
          </cell>
          <cell r="W145">
            <v>144.21336206896501</v>
          </cell>
          <cell r="X145">
            <v>144.21336206896501</v>
          </cell>
          <cell r="Y145">
            <v>144.21336206896501</v>
          </cell>
          <cell r="Z145">
            <v>144.21336206896501</v>
          </cell>
          <cell r="AA145">
            <v>144.21336206896501</v>
          </cell>
          <cell r="AB145">
            <v>144.21336206896501</v>
          </cell>
          <cell r="AC145">
            <v>144.21336206896501</v>
          </cell>
          <cell r="AD145">
            <v>144.21336206896501</v>
          </cell>
          <cell r="AE145">
            <v>144.21336206896501</v>
          </cell>
          <cell r="AF145">
            <v>144.21336206896501</v>
          </cell>
          <cell r="AG145">
            <v>144.21336206896501</v>
          </cell>
          <cell r="AH145">
            <v>144.21336206896501</v>
          </cell>
          <cell r="AI145">
            <v>144.21336206896501</v>
          </cell>
          <cell r="AJ145">
            <v>144.21336206896501</v>
          </cell>
          <cell r="AK145">
            <v>144.21336206896501</v>
          </cell>
          <cell r="AL145">
            <v>144.21336206896501</v>
          </cell>
          <cell r="AM145">
            <v>144.21336206896501</v>
          </cell>
          <cell r="AN145">
            <v>144.21336206896501</v>
          </cell>
          <cell r="AO145">
            <v>144.21336206896501</v>
          </cell>
          <cell r="AP145">
            <v>144.21336206896501</v>
          </cell>
          <cell r="AQ145">
            <v>144.21336206896501</v>
          </cell>
          <cell r="AR145">
            <v>144.21336206896501</v>
          </cell>
          <cell r="AS145">
            <v>144.21336206896501</v>
          </cell>
          <cell r="AT145">
            <v>144.21336206896501</v>
          </cell>
          <cell r="AU145">
            <v>144.21336206896501</v>
          </cell>
          <cell r="AV145">
            <v>144.21336206896501</v>
          </cell>
          <cell r="AW145">
            <v>144.21336206896501</v>
          </cell>
          <cell r="AX145">
            <v>144.21336206896501</v>
          </cell>
          <cell r="AY145">
            <v>144.21336206896501</v>
          </cell>
        </row>
        <row r="146">
          <cell r="A146" t="str">
            <v>Avoided gas $/MMBtu (Heating)</v>
          </cell>
          <cell r="B146">
            <v>10.24</v>
          </cell>
          <cell r="C146">
            <v>10.01</v>
          </cell>
          <cell r="D146">
            <v>9.7899999999999991</v>
          </cell>
          <cell r="E146">
            <v>9.7899999999999991</v>
          </cell>
          <cell r="F146">
            <v>9.7899999999999991</v>
          </cell>
          <cell r="G146">
            <v>9.7899999999999991</v>
          </cell>
          <cell r="H146">
            <v>9.8699999999999992</v>
          </cell>
          <cell r="I146">
            <v>9.94</v>
          </cell>
          <cell r="J146">
            <v>10.02</v>
          </cell>
          <cell r="K146">
            <v>10.02</v>
          </cell>
          <cell r="L146">
            <v>10.02</v>
          </cell>
          <cell r="M146">
            <v>10.02</v>
          </cell>
          <cell r="N146">
            <v>10.02</v>
          </cell>
          <cell r="O146">
            <v>10.02</v>
          </cell>
          <cell r="P146">
            <v>10.02</v>
          </cell>
          <cell r="Q146">
            <v>10.02</v>
          </cell>
          <cell r="R146">
            <v>10.02</v>
          </cell>
          <cell r="S146">
            <v>10.02</v>
          </cell>
          <cell r="T146">
            <v>10.02</v>
          </cell>
          <cell r="U146">
            <v>10.02</v>
          </cell>
          <cell r="V146">
            <v>10.02</v>
          </cell>
          <cell r="W146">
            <v>10.02</v>
          </cell>
          <cell r="X146">
            <v>10.02</v>
          </cell>
          <cell r="Y146">
            <v>10.02</v>
          </cell>
          <cell r="Z146">
            <v>10.02</v>
          </cell>
          <cell r="AA146">
            <v>10.02</v>
          </cell>
          <cell r="AB146">
            <v>10.02</v>
          </cell>
          <cell r="AC146">
            <v>10.02</v>
          </cell>
          <cell r="AD146">
            <v>10.02</v>
          </cell>
          <cell r="AE146">
            <v>10.02</v>
          </cell>
          <cell r="AF146">
            <v>10.02</v>
          </cell>
          <cell r="AG146">
            <v>10.02</v>
          </cell>
          <cell r="AH146">
            <v>10.02</v>
          </cell>
          <cell r="AI146">
            <v>10.02</v>
          </cell>
          <cell r="AJ146">
            <v>10.02</v>
          </cell>
          <cell r="AK146">
            <v>10.02</v>
          </cell>
          <cell r="AL146">
            <v>10.02</v>
          </cell>
          <cell r="AM146">
            <v>10.02</v>
          </cell>
          <cell r="AN146">
            <v>10.02</v>
          </cell>
          <cell r="AO146">
            <v>10.02</v>
          </cell>
          <cell r="AP146">
            <v>10.02</v>
          </cell>
          <cell r="AQ146">
            <v>10.02</v>
          </cell>
          <cell r="AR146">
            <v>10.02</v>
          </cell>
          <cell r="AS146">
            <v>10.02</v>
          </cell>
          <cell r="AT146">
            <v>10.02</v>
          </cell>
          <cell r="AU146">
            <v>10.02</v>
          </cell>
          <cell r="AV146">
            <v>10.02</v>
          </cell>
          <cell r="AW146">
            <v>10.02</v>
          </cell>
          <cell r="AX146">
            <v>10.02</v>
          </cell>
          <cell r="AY146">
            <v>10.02</v>
          </cell>
        </row>
        <row r="147">
          <cell r="A147" t="str">
            <v>Natural gas $ per MMBtu (Hot Water)</v>
          </cell>
          <cell r="B147">
            <v>9.4525000000000006</v>
          </cell>
          <cell r="C147">
            <v>9.2341666666666669</v>
          </cell>
          <cell r="D147">
            <v>9.02</v>
          </cell>
          <cell r="E147">
            <v>9.02</v>
          </cell>
          <cell r="F147">
            <v>9.02</v>
          </cell>
          <cell r="G147">
            <v>9.02</v>
          </cell>
          <cell r="H147">
            <v>9.0941666666666663</v>
          </cell>
          <cell r="I147">
            <v>9.2441666666666666</v>
          </cell>
          <cell r="J147">
            <v>9.2441666666666666</v>
          </cell>
          <cell r="K147">
            <v>9.2441666666666666</v>
          </cell>
          <cell r="L147">
            <v>9.2441666666666666</v>
          </cell>
          <cell r="M147">
            <v>9.2441666666666666</v>
          </cell>
          <cell r="N147">
            <v>9.2441666666666666</v>
          </cell>
          <cell r="O147">
            <v>9.2441666666666666</v>
          </cell>
          <cell r="P147">
            <v>9.2441666666666666</v>
          </cell>
          <cell r="Q147">
            <v>9.2441666666666666</v>
          </cell>
          <cell r="R147">
            <v>9.2441666666666666</v>
          </cell>
          <cell r="S147">
            <v>9.2441666666666666</v>
          </cell>
          <cell r="T147">
            <v>9.2441666666666666</v>
          </cell>
          <cell r="U147">
            <v>9.2441666666666666</v>
          </cell>
          <cell r="V147">
            <v>9.2441666666666666</v>
          </cell>
          <cell r="W147">
            <v>9.2441666666666666</v>
          </cell>
          <cell r="X147">
            <v>9.2441666666666666</v>
          </cell>
          <cell r="Y147">
            <v>9.2441666666666666</v>
          </cell>
          <cell r="Z147">
            <v>9.2441666666666666</v>
          </cell>
          <cell r="AA147">
            <v>9.2441666666666666</v>
          </cell>
          <cell r="AB147">
            <v>9.2441666666666666</v>
          </cell>
          <cell r="AC147">
            <v>9.2441666666666666</v>
          </cell>
          <cell r="AD147">
            <v>9.2441666666666666</v>
          </cell>
          <cell r="AE147">
            <v>9.2441666666666666</v>
          </cell>
          <cell r="AF147">
            <v>9.2441666666666666</v>
          </cell>
          <cell r="AG147">
            <v>9.2441666666666666</v>
          </cell>
          <cell r="AH147">
            <v>9.2441666666666666</v>
          </cell>
          <cell r="AI147">
            <v>9.2441666666666666</v>
          </cell>
          <cell r="AJ147">
            <v>9.2441666666666666</v>
          </cell>
          <cell r="AK147">
            <v>9.2441666666666666</v>
          </cell>
          <cell r="AL147">
            <v>9.2441666666666666</v>
          </cell>
          <cell r="AM147">
            <v>9.2441666666666666</v>
          </cell>
          <cell r="AN147">
            <v>9.2441666666666666</v>
          </cell>
          <cell r="AO147">
            <v>9.2441666666666666</v>
          </cell>
          <cell r="AP147">
            <v>9.2441666666666666</v>
          </cell>
          <cell r="AQ147">
            <v>9.2441666666666666</v>
          </cell>
          <cell r="AR147">
            <v>9.2441666666666666</v>
          </cell>
          <cell r="AS147">
            <v>9.2441666666666666</v>
          </cell>
          <cell r="AT147">
            <v>9.2441666666666666</v>
          </cell>
          <cell r="AU147">
            <v>9.2441666666666666</v>
          </cell>
          <cell r="AV147">
            <v>9.2441666666666666</v>
          </cell>
          <cell r="AW147">
            <v>9.2441666666666666</v>
          </cell>
          <cell r="AX147">
            <v>9.2441666666666702</v>
          </cell>
          <cell r="AY147">
            <v>9.2441666666666702</v>
          </cell>
        </row>
        <row r="148">
          <cell r="A148" t="str">
            <v>Residual Oil</v>
          </cell>
          <cell r="B148">
            <v>7.2607266726146298</v>
          </cell>
          <cell r="C148">
            <v>7.9112857970161548</v>
          </cell>
          <cell r="D148">
            <v>8.1995068031839171</v>
          </cell>
          <cell r="E148">
            <v>8.4073776927334265</v>
          </cell>
          <cell r="F148">
            <v>8.5736326363918245</v>
          </cell>
          <cell r="G148">
            <v>8.7208261649062617</v>
          </cell>
          <cell r="H148">
            <v>8.8285181377174773</v>
          </cell>
          <cell r="I148">
            <v>8.8829506598476691</v>
          </cell>
          <cell r="J148">
            <v>9.0100552678251411</v>
          </cell>
          <cell r="K148">
            <v>9.0500408716374903</v>
          </cell>
          <cell r="L148">
            <v>9.1558646250250764</v>
          </cell>
          <cell r="M148">
            <v>9.244954159045637</v>
          </cell>
          <cell r="N148">
            <v>9.2425044625563437</v>
          </cell>
          <cell r="O148">
            <v>9.3135366023628183</v>
          </cell>
          <cell r="P148">
            <v>9.3834258849192018</v>
          </cell>
          <cell r="Q148">
            <v>9.4457625151136106</v>
          </cell>
          <cell r="R148">
            <v>9.4294343454096037</v>
          </cell>
          <cell r="S148">
            <v>9.4065940080935402</v>
          </cell>
          <cell r="T148">
            <v>9.3718934835830296</v>
          </cell>
          <cell r="U148">
            <v>9.3718934835830296</v>
          </cell>
          <cell r="V148">
            <v>9.3718934835830296</v>
          </cell>
          <cell r="W148">
            <v>9.3718934835830296</v>
          </cell>
          <cell r="X148">
            <v>9.3718934835830296</v>
          </cell>
          <cell r="Y148">
            <v>9.3718934835830296</v>
          </cell>
          <cell r="Z148">
            <v>9.3718934835830296</v>
          </cell>
          <cell r="AA148">
            <v>9.3718934835830296</v>
          </cell>
          <cell r="AB148">
            <v>9.3718934835830296</v>
          </cell>
          <cell r="AC148">
            <v>9.3718934835830296</v>
          </cell>
          <cell r="AD148">
            <v>9.3718934835830296</v>
          </cell>
          <cell r="AE148">
            <v>9.3718934835830296</v>
          </cell>
          <cell r="AF148">
            <v>9.3718934835830296</v>
          </cell>
          <cell r="AG148">
            <v>9.3718934835830296</v>
          </cell>
          <cell r="AH148">
            <v>9.3718934835830296</v>
          </cell>
          <cell r="AI148">
            <v>9.3718934835830296</v>
          </cell>
          <cell r="AJ148">
            <v>9.3718934835830296</v>
          </cell>
          <cell r="AK148">
            <v>9.3718934835830296</v>
          </cell>
          <cell r="AL148">
            <v>9.3718934835830296</v>
          </cell>
          <cell r="AM148">
            <v>9.3718934835830296</v>
          </cell>
          <cell r="AN148">
            <v>9.3718934835830296</v>
          </cell>
          <cell r="AO148">
            <v>9.3718934835830296</v>
          </cell>
          <cell r="AP148">
            <v>9.3718934835830296</v>
          </cell>
          <cell r="AQ148">
            <v>9.3718934835830296</v>
          </cell>
          <cell r="AR148">
            <v>9.3718934835830296</v>
          </cell>
          <cell r="AS148">
            <v>9.3718934835830296</v>
          </cell>
          <cell r="AT148">
            <v>9.3718934835830296</v>
          </cell>
          <cell r="AU148">
            <v>9.3718934835830296</v>
          </cell>
          <cell r="AV148">
            <v>9.3718934835830296</v>
          </cell>
          <cell r="AW148">
            <v>9.3718934835830296</v>
          </cell>
          <cell r="AX148">
            <v>9.3718934835830296</v>
          </cell>
          <cell r="AY148">
            <v>9.3718934835830296</v>
          </cell>
        </row>
        <row r="149">
          <cell r="A149" t="str">
            <v>Co2 Adder per KWh</v>
          </cell>
          <cell r="B149">
            <v>6.28E-3</v>
          </cell>
          <cell r="C149">
            <v>6.1999999999999998E-3</v>
          </cell>
          <cell r="D149">
            <v>6.1200000000000004E-3</v>
          </cell>
          <cell r="E149">
            <v>6.0000000000000001E-3</v>
          </cell>
          <cell r="F149">
            <v>5.8799999999999998E-3</v>
          </cell>
          <cell r="G149">
            <v>5.77E-3</v>
          </cell>
          <cell r="H149">
            <v>5.77E-3</v>
          </cell>
          <cell r="I149">
            <v>5.7599999999999995E-3</v>
          </cell>
          <cell r="J149">
            <v>5.7599999999999995E-3</v>
          </cell>
          <cell r="K149">
            <v>5.7499999999999999E-3</v>
          </cell>
          <cell r="L149">
            <v>5.7499999999999999E-3</v>
          </cell>
          <cell r="M149">
            <v>5.7499999999999999E-3</v>
          </cell>
          <cell r="N149">
            <v>5.7400000000000003E-3</v>
          </cell>
          <cell r="O149">
            <v>5.7400000000000003E-3</v>
          </cell>
          <cell r="P149">
            <v>5.7300000000000007E-3</v>
          </cell>
          <cell r="Q149">
            <v>5.7300000000000007E-3</v>
          </cell>
          <cell r="R149">
            <v>5.7300000000000007E-3</v>
          </cell>
          <cell r="S149">
            <v>5.7300000000000007E-3</v>
          </cell>
          <cell r="T149">
            <v>5.7300000000000007E-3</v>
          </cell>
          <cell r="U149">
            <v>5.7300000000000007E-3</v>
          </cell>
          <cell r="V149">
            <v>5.7300000000000007E-3</v>
          </cell>
          <cell r="W149">
            <v>5.7300000000000007E-3</v>
          </cell>
          <cell r="X149">
            <v>5.7300000000000007E-3</v>
          </cell>
          <cell r="Y149">
            <v>5.7300000000000007E-3</v>
          </cell>
          <cell r="Z149">
            <v>5.7300000000000007E-3</v>
          </cell>
          <cell r="AA149">
            <v>5.7300000000000007E-3</v>
          </cell>
          <cell r="AB149">
            <v>5.7300000000000007E-3</v>
          </cell>
          <cell r="AC149">
            <v>5.7300000000000007E-3</v>
          </cell>
          <cell r="AD149">
            <v>5.7300000000000007E-3</v>
          </cell>
          <cell r="AE149">
            <v>5.7300000000000007E-3</v>
          </cell>
          <cell r="AF149">
            <v>5.7300000000000007E-3</v>
          </cell>
          <cell r="AG149">
            <v>5.7300000000000007E-3</v>
          </cell>
          <cell r="AH149">
            <v>5.7300000000000007E-3</v>
          </cell>
          <cell r="AI149">
            <v>5.7300000000000007E-3</v>
          </cell>
          <cell r="AJ149">
            <v>5.7300000000000007E-3</v>
          </cell>
          <cell r="AK149">
            <v>5.7300000000000007E-3</v>
          </cell>
          <cell r="AL149">
            <v>5.7300000000000007E-3</v>
          </cell>
          <cell r="AM149">
            <v>5.7300000000000007E-3</v>
          </cell>
          <cell r="AN149">
            <v>5.7300000000000007E-3</v>
          </cell>
          <cell r="AO149">
            <v>5.7300000000000007E-3</v>
          </cell>
          <cell r="AP149">
            <v>5.7300000000000007E-3</v>
          </cell>
          <cell r="AQ149">
            <v>5.7300000000000007E-3</v>
          </cell>
          <cell r="AR149">
            <v>5.7300000000000007E-3</v>
          </cell>
          <cell r="AS149">
            <v>5.7300000000000007E-3</v>
          </cell>
          <cell r="AT149">
            <v>5.7300000000000007E-3</v>
          </cell>
          <cell r="AU149">
            <v>5.7300000000000007E-3</v>
          </cell>
          <cell r="AV149">
            <v>5.7300000000000007E-3</v>
          </cell>
          <cell r="AW149">
            <v>5.7300000000000007E-3</v>
          </cell>
          <cell r="AX149">
            <v>5.7300000000000007E-3</v>
          </cell>
          <cell r="AY149">
            <v>5.7300000000000007E-3</v>
          </cell>
        </row>
        <row r="150">
          <cell r="A150" t="str">
            <v>Co2 Adder per MMBtu Nat Gas</v>
          </cell>
          <cell r="B150">
            <v>0.87750000000000006</v>
          </cell>
          <cell r="C150">
            <v>0.87750000000000006</v>
          </cell>
          <cell r="D150">
            <v>0.87750000000000006</v>
          </cell>
          <cell r="E150">
            <v>0.87750000000000006</v>
          </cell>
          <cell r="F150">
            <v>0.87750000000000006</v>
          </cell>
          <cell r="G150">
            <v>0.87750000000000006</v>
          </cell>
          <cell r="H150">
            <v>0.87750000000000006</v>
          </cell>
          <cell r="I150">
            <v>0.87750000000000006</v>
          </cell>
          <cell r="J150">
            <v>0.87750000000000006</v>
          </cell>
          <cell r="K150">
            <v>0.87750000000000006</v>
          </cell>
          <cell r="L150">
            <v>0.87750000000000006</v>
          </cell>
          <cell r="M150">
            <v>0.87750000000000006</v>
          </cell>
          <cell r="N150">
            <v>0.87750000000000006</v>
          </cell>
          <cell r="O150">
            <v>0.87750000000000006</v>
          </cell>
          <cell r="P150">
            <v>0.87750000000000006</v>
          </cell>
          <cell r="Q150">
            <v>0.87750000000000006</v>
          </cell>
          <cell r="R150">
            <v>0.87750000000000006</v>
          </cell>
          <cell r="S150">
            <v>0.87750000000000006</v>
          </cell>
          <cell r="T150">
            <v>0.87750000000000006</v>
          </cell>
          <cell r="U150">
            <v>0.87750000000000006</v>
          </cell>
          <cell r="V150">
            <v>0.87750000000000006</v>
          </cell>
          <cell r="W150">
            <v>0.87750000000000006</v>
          </cell>
          <cell r="X150">
            <v>0.87750000000000006</v>
          </cell>
          <cell r="Y150">
            <v>0.87750000000000006</v>
          </cell>
          <cell r="Z150">
            <v>0.87750000000000006</v>
          </cell>
          <cell r="AA150">
            <v>0.87750000000000006</v>
          </cell>
          <cell r="AB150">
            <v>0.87750000000000006</v>
          </cell>
          <cell r="AC150">
            <v>0.87750000000000006</v>
          </cell>
          <cell r="AD150">
            <v>0.87750000000000006</v>
          </cell>
          <cell r="AE150">
            <v>0.87750000000000006</v>
          </cell>
          <cell r="AF150">
            <v>0.87750000000000006</v>
          </cell>
          <cell r="AG150">
            <v>0.87750000000000006</v>
          </cell>
          <cell r="AH150">
            <v>0.87750000000000006</v>
          </cell>
          <cell r="AI150">
            <v>0.87750000000000006</v>
          </cell>
          <cell r="AJ150">
            <v>0.87750000000000006</v>
          </cell>
          <cell r="AK150">
            <v>0.87750000000000006</v>
          </cell>
          <cell r="AL150">
            <v>0.87750000000000006</v>
          </cell>
          <cell r="AM150">
            <v>0.87750000000000006</v>
          </cell>
          <cell r="AN150">
            <v>0.87750000000000006</v>
          </cell>
          <cell r="AO150">
            <v>0.87750000000000006</v>
          </cell>
          <cell r="AP150">
            <v>0.87750000000000006</v>
          </cell>
          <cell r="AQ150">
            <v>0.87750000000000006</v>
          </cell>
          <cell r="AR150">
            <v>0.87750000000000006</v>
          </cell>
          <cell r="AS150">
            <v>0.87750000000000006</v>
          </cell>
          <cell r="AT150">
            <v>0.87750000000000006</v>
          </cell>
          <cell r="AU150">
            <v>0.87750000000000006</v>
          </cell>
          <cell r="AV150">
            <v>0.87750000000000006</v>
          </cell>
          <cell r="AW150">
            <v>0.87750000000000006</v>
          </cell>
          <cell r="AX150">
            <v>0.87750000000000006</v>
          </cell>
          <cell r="AY150">
            <v>0.87750000000000006</v>
          </cell>
        </row>
        <row r="151">
          <cell r="A151" t="str">
            <v>Co2 Adder per MMBtu Oil (place holder values)</v>
          </cell>
          <cell r="B151">
            <v>0.87750000000000006</v>
          </cell>
          <cell r="C151">
            <v>0.87750000000000006</v>
          </cell>
          <cell r="D151">
            <v>0.87750000000000006</v>
          </cell>
          <cell r="E151">
            <v>0.87750000000000006</v>
          </cell>
          <cell r="F151">
            <v>0.87750000000000006</v>
          </cell>
          <cell r="G151">
            <v>0.87750000000000006</v>
          </cell>
          <cell r="H151">
            <v>0.87750000000000006</v>
          </cell>
          <cell r="I151">
            <v>0.87750000000000006</v>
          </cell>
          <cell r="J151">
            <v>0.87750000000000006</v>
          </cell>
          <cell r="K151">
            <v>0.87750000000000006</v>
          </cell>
          <cell r="L151">
            <v>0.87750000000000006</v>
          </cell>
          <cell r="M151">
            <v>0.87750000000000006</v>
          </cell>
          <cell r="N151">
            <v>0.87750000000000006</v>
          </cell>
          <cell r="O151">
            <v>0.87750000000000006</v>
          </cell>
          <cell r="P151">
            <v>0.87750000000000006</v>
          </cell>
          <cell r="Q151">
            <v>0.87750000000000006</v>
          </cell>
          <cell r="R151">
            <v>0.87750000000000006</v>
          </cell>
          <cell r="S151">
            <v>0.87750000000000006</v>
          </cell>
          <cell r="T151">
            <v>0.87750000000000006</v>
          </cell>
          <cell r="U151">
            <v>0.87750000000000006</v>
          </cell>
          <cell r="V151">
            <v>0.87750000000000006</v>
          </cell>
          <cell r="W151">
            <v>0.87750000000000006</v>
          </cell>
          <cell r="X151">
            <v>0.87750000000000006</v>
          </cell>
          <cell r="Y151">
            <v>0.87750000000000006</v>
          </cell>
          <cell r="Z151">
            <v>0.87750000000000006</v>
          </cell>
          <cell r="AA151">
            <v>0.87750000000000006</v>
          </cell>
          <cell r="AB151">
            <v>0.87750000000000006</v>
          </cell>
          <cell r="AC151">
            <v>0.87750000000000006</v>
          </cell>
          <cell r="AD151">
            <v>0.87750000000000006</v>
          </cell>
          <cell r="AE151">
            <v>0.87750000000000006</v>
          </cell>
          <cell r="AF151">
            <v>0.87750000000000006</v>
          </cell>
          <cell r="AG151">
            <v>0.87750000000000006</v>
          </cell>
          <cell r="AH151">
            <v>0.87750000000000006</v>
          </cell>
          <cell r="AI151">
            <v>0.87750000000000006</v>
          </cell>
          <cell r="AJ151">
            <v>0.87750000000000006</v>
          </cell>
          <cell r="AK151">
            <v>0.87750000000000006</v>
          </cell>
          <cell r="AL151">
            <v>0.87750000000000006</v>
          </cell>
          <cell r="AM151">
            <v>0.87750000000000006</v>
          </cell>
          <cell r="AN151">
            <v>0.87750000000000006</v>
          </cell>
          <cell r="AO151">
            <v>0.87750000000000006</v>
          </cell>
          <cell r="AP151">
            <v>0.87750000000000006</v>
          </cell>
          <cell r="AQ151">
            <v>0.87750000000000006</v>
          </cell>
          <cell r="AR151">
            <v>0.87750000000000006</v>
          </cell>
          <cell r="AS151">
            <v>0.87750000000000006</v>
          </cell>
          <cell r="AT151">
            <v>0.87750000000000006</v>
          </cell>
          <cell r="AU151">
            <v>0.87750000000000006</v>
          </cell>
          <cell r="AV151">
            <v>0.87750000000000006</v>
          </cell>
          <cell r="AW151">
            <v>0.87750000000000006</v>
          </cell>
          <cell r="AX151">
            <v>0.87750000000000006</v>
          </cell>
          <cell r="AY151">
            <v>0.87750000000000006</v>
          </cell>
        </row>
        <row r="152">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row>
        <row r="153">
          <cell r="A153" t="str">
            <v>Avoided Cost Present Value Forecast</v>
          </cell>
          <cell r="B153">
            <v>0</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row>
        <row r="154">
          <cell r="A154" t="str">
            <v>Year</v>
          </cell>
          <cell r="B154">
            <v>1</v>
          </cell>
          <cell r="C154">
            <v>2</v>
          </cell>
          <cell r="D154">
            <v>3</v>
          </cell>
          <cell r="E154">
            <v>4</v>
          </cell>
          <cell r="F154">
            <v>5</v>
          </cell>
          <cell r="G154">
            <v>6</v>
          </cell>
          <cell r="H154">
            <v>7</v>
          </cell>
          <cell r="I154">
            <v>8</v>
          </cell>
          <cell r="J154">
            <v>9</v>
          </cell>
          <cell r="K154">
            <v>10</v>
          </cell>
          <cell r="L154">
            <v>11</v>
          </cell>
          <cell r="M154">
            <v>12</v>
          </cell>
          <cell r="N154">
            <v>13</v>
          </cell>
          <cell r="O154">
            <v>14</v>
          </cell>
          <cell r="P154">
            <v>15</v>
          </cell>
          <cell r="Q154">
            <v>16</v>
          </cell>
          <cell r="R154">
            <v>17</v>
          </cell>
          <cell r="S154">
            <v>18</v>
          </cell>
          <cell r="T154">
            <v>19</v>
          </cell>
          <cell r="U154">
            <v>20</v>
          </cell>
          <cell r="V154">
            <v>21</v>
          </cell>
          <cell r="W154">
            <v>22</v>
          </cell>
          <cell r="X154">
            <v>23</v>
          </cell>
          <cell r="Y154">
            <v>24</v>
          </cell>
          <cell r="Z154">
            <v>25</v>
          </cell>
          <cell r="AA154">
            <v>26</v>
          </cell>
          <cell r="AB154">
            <v>27</v>
          </cell>
          <cell r="AC154">
            <v>28</v>
          </cell>
          <cell r="AD154">
            <v>29</v>
          </cell>
          <cell r="AE154">
            <v>30</v>
          </cell>
          <cell r="AF154">
            <v>31</v>
          </cell>
          <cell r="AG154">
            <v>32</v>
          </cell>
          <cell r="AH154">
            <v>33</v>
          </cell>
          <cell r="AI154">
            <v>34</v>
          </cell>
          <cell r="AJ154">
            <v>35</v>
          </cell>
          <cell r="AK154">
            <v>36</v>
          </cell>
          <cell r="AL154">
            <v>37</v>
          </cell>
          <cell r="AM154">
            <v>38</v>
          </cell>
          <cell r="AN154">
            <v>39</v>
          </cell>
          <cell r="AO154">
            <v>40</v>
          </cell>
          <cell r="AP154">
            <v>41</v>
          </cell>
          <cell r="AQ154">
            <v>42</v>
          </cell>
          <cell r="AR154">
            <v>43</v>
          </cell>
          <cell r="AS154">
            <v>44</v>
          </cell>
          <cell r="AT154">
            <v>45</v>
          </cell>
          <cell r="AU154">
            <v>46</v>
          </cell>
          <cell r="AV154">
            <v>47</v>
          </cell>
          <cell r="AW154">
            <v>48</v>
          </cell>
          <cell r="AX154">
            <v>49</v>
          </cell>
          <cell r="AY154">
            <v>50</v>
          </cell>
        </row>
        <row r="155">
          <cell r="A155" t="str">
            <v>Avoided energy per kWh with line loss (PV)</v>
          </cell>
          <cell r="B155">
            <v>6.6506021841986604E-2</v>
          </cell>
          <cell r="C155">
            <v>0.12827490399744898</v>
          </cell>
          <cell r="D155">
            <v>0.18564973740670915</v>
          </cell>
          <cell r="E155">
            <v>0.23990370587347698</v>
          </cell>
          <cell r="F155">
            <v>0.29120627325122672</v>
          </cell>
          <cell r="G155">
            <v>0.33972434249937733</v>
          </cell>
          <cell r="H155">
            <v>0.38582353901948346</v>
          </cell>
          <cell r="I155">
            <v>0.42962889916558616</v>
          </cell>
          <cell r="J155">
            <v>0.47124865834523672</v>
          </cell>
          <cell r="K155">
            <v>0.51079812378440359</v>
          </cell>
          <cell r="L155">
            <v>0.54837896873154479</v>
          </cell>
          <cell r="M155">
            <v>0.584085174103256</v>
          </cell>
          <cell r="N155">
            <v>0.61801365427958765</v>
          </cell>
          <cell r="O155">
            <v>0.65025363427340055</v>
          </cell>
          <cell r="P155">
            <v>0.6808889547833743</v>
          </cell>
          <cell r="Q155">
            <v>0.70992717327624033</v>
          </cell>
          <cell r="R155">
            <v>0.73745155099459681</v>
          </cell>
          <cell r="S155">
            <v>0.76354100854754137</v>
          </cell>
          <cell r="T155">
            <v>0.78827035219962149</v>
          </cell>
          <cell r="U155">
            <v>0.81171048836273063</v>
          </cell>
          <cell r="V155">
            <v>0.83392862690596203</v>
          </cell>
          <cell r="W155">
            <v>0.85498847386637089</v>
          </cell>
          <cell r="X155">
            <v>0.87495041411320396</v>
          </cell>
          <cell r="Y155">
            <v>0.89387168448934906</v>
          </cell>
          <cell r="Z155">
            <v>0.91180653792645339</v>
          </cell>
          <cell r="AA155">
            <v>0.92880639900427742</v>
          </cell>
          <cell r="AB155">
            <v>0.94492001140031912</v>
          </cell>
          <cell r="AC155">
            <v>0.96019357765249136</v>
          </cell>
          <cell r="AD155">
            <v>0.97467089163559306</v>
          </cell>
          <cell r="AE155">
            <v>0.98839346413142404</v>
          </cell>
          <cell r="AF155">
            <v>1.0014006418525909</v>
          </cell>
          <cell r="AG155">
            <v>1.0137297202612798</v>
          </cell>
          <cell r="AH155">
            <v>1.0254160505064827</v>
          </cell>
          <cell r="AI155">
            <v>1.0364931407862956</v>
          </cell>
          <cell r="AJ155">
            <v>1.0469927524259288</v>
          </cell>
          <cell r="AK155">
            <v>1.0569449909469082</v>
          </cell>
          <cell r="AL155">
            <v>1.0663783923885948</v>
          </cell>
          <cell r="AM155">
            <v>1.07532000512953</v>
          </cell>
          <cell r="AN155">
            <v>1.0837954674432126</v>
          </cell>
          <cell r="AO155">
            <v>1.0918290810106843</v>
          </cell>
          <cell r="AP155">
            <v>1.099443880600705</v>
          </cell>
          <cell r="AQ155">
            <v>1.106661700117312</v>
          </cell>
          <cell r="AR155">
            <v>1.1135032352041434</v>
          </cell>
          <cell r="AS155">
            <v>1.1199881025850262</v>
          </cell>
          <cell r="AT155">
            <v>1.1261348963109816</v>
          </cell>
          <cell r="AU155">
            <v>1.1319612410749202</v>
          </cell>
          <cell r="AV155">
            <v>1.1374838427469001</v>
          </cell>
          <cell r="AW155">
            <v>1.1427185362748431</v>
          </cell>
          <cell r="AX155">
            <v>1.1476803310880592</v>
          </cell>
          <cell r="AY155">
            <v>1.1523834541337616</v>
          </cell>
        </row>
        <row r="156">
          <cell r="A156" t="str">
            <v>Avoided Capacity per KW with reserve margin, line loss and avoided distribution (PV)</v>
          </cell>
          <cell r="B156">
            <v>83.142880157899583</v>
          </cell>
          <cell r="C156">
            <v>168.53441057976141</v>
          </cell>
          <cell r="D156">
            <v>255.33713327310039</v>
          </cell>
          <cell r="E156">
            <v>342.85019038251738</v>
          </cell>
          <cell r="F156">
            <v>430.46720059461694</v>
          </cell>
          <cell r="G156">
            <v>517.67458334521405</v>
          </cell>
          <cell r="H156">
            <v>604.04866016790231</v>
          </cell>
          <cell r="I156">
            <v>689.22294077369145</v>
          </cell>
          <cell r="J156">
            <v>772.90319960289992</v>
          </cell>
          <cell r="K156">
            <v>854.84525147923114</v>
          </cell>
          <cell r="L156">
            <v>934.84935653622915</v>
          </cell>
          <cell r="M156">
            <v>1012.7609731846534</v>
          </cell>
          <cell r="N156">
            <v>1086.6108467850554</v>
          </cell>
          <cell r="O156">
            <v>1156.61072697501</v>
          </cell>
          <cell r="P156">
            <v>1222.96132431146</v>
          </cell>
          <cell r="Q156">
            <v>1285.8528857678107</v>
          </cell>
          <cell r="R156">
            <v>1345.4657402288062</v>
          </cell>
          <cell r="S156">
            <v>1401.9708155472856</v>
          </cell>
          <cell r="T156">
            <v>1455.5301286453703</v>
          </cell>
          <cell r="U156">
            <v>1506.2972500653557</v>
          </cell>
          <cell r="V156">
            <v>1554.4177443023086</v>
          </cell>
          <cell r="W156">
            <v>1600.0295871809371</v>
          </cell>
          <cell r="X156">
            <v>1643.2635614734759</v>
          </cell>
          <cell r="Y156">
            <v>1684.243631892944</v>
          </cell>
          <cell r="Z156">
            <v>1723.0873005369897</v>
          </cell>
          <cell r="AA156">
            <v>1759.9059438014879</v>
          </cell>
          <cell r="AB156">
            <v>1794.8051317299221</v>
          </cell>
          <cell r="AC156">
            <v>1827.88493071422</v>
          </cell>
          <cell r="AD156">
            <v>1859.2401904149763</v>
          </cell>
          <cell r="AE156">
            <v>1888.9608157237501</v>
          </cell>
          <cell r="AF156">
            <v>1917.1320245472323</v>
          </cell>
          <cell r="AG156">
            <v>1943.8345921524287</v>
          </cell>
          <cell r="AH156">
            <v>1969.1450827734679</v>
          </cell>
          <cell r="AI156">
            <v>1993.1360691441214</v>
          </cell>
          <cell r="AJ156">
            <v>2015.8763405854991</v>
          </cell>
          <cell r="AK156">
            <v>2037.4311002455727</v>
          </cell>
          <cell r="AL156">
            <v>2057.8621520560691</v>
          </cell>
          <cell r="AM156">
            <v>2077.2280779427956</v>
          </cell>
          <cell r="AN156">
            <v>2095.5844057975123</v>
          </cell>
          <cell r="AO156">
            <v>2112.9837686929786</v>
          </cell>
          <cell r="AP156">
            <v>2129.4760557976861</v>
          </cell>
          <cell r="AQ156">
            <v>2145.1085554230012</v>
          </cell>
          <cell r="AR156">
            <v>2159.9260906128734</v>
          </cell>
          <cell r="AS156">
            <v>2173.9711476648849</v>
          </cell>
          <cell r="AT156">
            <v>2187.2839979511518</v>
          </cell>
          <cell r="AU156">
            <v>2199.9028133883717</v>
          </cell>
          <cell r="AV156">
            <v>2211.8637758881059</v>
          </cell>
          <cell r="AW156">
            <v>2223.2011811011243</v>
          </cell>
          <cell r="AX156">
            <v>2233.9475367532746</v>
          </cell>
          <cell r="AY156">
            <v>2244.1336558548387</v>
          </cell>
        </row>
        <row r="157">
          <cell r="A157" t="str">
            <v>Avoided gas $/MMBtu (Heating) (PV)</v>
          </cell>
          <cell r="B157">
            <v>9.9695080143101027</v>
          </cell>
          <cell r="C157">
            <v>19.207027936485396</v>
          </cell>
          <cell r="D157">
            <v>27.770532681796588</v>
          </cell>
          <cell r="E157">
            <v>35.887598791096295</v>
          </cell>
          <cell r="F157">
            <v>43.581500316498861</v>
          </cell>
          <cell r="G157">
            <v>50.874297970908877</v>
          </cell>
          <cell r="H157">
            <v>57.843389446302268</v>
          </cell>
          <cell r="I157">
            <v>64.496012816984674</v>
          </cell>
          <cell r="J157">
            <v>70.852567898586869</v>
          </cell>
          <cell r="K157">
            <v>76.877738592048672</v>
          </cell>
          <cell r="L157">
            <v>82.588800860732846</v>
          </cell>
          <cell r="M157">
            <v>88.002130025362391</v>
          </cell>
          <cell r="N157">
            <v>93.133247716954372</v>
          </cell>
          <cell r="O157">
            <v>97.996866381970477</v>
          </cell>
          <cell r="P157">
            <v>102.60693146729379</v>
          </cell>
          <cell r="Q157">
            <v>106.97666140598888</v>
          </cell>
          <cell r="R157">
            <v>111.11858551849608</v>
          </cell>
          <cell r="S157">
            <v>115.04457993793417</v>
          </cell>
          <cell r="T157">
            <v>118.76590166252005</v>
          </cell>
          <cell r="U157">
            <v>122.29322083274363</v>
          </cell>
          <cell r="V157">
            <v>125.63665132584654</v>
          </cell>
          <cell r="W157">
            <v>128.80577975532799</v>
          </cell>
          <cell r="X157">
            <v>131.80969295862792</v>
          </cell>
          <cell r="Y157">
            <v>134.65700405180323</v>
          </cell>
          <cell r="Z157">
            <v>137.35587712590305</v>
          </cell>
          <cell r="AA157">
            <v>139.91405065585548</v>
          </cell>
          <cell r="AB157">
            <v>142.33885968898574</v>
          </cell>
          <cell r="AC157">
            <v>144.63725687678692</v>
          </cell>
          <cell r="AD157">
            <v>146.81583241024776</v>
          </cell>
          <cell r="AE157">
            <v>148.88083291589786</v>
          </cell>
          <cell r="AF157">
            <v>150.83817936675104</v>
          </cell>
          <cell r="AG157">
            <v>152.69348405950285</v>
          </cell>
          <cell r="AH157">
            <v>154.45206670666099</v>
          </cell>
          <cell r="AI157">
            <v>156.11896968974926</v>
          </cell>
          <cell r="AJ157">
            <v>157.6989725173211</v>
          </cell>
          <cell r="AK157">
            <v>159.1966055292375</v>
          </cell>
          <cell r="AL157">
            <v>160.61616288650424</v>
          </cell>
          <cell r="AM157">
            <v>161.96171488391349</v>
          </cell>
          <cell r="AN157">
            <v>163.23711962079429</v>
          </cell>
          <cell r="AO157">
            <v>164.44603406333533</v>
          </cell>
          <cell r="AP157">
            <v>165.59192453019887</v>
          </cell>
          <cell r="AQ157">
            <v>166.67807663149134</v>
          </cell>
          <cell r="AR157">
            <v>167.70760468958846</v>
          </cell>
          <cell r="AS157">
            <v>168.68346066882745</v>
          </cell>
          <cell r="AT157">
            <v>169.60844263967007</v>
          </cell>
          <cell r="AU157">
            <v>170.48520280160622</v>
          </cell>
          <cell r="AV157">
            <v>171.31625508780161</v>
          </cell>
          <cell r="AW157">
            <v>172.10398237329488</v>
          </cell>
          <cell r="AX157">
            <v>172.85064330741173</v>
          </cell>
          <cell r="AY157">
            <v>173.55837878998693</v>
          </cell>
        </row>
        <row r="158">
          <cell r="A158" t="str">
            <v>Natural gas $ per MMBtu (Hot Water) (PV)</v>
          </cell>
          <cell r="B158">
            <v>9.2028100102799062</v>
          </cell>
          <cell r="C158">
            <v>17.724368306785436</v>
          </cell>
          <cell r="D158">
            <v>25.614338971004738</v>
          </cell>
          <cell r="E158">
            <v>33.092984150359527</v>
          </cell>
          <cell r="F158">
            <v>40.181747353539421</v>
          </cell>
          <cell r="G158">
            <v>46.900954181198088</v>
          </cell>
          <cell r="H158">
            <v>53.322238820759729</v>
          </cell>
          <cell r="I158">
            <v>59.509156246227533</v>
          </cell>
          <cell r="J158">
            <v>65.373532952832093</v>
          </cell>
          <cell r="K158">
            <v>70.932183859566265</v>
          </cell>
          <cell r="L158">
            <v>76.201047278271645</v>
          </cell>
          <cell r="M158">
            <v>81.195230613537404</v>
          </cell>
          <cell r="N158">
            <v>85.929053680140029</v>
          </cell>
          <cell r="O158">
            <v>90.416089762227827</v>
          </cell>
          <cell r="P158">
            <v>94.66920453197929</v>
          </cell>
          <cell r="Q158">
            <v>98.70059293932664</v>
          </cell>
          <cell r="R158">
            <v>102.52181417851845</v>
          </cell>
          <cell r="S158">
            <v>106.14382483178083</v>
          </cell>
          <cell r="T158">
            <v>109.57701028511011</v>
          </cell>
          <cell r="U158">
            <v>112.83121450627529</v>
          </cell>
          <cell r="V158">
            <v>115.9157682704129</v>
          </cell>
          <cell r="W158">
            <v>118.83951591414524</v>
          </cell>
          <cell r="X158">
            <v>121.61084069493418</v>
          </cell>
          <cell r="Y158">
            <v>124.23768882838341</v>
          </cell>
          <cell r="Z158">
            <v>126.72759227241113</v>
          </cell>
          <cell r="AA158">
            <v>129.08769032362224</v>
          </cell>
          <cell r="AB158">
            <v>131.32475008780338</v>
          </cell>
          <cell r="AC158">
            <v>133.44518588323575</v>
          </cell>
          <cell r="AD158">
            <v>135.45507763246073</v>
          </cell>
          <cell r="AE158">
            <v>137.36018829523323</v>
          </cell>
          <cell r="AF158">
            <v>139.16598039264792</v>
          </cell>
          <cell r="AG158">
            <v>140.87763166981824</v>
          </cell>
          <cell r="AH158">
            <v>142.5000499420176</v>
          </cell>
          <cell r="AI158">
            <v>144.03788716685111</v>
          </cell>
          <cell r="AJ158">
            <v>145.49555278280704</v>
          </cell>
          <cell r="AK158">
            <v>146.87722635243352</v>
          </cell>
          <cell r="AL158">
            <v>148.18686954639227</v>
          </cell>
          <cell r="AM158">
            <v>149.42823750275127</v>
          </cell>
          <cell r="AN158">
            <v>150.60488959408681</v>
          </cell>
          <cell r="AO158">
            <v>151.72019963326744</v>
          </cell>
          <cell r="AP158">
            <v>152.77736554718271</v>
          </cell>
          <cell r="AQ158">
            <v>153.77941854615455</v>
          </cell>
          <cell r="AR158">
            <v>154.72923181532215</v>
          </cell>
          <cell r="AS158">
            <v>155.62952875292177</v>
          </cell>
          <cell r="AT158">
            <v>156.48289077908257</v>
          </cell>
          <cell r="AU158">
            <v>157.29176473752881</v>
          </cell>
          <cell r="AV158">
            <v>158.05846991141149</v>
          </cell>
          <cell r="AW158">
            <v>158.78520467338561</v>
          </cell>
          <cell r="AX158">
            <v>159.47405278900089</v>
          </cell>
          <cell r="AY158">
            <v>160.12698939147984</v>
          </cell>
        </row>
        <row r="159">
          <cell r="A159" t="str">
            <v>Residual Oil (PV)</v>
          </cell>
          <cell r="B159">
            <v>7.0689328859713552</v>
          </cell>
          <cell r="C159">
            <v>14.369698136716529</v>
          </cell>
          <cell r="D159">
            <v>21.541967331637562</v>
          </cell>
          <cell r="E159">
            <v>28.51267627318699</v>
          </cell>
          <cell r="F159">
            <v>35.250642077004798</v>
          </cell>
          <cell r="G159">
            <v>41.746987388541662</v>
          </cell>
          <cell r="H159">
            <v>47.980700711127561</v>
          </cell>
          <cell r="I159">
            <v>53.925864208141782</v>
          </cell>
          <cell r="J159">
            <v>59.641723748881354</v>
          </cell>
          <cell r="K159">
            <v>65.083644011797688</v>
          </cell>
          <cell r="L159">
            <v>70.302178243051259</v>
          </cell>
          <cell r="M159">
            <v>75.296787022973902</v>
          </cell>
          <cell r="N159">
            <v>80.02975889547298</v>
          </cell>
          <cell r="O159">
            <v>84.55046652586843</v>
          </cell>
          <cell r="P159">
            <v>88.867652559080511</v>
          </cell>
          <cell r="Q159">
            <v>92.986957075656932</v>
          </cell>
          <cell r="R159">
            <v>96.884761614834133</v>
          </cell>
          <cell r="S159">
            <v>100.57041386849632</v>
          </cell>
          <cell r="T159">
            <v>104.05103570691571</v>
          </cell>
          <cell r="U159">
            <v>107.35020332627059</v>
          </cell>
          <cell r="V159">
            <v>110.47737642518516</v>
          </cell>
          <cell r="W159">
            <v>113.44152154263973</v>
          </cell>
          <cell r="X159">
            <v>116.25113776771516</v>
          </cell>
          <cell r="Y159">
            <v>118.91428110901889</v>
          </cell>
          <cell r="Z159">
            <v>121.43858759366697</v>
          </cell>
          <cell r="AA159">
            <v>123.83129516205376</v>
          </cell>
          <cell r="AB159">
            <v>126.09926442118817</v>
          </cell>
          <cell r="AC159">
            <v>128.2489983161023</v>
          </cell>
          <cell r="AD159">
            <v>130.28666077573655</v>
          </cell>
          <cell r="AE159">
            <v>132.21809438676428</v>
          </cell>
          <cell r="AF159">
            <v>134.04883714603227</v>
          </cell>
          <cell r="AG159">
            <v>135.78413833965121</v>
          </cell>
          <cell r="AH159">
            <v>137.42897359426632</v>
          </cell>
          <cell r="AI159">
            <v>138.98805914366454</v>
          </cell>
          <cell r="AJ159">
            <v>140.46586535162493</v>
          </cell>
          <cell r="AK159">
            <v>141.86662952978642</v>
          </cell>
          <cell r="AL159">
            <v>143.19436808728548</v>
          </cell>
          <cell r="AM159">
            <v>144.45288804700024</v>
          </cell>
          <cell r="AN159">
            <v>145.64579796142181</v>
          </cell>
          <cell r="AO159">
            <v>146.77651825945173</v>
          </cell>
          <cell r="AP159">
            <v>147.84829105379288</v>
          </cell>
          <cell r="AQ159">
            <v>148.86418943705462</v>
          </cell>
          <cell r="AR159">
            <v>149.82712629322691</v>
          </cell>
          <cell r="AS159">
            <v>150.73986264978831</v>
          </cell>
          <cell r="AT159">
            <v>151.60501559439626</v>
          </cell>
          <cell r="AU159">
            <v>152.42506577885879</v>
          </cell>
          <cell r="AV159">
            <v>153.20236453190384</v>
          </cell>
          <cell r="AW159">
            <v>153.93914060114085</v>
          </cell>
          <cell r="AX159">
            <v>154.63750654354561</v>
          </cell>
          <cell r="AY159">
            <v>155.29946478279183</v>
          </cell>
        </row>
        <row r="160">
          <cell r="A160" t="str">
            <v>Co2 Adder per kWh ($2008)</v>
          </cell>
          <cell r="B160">
            <v>6.1141123369011178E-3</v>
          </cell>
          <cell r="C160">
            <v>1.1835653147838862E-2</v>
          </cell>
          <cell r="D160">
            <v>1.718893701314065E-2</v>
          </cell>
          <cell r="E160">
            <v>2.2163645558166009E-2</v>
          </cell>
          <cell r="F160">
            <v>2.6784701836957338E-2</v>
          </cell>
          <cell r="G160">
            <v>3.1082908421834338E-2</v>
          </cell>
          <cell r="H160">
            <v>3.5157037886172721E-2</v>
          </cell>
          <cell r="I160">
            <v>3.9012079195542004E-2</v>
          </cell>
          <cell r="J160">
            <v>4.2666146787361234E-2</v>
          </cell>
          <cell r="K160">
            <v>4.6123704820036415E-2</v>
          </cell>
          <cell r="L160">
            <v>4.9401011012145592E-2</v>
          </cell>
          <cell r="M160">
            <v>5.2507462379073722E-2</v>
          </cell>
          <cell r="N160">
            <v>5.5446845168468734E-2</v>
          </cell>
          <cell r="O160">
            <v>5.8232989992539834E-2</v>
          </cell>
          <cell r="P160">
            <v>6.0869284697021131E-2</v>
          </cell>
          <cell r="Q160">
            <v>6.3368142236813835E-2</v>
          </cell>
          <cell r="R160">
            <v>6.5736727582588902E-2</v>
          </cell>
          <cell r="S160">
            <v>6.7981832175740636E-2</v>
          </cell>
          <cell r="T160">
            <v>7.0109893401476872E-2</v>
          </cell>
          <cell r="U160">
            <v>7.2127013046724489E-2</v>
          </cell>
          <cell r="V160">
            <v>7.4038974795774357E-2</v>
          </cell>
          <cell r="W160">
            <v>7.5851260813831103E-2</v>
          </cell>
          <cell r="X160">
            <v>7.7569067466017591E-2</v>
          </cell>
          <cell r="Y160">
            <v>7.9197320216905259E-2</v>
          </cell>
          <cell r="Z160">
            <v>8.0740687753291684E-2</v>
          </cell>
          <cell r="AA160">
            <v>8.220359537071957E-2</v>
          </cell>
          <cell r="AB160">
            <v>8.3590237662120412E-2</v>
          </cell>
          <cell r="AC160">
            <v>8.4904590544964811E-2</v>
          </cell>
          <cell r="AD160">
            <v>8.6150422661405004E-2</v>
          </cell>
          <cell r="AE160">
            <v>8.7331306184097124E-2</v>
          </cell>
          <cell r="AF160">
            <v>8.8450627058686809E-2</v>
          </cell>
          <cell r="AG160">
            <v>8.9511594712326323E-2</v>
          </cell>
          <cell r="AH160">
            <v>9.0517251256060458E-2</v>
          </cell>
          <cell r="AI160">
            <v>9.1470480207467217E-2</v>
          </cell>
          <cell r="AJ160">
            <v>9.2374014758563674E-2</v>
          </cell>
          <cell r="AK160">
            <v>9.3230445612683538E-2</v>
          </cell>
          <cell r="AL160">
            <v>9.4042228412797163E-2</v>
          </cell>
          <cell r="AM160">
            <v>9.4811690782573108E-2</v>
          </cell>
          <cell r="AN160">
            <v>9.5541039000370212E-2</v>
          </cell>
          <cell r="AO160">
            <v>9.6232364325296374E-2</v>
          </cell>
          <cell r="AP160">
            <v>9.6887648993472825E-2</v>
          </cell>
          <cell r="AQ160">
            <v>9.7508771901696961E-2</v>
          </cell>
          <cell r="AR160">
            <v>9.8097513994800406E-2</v>
          </cell>
          <cell r="AS160">
            <v>9.8655563372149632E-2</v>
          </cell>
          <cell r="AT160">
            <v>9.91845201279309E-2</v>
          </cell>
          <cell r="AU160">
            <v>9.9685900939097974E-2</v>
          </cell>
          <cell r="AV160">
            <v>0.10016114341413786</v>
          </cell>
          <cell r="AW160">
            <v>0.10061161021512352</v>
          </cell>
          <cell r="AX160">
            <v>0.10103859296487297</v>
          </cell>
          <cell r="AY160">
            <v>0.10144331595041747</v>
          </cell>
        </row>
        <row r="161">
          <cell r="A161" t="str">
            <v>Co2 Adder per MMBtu</v>
          </cell>
          <cell r="B161">
            <v>0.85432063306221828</v>
          </cell>
          <cell r="C161">
            <v>1.6641032236425202</v>
          </cell>
          <cell r="D161">
            <v>2.4316696602115266</v>
          </cell>
          <cell r="E161">
            <v>3.1592207849214855</v>
          </cell>
          <cell r="F161">
            <v>3.8488427040778443</v>
          </cell>
          <cell r="G161">
            <v>4.502512769628896</v>
          </cell>
          <cell r="H161">
            <v>5.1221052488242051</v>
          </cell>
          <cell r="I161">
            <v>5.7093966982984323</v>
          </cell>
          <cell r="J161">
            <v>6.2660710579896426</v>
          </cell>
          <cell r="K161">
            <v>6.7937244794978984</v>
          </cell>
          <cell r="L161">
            <v>7.2938699027284732</v>
          </cell>
          <cell r="M161">
            <v>7.7679413939422881</v>
          </cell>
          <cell r="N161">
            <v>8.2172982576520646</v>
          </cell>
          <cell r="O161">
            <v>8.643228934154223</v>
          </cell>
          <cell r="P161">
            <v>9.0469546938719088</v>
          </cell>
          <cell r="Q161">
            <v>9.4296331391019432</v>
          </cell>
          <cell r="R161">
            <v>9.7923615232062406</v>
          </cell>
          <cell r="S161">
            <v>10.136179896764817</v>
          </cell>
          <cell r="T161">
            <v>10.462074089711335</v>
          </cell>
          <cell r="U161">
            <v>10.770978538001872</v>
          </cell>
          <cell r="V161">
            <v>11.063778962921813</v>
          </cell>
          <cell r="W161">
            <v>11.341314910713226</v>
          </cell>
          <cell r="X161">
            <v>11.604382159804613</v>
          </cell>
          <cell r="Y161">
            <v>11.853735002545264</v>
          </cell>
          <cell r="Z161">
            <v>12.09008840798664</v>
          </cell>
          <cell r="AA161">
            <v>12.314120071912114</v>
          </cell>
          <cell r="AB161">
            <v>12.526472359993132</v>
          </cell>
          <cell r="AC161">
            <v>12.727754149643387</v>
          </cell>
          <cell r="AD161">
            <v>12.918542575852159</v>
          </cell>
          <cell r="AE161">
            <v>13.099384686002654</v>
          </cell>
          <cell r="AF161">
            <v>13.270799008420186</v>
          </cell>
          <cell r="AG161">
            <v>13.433277039147702</v>
          </cell>
          <cell r="AH161">
            <v>13.5872846512117</v>
          </cell>
          <cell r="AI161">
            <v>13.73326343041928</v>
          </cell>
          <cell r="AJ161">
            <v>13.871631941516512</v>
          </cell>
          <cell r="AK161">
            <v>14.002786928338534</v>
          </cell>
          <cell r="AL161">
            <v>14.127104451392583</v>
          </cell>
          <cell r="AM161">
            <v>14.244940966135758</v>
          </cell>
          <cell r="AN161">
            <v>14.356634345039241</v>
          </cell>
          <cell r="AO161">
            <v>14.462504846369557</v>
          </cell>
          <cell r="AP161">
            <v>14.562856032464643</v>
          </cell>
          <cell r="AQ161">
            <v>14.65797564013771</v>
          </cell>
          <cell r="AR161">
            <v>14.748136405704599</v>
          </cell>
          <cell r="AS161">
            <v>14.833596847000228</v>
          </cell>
          <cell r="AT161">
            <v>14.914602004626417</v>
          </cell>
          <cell r="AU161">
            <v>14.991384144556454</v>
          </cell>
          <cell r="AV161">
            <v>15.064163424110991</v>
          </cell>
          <cell r="AW161">
            <v>15.133148523214818</v>
          </cell>
          <cell r="AX161">
            <v>15.198537242744511</v>
          </cell>
          <cell r="AY161">
            <v>15.260517071682608</v>
          </cell>
        </row>
        <row r="162">
          <cell r="A162" t="str">
            <v xml:space="preserve">Co2 Adder per MMBtu Oil </v>
          </cell>
          <cell r="B162">
            <v>0.85432063306221828</v>
          </cell>
          <cell r="C162">
            <v>1.6641032236425202</v>
          </cell>
          <cell r="D162">
            <v>2.4316696602115266</v>
          </cell>
          <cell r="E162">
            <v>3.1592207849214855</v>
          </cell>
          <cell r="F162">
            <v>3.8488427040778443</v>
          </cell>
          <cell r="G162">
            <v>4.502512769628896</v>
          </cell>
          <cell r="H162">
            <v>5.1221052488242051</v>
          </cell>
          <cell r="I162">
            <v>5.7093966982984323</v>
          </cell>
          <cell r="J162">
            <v>6.2660710579896426</v>
          </cell>
          <cell r="K162">
            <v>6.7937244794978984</v>
          </cell>
          <cell r="L162">
            <v>7.2938699027284732</v>
          </cell>
          <cell r="M162">
            <v>7.7679413939422881</v>
          </cell>
          <cell r="N162">
            <v>8.2172982576520646</v>
          </cell>
          <cell r="O162">
            <v>8.643228934154223</v>
          </cell>
          <cell r="P162">
            <v>9.0469546938719088</v>
          </cell>
          <cell r="Q162">
            <v>9.4296331391019432</v>
          </cell>
          <cell r="R162">
            <v>9.7923615232062406</v>
          </cell>
          <cell r="S162">
            <v>10.136179896764817</v>
          </cell>
          <cell r="T162">
            <v>10.462074089711335</v>
          </cell>
          <cell r="U162">
            <v>10.770978538001872</v>
          </cell>
          <cell r="V162">
            <v>11.063778962921813</v>
          </cell>
          <cell r="W162">
            <v>11.341314910713226</v>
          </cell>
          <cell r="X162">
            <v>11.604382159804613</v>
          </cell>
          <cell r="Y162">
            <v>11.853735002545264</v>
          </cell>
          <cell r="Z162">
            <v>12.09008840798664</v>
          </cell>
          <cell r="AA162">
            <v>12.314120071912114</v>
          </cell>
          <cell r="AB162">
            <v>12.526472359993132</v>
          </cell>
          <cell r="AC162">
            <v>12.727754149643387</v>
          </cell>
          <cell r="AD162">
            <v>12.918542575852159</v>
          </cell>
          <cell r="AE162">
            <v>13.099384686002654</v>
          </cell>
          <cell r="AF162">
            <v>13.270799008420186</v>
          </cell>
          <cell r="AG162">
            <v>13.433277039147702</v>
          </cell>
          <cell r="AH162">
            <v>13.5872846512117</v>
          </cell>
          <cell r="AI162">
            <v>13.73326343041928</v>
          </cell>
          <cell r="AJ162">
            <v>13.871631941516512</v>
          </cell>
          <cell r="AK162">
            <v>14.002786928338534</v>
          </cell>
          <cell r="AL162">
            <v>14.127104451392583</v>
          </cell>
          <cell r="AM162">
            <v>14.244940966135758</v>
          </cell>
          <cell r="AN162">
            <v>14.356634345039241</v>
          </cell>
          <cell r="AO162">
            <v>14.462504846369557</v>
          </cell>
          <cell r="AP162">
            <v>14.562856032464643</v>
          </cell>
          <cell r="AQ162">
            <v>14.65797564013771</v>
          </cell>
          <cell r="AR162">
            <v>14.748136405704599</v>
          </cell>
          <cell r="AS162">
            <v>14.833596847000228</v>
          </cell>
          <cell r="AT162">
            <v>14.914602004626417</v>
          </cell>
          <cell r="AU162">
            <v>14.991384144556454</v>
          </cell>
          <cell r="AV162">
            <v>15.064163424110991</v>
          </cell>
          <cell r="AW162">
            <v>15.133148523214818</v>
          </cell>
          <cell r="AX162">
            <v>15.198537242744511</v>
          </cell>
          <cell r="AY162">
            <v>15.260517071682608</v>
          </cell>
        </row>
        <row r="164">
          <cell r="A164" t="str">
            <v>KEDLI</v>
          </cell>
          <cell r="B164">
            <v>0</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row>
        <row r="165">
          <cell r="A165" t="str">
            <v>Avoided Cost Forecast</v>
          </cell>
        </row>
        <row r="166">
          <cell r="A166" t="str">
            <v>Year</v>
          </cell>
          <cell r="B166">
            <v>2010</v>
          </cell>
          <cell r="C166">
            <v>2011</v>
          </cell>
          <cell r="D166">
            <v>2012</v>
          </cell>
          <cell r="E166">
            <v>2013</v>
          </cell>
          <cell r="F166">
            <v>2014</v>
          </cell>
          <cell r="G166">
            <v>2015</v>
          </cell>
          <cell r="H166">
            <v>2016</v>
          </cell>
          <cell r="I166">
            <v>2017</v>
          </cell>
          <cell r="J166">
            <v>2018</v>
          </cell>
          <cell r="K166">
            <v>2019</v>
          </cell>
          <cell r="L166">
            <v>2020</v>
          </cell>
          <cell r="M166">
            <v>2021</v>
          </cell>
          <cell r="N166">
            <v>2022</v>
          </cell>
          <cell r="O166">
            <v>2023</v>
          </cell>
          <cell r="P166">
            <v>2024</v>
          </cell>
          <cell r="Q166">
            <v>2025</v>
          </cell>
          <cell r="R166">
            <v>2026</v>
          </cell>
          <cell r="S166">
            <v>2027</v>
          </cell>
          <cell r="T166">
            <v>2028</v>
          </cell>
          <cell r="U166">
            <v>2029</v>
          </cell>
          <cell r="V166">
            <v>2030</v>
          </cell>
          <cell r="W166">
            <v>2031</v>
          </cell>
          <cell r="X166">
            <v>2032</v>
          </cell>
          <cell r="Y166">
            <v>2033</v>
          </cell>
          <cell r="Z166">
            <v>2034</v>
          </cell>
          <cell r="AA166">
            <v>2035</v>
          </cell>
          <cell r="AB166">
            <v>2036</v>
          </cell>
          <cell r="AC166">
            <v>2037</v>
          </cell>
          <cell r="AD166">
            <v>2038</v>
          </cell>
          <cell r="AE166">
            <v>2039</v>
          </cell>
          <cell r="AF166">
            <v>2040</v>
          </cell>
          <cell r="AG166">
            <v>2041</v>
          </cell>
          <cell r="AH166">
            <v>2042</v>
          </cell>
          <cell r="AI166">
            <v>2043</v>
          </cell>
          <cell r="AJ166">
            <v>2044</v>
          </cell>
          <cell r="AK166">
            <v>2045</v>
          </cell>
          <cell r="AL166">
            <v>2046</v>
          </cell>
          <cell r="AM166">
            <v>2047</v>
          </cell>
          <cell r="AN166">
            <v>2048</v>
          </cell>
          <cell r="AO166">
            <v>2049</v>
          </cell>
          <cell r="AP166">
            <v>2050</v>
          </cell>
          <cell r="AQ166">
            <v>2051</v>
          </cell>
          <cell r="AR166">
            <v>2052</v>
          </cell>
          <cell r="AS166">
            <v>2053</v>
          </cell>
          <cell r="AT166">
            <v>2054</v>
          </cell>
          <cell r="AU166">
            <v>2055</v>
          </cell>
          <cell r="AV166">
            <v>2056</v>
          </cell>
          <cell r="AW166">
            <v>2057</v>
          </cell>
          <cell r="AX166">
            <v>2058</v>
          </cell>
          <cell r="AY166">
            <v>2059</v>
          </cell>
        </row>
        <row r="167">
          <cell r="A167" t="str">
            <v>Avoided energy per kWh with line loss</v>
          </cell>
          <cell r="B167">
            <v>6.8310458518556105E-2</v>
          </cell>
          <cell r="C167">
            <v>6.6934254603542631E-2</v>
          </cell>
          <cell r="D167">
            <v>6.5592258751792754E-2</v>
          </cell>
          <cell r="E167">
            <v>6.5435755251657166E-2</v>
          </cell>
          <cell r="F167">
            <v>6.5279251751521564E-2</v>
          </cell>
          <cell r="G167">
            <v>6.5131643636398229E-2</v>
          </cell>
          <cell r="H167">
            <v>6.5288147136533831E-2</v>
          </cell>
          <cell r="I167">
            <v>6.5451665544625004E-2</v>
          </cell>
          <cell r="J167">
            <v>6.560628856770391E-2</v>
          </cell>
          <cell r="K167">
            <v>6.5771687452851779E-2</v>
          </cell>
          <cell r="L167">
            <v>6.5935205860942953E-2</v>
          </cell>
          <cell r="M167">
            <v>6.6091709361078541E-2</v>
          </cell>
          <cell r="N167">
            <v>6.6255227769169728E-2</v>
          </cell>
          <cell r="O167">
            <v>6.642062665431761E-2</v>
          </cell>
          <cell r="P167">
            <v>6.6586025539465465E-2</v>
          </cell>
          <cell r="Q167">
            <v>6.6586025539465465E-2</v>
          </cell>
          <cell r="R167">
            <v>6.6586025539465465E-2</v>
          </cell>
          <cell r="S167">
            <v>6.6586025539465465E-2</v>
          </cell>
          <cell r="T167">
            <v>6.6586025539465465E-2</v>
          </cell>
          <cell r="U167">
            <v>6.6586025539465465E-2</v>
          </cell>
          <cell r="V167">
            <v>6.6586025539465465E-2</v>
          </cell>
          <cell r="W167">
            <v>6.6586025539465465E-2</v>
          </cell>
          <cell r="X167">
            <v>6.6586025539465465E-2</v>
          </cell>
          <cell r="Y167">
            <v>6.6586025539465465E-2</v>
          </cell>
          <cell r="Z167">
            <v>6.6586025539465465E-2</v>
          </cell>
          <cell r="AA167">
            <v>6.6586025539465465E-2</v>
          </cell>
          <cell r="AB167">
            <v>6.6586025539465465E-2</v>
          </cell>
          <cell r="AC167">
            <v>6.6586025539465465E-2</v>
          </cell>
          <cell r="AD167">
            <v>6.6586025539465465E-2</v>
          </cell>
          <cell r="AE167">
            <v>6.6586025539465465E-2</v>
          </cell>
          <cell r="AF167">
            <v>6.6586025539465465E-2</v>
          </cell>
          <cell r="AG167">
            <v>6.6586025539465465E-2</v>
          </cell>
          <cell r="AH167">
            <v>6.6586025539465465E-2</v>
          </cell>
          <cell r="AI167">
            <v>6.6586025539465465E-2</v>
          </cell>
          <cell r="AJ167">
            <v>6.6586025539465465E-2</v>
          </cell>
          <cell r="AK167">
            <v>6.6586025539465465E-2</v>
          </cell>
          <cell r="AL167">
            <v>6.6586025539465465E-2</v>
          </cell>
          <cell r="AM167">
            <v>6.6586025539465465E-2</v>
          </cell>
          <cell r="AN167">
            <v>6.6586025539465465E-2</v>
          </cell>
          <cell r="AO167">
            <v>6.6586025539465465E-2</v>
          </cell>
          <cell r="AP167">
            <v>6.6586025539465465E-2</v>
          </cell>
          <cell r="AQ167">
            <v>6.6586025539465465E-2</v>
          </cell>
          <cell r="AR167">
            <v>6.6586025539465465E-2</v>
          </cell>
          <cell r="AS167">
            <v>6.6586025539465465E-2</v>
          </cell>
          <cell r="AT167">
            <v>6.6586025539465465E-2</v>
          </cell>
          <cell r="AU167">
            <v>6.6586025539465465E-2</v>
          </cell>
          <cell r="AV167">
            <v>6.6586025539465465E-2</v>
          </cell>
          <cell r="AW167">
            <v>6.6586025539465465E-2</v>
          </cell>
          <cell r="AX167">
            <v>6.6586025539465465E-2</v>
          </cell>
          <cell r="AY167">
            <v>6.6586025539465465E-2</v>
          </cell>
        </row>
        <row r="168">
          <cell r="A168" t="str">
            <v>Avoided Capacity per KW with reserve margin, line loss and avoided distribution</v>
          </cell>
          <cell r="B168">
            <v>85.398706896551715</v>
          </cell>
          <cell r="C168">
            <v>92.53232758620689</v>
          </cell>
          <cell r="D168">
            <v>99.234913793103431</v>
          </cell>
          <cell r="E168">
            <v>105.54956896551724</v>
          </cell>
          <cell r="F168">
            <v>111.48706896551724</v>
          </cell>
          <cell r="G168">
            <v>117.06896551724137</v>
          </cell>
          <cell r="H168">
            <v>122.32758620689654</v>
          </cell>
          <cell r="I168">
            <v>127.26293103448276</v>
          </cell>
          <cell r="J168">
            <v>131.90732758620689</v>
          </cell>
          <cell r="K168">
            <v>136.27155172413794</v>
          </cell>
          <cell r="L168">
            <v>140.36637931034483</v>
          </cell>
          <cell r="M168">
            <v>144.21336206896549</v>
          </cell>
          <cell r="N168">
            <v>144.21336206896549</v>
          </cell>
          <cell r="O168">
            <v>144.21336206896549</v>
          </cell>
          <cell r="P168">
            <v>144.21336206896549</v>
          </cell>
          <cell r="Q168">
            <v>144.21336206896549</v>
          </cell>
          <cell r="R168">
            <v>144.21336206896501</v>
          </cell>
          <cell r="S168">
            <v>144.21336206896501</v>
          </cell>
          <cell r="T168">
            <v>144.21336206896501</v>
          </cell>
          <cell r="U168">
            <v>144.21336206896501</v>
          </cell>
          <cell r="V168">
            <v>144.21336206896501</v>
          </cell>
          <cell r="W168">
            <v>144.21336206896501</v>
          </cell>
          <cell r="X168">
            <v>144.21336206896501</v>
          </cell>
          <cell r="Y168">
            <v>144.21336206896501</v>
          </cell>
          <cell r="Z168">
            <v>144.21336206896501</v>
          </cell>
          <cell r="AA168">
            <v>144.21336206896501</v>
          </cell>
          <cell r="AB168">
            <v>144.21336206896501</v>
          </cell>
          <cell r="AC168">
            <v>144.21336206896501</v>
          </cell>
          <cell r="AD168">
            <v>144.21336206896501</v>
          </cell>
          <cell r="AE168">
            <v>144.21336206896501</v>
          </cell>
          <cell r="AF168">
            <v>144.21336206896501</v>
          </cell>
          <cell r="AG168">
            <v>144.21336206896501</v>
          </cell>
          <cell r="AH168">
            <v>144.21336206896501</v>
          </cell>
          <cell r="AI168">
            <v>144.21336206896501</v>
          </cell>
          <cell r="AJ168">
            <v>144.21336206896501</v>
          </cell>
          <cell r="AK168">
            <v>144.21336206896501</v>
          </cell>
          <cell r="AL168">
            <v>144.21336206896501</v>
          </cell>
          <cell r="AM168">
            <v>144.21336206896501</v>
          </cell>
          <cell r="AN168">
            <v>144.21336206896501</v>
          </cell>
          <cell r="AO168">
            <v>144.21336206896501</v>
          </cell>
          <cell r="AP168">
            <v>144.21336206896501</v>
          </cell>
          <cell r="AQ168">
            <v>144.21336206896501</v>
          </cell>
          <cell r="AR168">
            <v>144.21336206896501</v>
          </cell>
          <cell r="AS168">
            <v>144.21336206896501</v>
          </cell>
          <cell r="AT168">
            <v>144.21336206896501</v>
          </cell>
          <cell r="AU168">
            <v>144.21336206896501</v>
          </cell>
          <cell r="AV168">
            <v>144.21336206896501</v>
          </cell>
          <cell r="AW168">
            <v>144.21336206896501</v>
          </cell>
          <cell r="AX168">
            <v>144.21336206896501</v>
          </cell>
          <cell r="AY168">
            <v>144.21336206896501</v>
          </cell>
        </row>
        <row r="169">
          <cell r="A169" t="str">
            <v>Avoided gas $/MMBtu (Heating)</v>
          </cell>
          <cell r="B169">
            <v>13.64</v>
          </cell>
          <cell r="C169">
            <v>13.41</v>
          </cell>
          <cell r="D169">
            <v>13.19</v>
          </cell>
          <cell r="E169">
            <v>13.19</v>
          </cell>
          <cell r="F169">
            <v>13.19</v>
          </cell>
          <cell r="G169">
            <v>13.19</v>
          </cell>
          <cell r="H169">
            <v>13.27</v>
          </cell>
          <cell r="I169">
            <v>13.34</v>
          </cell>
          <cell r="J169">
            <v>13.42</v>
          </cell>
          <cell r="K169">
            <v>13.42</v>
          </cell>
          <cell r="L169">
            <v>13.42</v>
          </cell>
          <cell r="M169">
            <v>13.42</v>
          </cell>
          <cell r="N169">
            <v>13.42</v>
          </cell>
          <cell r="O169">
            <v>13.42</v>
          </cell>
          <cell r="P169">
            <v>13.42</v>
          </cell>
          <cell r="Q169">
            <v>13.42</v>
          </cell>
          <cell r="R169">
            <v>13.42</v>
          </cell>
          <cell r="S169">
            <v>13.42</v>
          </cell>
          <cell r="T169">
            <v>13.42</v>
          </cell>
          <cell r="U169">
            <v>13.42</v>
          </cell>
          <cell r="V169">
            <v>13.42</v>
          </cell>
          <cell r="W169">
            <v>13.42</v>
          </cell>
          <cell r="X169">
            <v>13.42</v>
          </cell>
          <cell r="Y169">
            <v>13.42</v>
          </cell>
          <cell r="Z169">
            <v>13.42</v>
          </cell>
          <cell r="AA169">
            <v>13.42</v>
          </cell>
          <cell r="AB169">
            <v>13.42</v>
          </cell>
          <cell r="AC169">
            <v>13.42</v>
          </cell>
          <cell r="AD169">
            <v>13.42</v>
          </cell>
          <cell r="AE169">
            <v>13.42</v>
          </cell>
          <cell r="AF169">
            <v>13.42</v>
          </cell>
          <cell r="AG169">
            <v>13.42</v>
          </cell>
          <cell r="AH169">
            <v>13.42</v>
          </cell>
          <cell r="AI169">
            <v>13.42</v>
          </cell>
          <cell r="AJ169">
            <v>13.42</v>
          </cell>
          <cell r="AK169">
            <v>13.42</v>
          </cell>
          <cell r="AL169">
            <v>13.42</v>
          </cell>
          <cell r="AM169">
            <v>13.42</v>
          </cell>
          <cell r="AN169">
            <v>13.42</v>
          </cell>
          <cell r="AO169">
            <v>13.42</v>
          </cell>
          <cell r="AP169">
            <v>13.42</v>
          </cell>
          <cell r="AQ169">
            <v>13.42</v>
          </cell>
          <cell r="AR169">
            <v>13.42</v>
          </cell>
          <cell r="AS169">
            <v>13.42</v>
          </cell>
          <cell r="AT169">
            <v>13.42</v>
          </cell>
          <cell r="AU169">
            <v>13.42</v>
          </cell>
          <cell r="AV169">
            <v>13.42</v>
          </cell>
          <cell r="AW169">
            <v>13.42</v>
          </cell>
          <cell r="AX169">
            <v>13.42</v>
          </cell>
          <cell r="AY169">
            <v>13.42</v>
          </cell>
        </row>
        <row r="170">
          <cell r="A170" t="str">
            <v>Natural gas $ per MMBtu (Hot Water)</v>
          </cell>
          <cell r="B170">
            <v>12.012499999999999</v>
          </cell>
          <cell r="C170">
            <v>11.794166666666667</v>
          </cell>
          <cell r="D170">
            <v>11.585833333333333</v>
          </cell>
          <cell r="E170">
            <v>11.585833333333333</v>
          </cell>
          <cell r="F170">
            <v>11.585833333333333</v>
          </cell>
          <cell r="G170">
            <v>11.585833333333333</v>
          </cell>
          <cell r="H170">
            <v>11.66</v>
          </cell>
          <cell r="I170">
            <v>11.73</v>
          </cell>
          <cell r="J170">
            <v>11.804166666666667</v>
          </cell>
          <cell r="K170">
            <v>11.804166666666667</v>
          </cell>
          <cell r="L170">
            <v>11.804166666666667</v>
          </cell>
          <cell r="M170">
            <v>11.804166666666667</v>
          </cell>
          <cell r="N170">
            <v>11.804166666666667</v>
          </cell>
          <cell r="O170">
            <v>11.804166666666667</v>
          </cell>
          <cell r="P170">
            <v>11.804166666666667</v>
          </cell>
          <cell r="Q170">
            <v>11.804166666666667</v>
          </cell>
          <cell r="R170">
            <v>11.804166666666667</v>
          </cell>
          <cell r="S170">
            <v>11.804166666666667</v>
          </cell>
          <cell r="T170">
            <v>11.804166666666667</v>
          </cell>
          <cell r="U170">
            <v>11.804166666666667</v>
          </cell>
          <cell r="V170">
            <v>11.804166666666667</v>
          </cell>
          <cell r="W170">
            <v>11.804166666666667</v>
          </cell>
          <cell r="X170">
            <v>11.804166666666667</v>
          </cell>
          <cell r="Y170">
            <v>11.804166666666667</v>
          </cell>
          <cell r="Z170">
            <v>11.804166666666667</v>
          </cell>
          <cell r="AA170">
            <v>11.804166666666667</v>
          </cell>
          <cell r="AB170">
            <v>11.804166666666667</v>
          </cell>
          <cell r="AC170">
            <v>11.804166666666667</v>
          </cell>
          <cell r="AD170">
            <v>11.804166666666667</v>
          </cell>
          <cell r="AE170">
            <v>11.804166666666667</v>
          </cell>
          <cell r="AF170">
            <v>11.804166666666667</v>
          </cell>
          <cell r="AG170">
            <v>11.804166666666667</v>
          </cell>
          <cell r="AH170">
            <v>11.804166666666667</v>
          </cell>
          <cell r="AI170">
            <v>11.804166666666667</v>
          </cell>
          <cell r="AJ170">
            <v>11.804166666666667</v>
          </cell>
          <cell r="AK170">
            <v>11.804166666666667</v>
          </cell>
          <cell r="AL170">
            <v>11.804166666666667</v>
          </cell>
          <cell r="AM170">
            <v>11.804166666666667</v>
          </cell>
          <cell r="AN170">
            <v>11.804166666666667</v>
          </cell>
          <cell r="AO170">
            <v>11.804166666666667</v>
          </cell>
          <cell r="AP170">
            <v>11.804166666666667</v>
          </cell>
          <cell r="AQ170">
            <v>11.804166666666667</v>
          </cell>
          <cell r="AR170">
            <v>11.804166666666667</v>
          </cell>
          <cell r="AS170">
            <v>11.804166666666667</v>
          </cell>
          <cell r="AT170">
            <v>11.804166666666667</v>
          </cell>
          <cell r="AU170">
            <v>11.804166666666667</v>
          </cell>
          <cell r="AV170">
            <v>11.804166666666667</v>
          </cell>
          <cell r="AW170">
            <v>11.804166666666667</v>
          </cell>
          <cell r="AX170">
            <v>11.804166666666699</v>
          </cell>
          <cell r="AY170">
            <v>11.804166666666699</v>
          </cell>
        </row>
        <row r="171">
          <cell r="A171" t="str">
            <v>Residual Oil</v>
          </cell>
          <cell r="B171">
            <v>7.2607266726146298</v>
          </cell>
          <cell r="C171">
            <v>7.9112857970161548</v>
          </cell>
          <cell r="D171">
            <v>8.1995068031839171</v>
          </cell>
          <cell r="E171">
            <v>8.4073776927334265</v>
          </cell>
          <cell r="F171">
            <v>8.5736326363918245</v>
          </cell>
          <cell r="G171">
            <v>8.7208261649062617</v>
          </cell>
          <cell r="H171">
            <v>8.8285181377174773</v>
          </cell>
          <cell r="I171">
            <v>8.8829506598476691</v>
          </cell>
          <cell r="J171">
            <v>9.0100552678251411</v>
          </cell>
          <cell r="K171">
            <v>9.0500408716374903</v>
          </cell>
          <cell r="L171">
            <v>9.1558646250250764</v>
          </cell>
          <cell r="M171">
            <v>9.244954159045637</v>
          </cell>
          <cell r="N171">
            <v>9.2425044625563437</v>
          </cell>
          <cell r="O171">
            <v>9.3135366023628183</v>
          </cell>
          <cell r="P171">
            <v>9.3834258849192018</v>
          </cell>
          <cell r="Q171">
            <v>9.4457625151136106</v>
          </cell>
          <cell r="R171">
            <v>9.4294343454096037</v>
          </cell>
          <cell r="S171">
            <v>9.4065940080935402</v>
          </cell>
          <cell r="T171">
            <v>9.3718934835830296</v>
          </cell>
          <cell r="U171">
            <v>9.3718934835830296</v>
          </cell>
          <cell r="V171">
            <v>9.3718934835830296</v>
          </cell>
          <cell r="W171">
            <v>9.3718934835830296</v>
          </cell>
          <cell r="X171">
            <v>9.3718934835830296</v>
          </cell>
          <cell r="Y171">
            <v>9.3718934835830296</v>
          </cell>
          <cell r="Z171">
            <v>9.3718934835830296</v>
          </cell>
          <cell r="AA171">
            <v>9.3718934835830296</v>
          </cell>
          <cell r="AB171">
            <v>9.3718934835830296</v>
          </cell>
          <cell r="AC171">
            <v>9.3718934835830296</v>
          </cell>
          <cell r="AD171">
            <v>9.3718934835830296</v>
          </cell>
          <cell r="AE171">
            <v>9.3718934835830296</v>
          </cell>
          <cell r="AF171">
            <v>9.3718934835830296</v>
          </cell>
          <cell r="AG171">
            <v>9.3718934835830296</v>
          </cell>
          <cell r="AH171">
            <v>9.3718934835830296</v>
          </cell>
          <cell r="AI171">
            <v>9.3718934835830296</v>
          </cell>
          <cell r="AJ171">
            <v>9.3718934835830296</v>
          </cell>
          <cell r="AK171">
            <v>9.3718934835830296</v>
          </cell>
          <cell r="AL171">
            <v>9.3718934835830296</v>
          </cell>
          <cell r="AM171">
            <v>9.3718934835830296</v>
          </cell>
          <cell r="AN171">
            <v>9.3718934835830296</v>
          </cell>
          <cell r="AO171">
            <v>9.3718934835830296</v>
          </cell>
          <cell r="AP171">
            <v>9.3718934835830296</v>
          </cell>
          <cell r="AQ171">
            <v>9.3718934835830296</v>
          </cell>
          <cell r="AR171">
            <v>9.3718934835830296</v>
          </cell>
          <cell r="AS171">
            <v>9.3718934835830296</v>
          </cell>
          <cell r="AT171">
            <v>9.3718934835830296</v>
          </cell>
          <cell r="AU171">
            <v>9.3718934835830296</v>
          </cell>
          <cell r="AV171">
            <v>9.3718934835830296</v>
          </cell>
          <cell r="AW171">
            <v>9.3718934835830296</v>
          </cell>
          <cell r="AX171">
            <v>9.3718934835830296</v>
          </cell>
          <cell r="AY171">
            <v>9.3718934835830296</v>
          </cell>
        </row>
        <row r="172">
          <cell r="A172" t="str">
            <v>Co2 Adder per KWh</v>
          </cell>
          <cell r="B172">
            <v>6.28E-3</v>
          </cell>
          <cell r="C172">
            <v>6.1999999999999998E-3</v>
          </cell>
          <cell r="D172">
            <v>6.1200000000000004E-3</v>
          </cell>
          <cell r="E172">
            <v>6.0000000000000001E-3</v>
          </cell>
          <cell r="F172">
            <v>5.8799999999999998E-3</v>
          </cell>
          <cell r="G172">
            <v>5.77E-3</v>
          </cell>
          <cell r="H172">
            <v>5.77E-3</v>
          </cell>
          <cell r="I172">
            <v>5.7599999999999995E-3</v>
          </cell>
          <cell r="J172">
            <v>5.7599999999999995E-3</v>
          </cell>
          <cell r="K172">
            <v>5.7499999999999999E-3</v>
          </cell>
          <cell r="L172">
            <v>5.7499999999999999E-3</v>
          </cell>
          <cell r="M172">
            <v>5.7499999999999999E-3</v>
          </cell>
          <cell r="N172">
            <v>5.7400000000000003E-3</v>
          </cell>
          <cell r="O172">
            <v>5.7400000000000003E-3</v>
          </cell>
          <cell r="P172">
            <v>5.7300000000000007E-3</v>
          </cell>
          <cell r="Q172">
            <v>5.7300000000000007E-3</v>
          </cell>
          <cell r="R172">
            <v>5.7300000000000007E-3</v>
          </cell>
          <cell r="S172">
            <v>5.7300000000000007E-3</v>
          </cell>
          <cell r="T172">
            <v>5.7300000000000007E-3</v>
          </cell>
          <cell r="U172">
            <v>5.7300000000000007E-3</v>
          </cell>
          <cell r="V172">
            <v>5.7300000000000007E-3</v>
          </cell>
          <cell r="W172">
            <v>5.7300000000000007E-3</v>
          </cell>
          <cell r="X172">
            <v>5.7300000000000007E-3</v>
          </cell>
          <cell r="Y172">
            <v>5.7300000000000007E-3</v>
          </cell>
          <cell r="Z172">
            <v>5.7300000000000007E-3</v>
          </cell>
          <cell r="AA172">
            <v>5.7300000000000007E-3</v>
          </cell>
          <cell r="AB172">
            <v>5.7300000000000007E-3</v>
          </cell>
          <cell r="AC172">
            <v>5.7300000000000007E-3</v>
          </cell>
          <cell r="AD172">
            <v>5.7300000000000007E-3</v>
          </cell>
          <cell r="AE172">
            <v>5.7300000000000007E-3</v>
          </cell>
          <cell r="AF172">
            <v>5.7300000000000007E-3</v>
          </cell>
          <cell r="AG172">
            <v>5.7300000000000007E-3</v>
          </cell>
          <cell r="AH172">
            <v>5.7300000000000007E-3</v>
          </cell>
          <cell r="AI172">
            <v>5.7300000000000007E-3</v>
          </cell>
          <cell r="AJ172">
            <v>5.7300000000000007E-3</v>
          </cell>
          <cell r="AK172">
            <v>5.7300000000000007E-3</v>
          </cell>
          <cell r="AL172">
            <v>5.7300000000000007E-3</v>
          </cell>
          <cell r="AM172">
            <v>5.7300000000000007E-3</v>
          </cell>
          <cell r="AN172">
            <v>5.7300000000000007E-3</v>
          </cell>
          <cell r="AO172">
            <v>5.7300000000000007E-3</v>
          </cell>
          <cell r="AP172">
            <v>5.7300000000000007E-3</v>
          </cell>
          <cell r="AQ172">
            <v>5.7300000000000007E-3</v>
          </cell>
          <cell r="AR172">
            <v>5.7300000000000007E-3</v>
          </cell>
          <cell r="AS172">
            <v>5.7300000000000007E-3</v>
          </cell>
          <cell r="AT172">
            <v>5.7300000000000007E-3</v>
          </cell>
          <cell r="AU172">
            <v>5.7300000000000007E-3</v>
          </cell>
          <cell r="AV172">
            <v>5.7300000000000007E-3</v>
          </cell>
          <cell r="AW172">
            <v>5.7300000000000007E-3</v>
          </cell>
          <cell r="AX172">
            <v>5.7300000000000007E-3</v>
          </cell>
          <cell r="AY172">
            <v>5.7300000000000007E-3</v>
          </cell>
        </row>
        <row r="173">
          <cell r="A173" t="str">
            <v>Co2 Adder per MMBtu Nat Gas</v>
          </cell>
          <cell r="B173">
            <v>0.87750000000000006</v>
          </cell>
          <cell r="C173">
            <v>0.87750000000000006</v>
          </cell>
          <cell r="D173">
            <v>0.87750000000000006</v>
          </cell>
          <cell r="E173">
            <v>0.87750000000000006</v>
          </cell>
          <cell r="F173">
            <v>0.87750000000000006</v>
          </cell>
          <cell r="G173">
            <v>0.87750000000000006</v>
          </cell>
          <cell r="H173">
            <v>0.87750000000000006</v>
          </cell>
          <cell r="I173">
            <v>0.87750000000000006</v>
          </cell>
          <cell r="J173">
            <v>0.87750000000000006</v>
          </cell>
          <cell r="K173">
            <v>0.87750000000000006</v>
          </cell>
          <cell r="L173">
            <v>0.87750000000000006</v>
          </cell>
          <cell r="M173">
            <v>0.87750000000000006</v>
          </cell>
          <cell r="N173">
            <v>0.87750000000000006</v>
          </cell>
          <cell r="O173">
            <v>0.87750000000000006</v>
          </cell>
          <cell r="P173">
            <v>0.87750000000000006</v>
          </cell>
          <cell r="Q173">
            <v>0.87750000000000006</v>
          </cell>
          <cell r="R173">
            <v>0.87750000000000006</v>
          </cell>
          <cell r="S173">
            <v>0.87750000000000006</v>
          </cell>
          <cell r="T173">
            <v>0.87750000000000006</v>
          </cell>
          <cell r="U173">
            <v>0.87750000000000006</v>
          </cell>
          <cell r="V173">
            <v>0.87750000000000006</v>
          </cell>
          <cell r="W173">
            <v>0.87750000000000006</v>
          </cell>
          <cell r="X173">
            <v>0.87750000000000006</v>
          </cell>
          <cell r="Y173">
            <v>0.87750000000000006</v>
          </cell>
          <cell r="Z173">
            <v>0.87750000000000006</v>
          </cell>
          <cell r="AA173">
            <v>0.87750000000000006</v>
          </cell>
          <cell r="AB173">
            <v>0.87750000000000006</v>
          </cell>
          <cell r="AC173">
            <v>0.87750000000000006</v>
          </cell>
          <cell r="AD173">
            <v>0.87750000000000006</v>
          </cell>
          <cell r="AE173">
            <v>0.87750000000000006</v>
          </cell>
          <cell r="AF173">
            <v>0.87750000000000006</v>
          </cell>
          <cell r="AG173">
            <v>0.87750000000000006</v>
          </cell>
          <cell r="AH173">
            <v>0.87750000000000006</v>
          </cell>
          <cell r="AI173">
            <v>0.87750000000000006</v>
          </cell>
          <cell r="AJ173">
            <v>0.87750000000000006</v>
          </cell>
          <cell r="AK173">
            <v>0.87750000000000006</v>
          </cell>
          <cell r="AL173">
            <v>0.87750000000000006</v>
          </cell>
          <cell r="AM173">
            <v>0.87750000000000006</v>
          </cell>
          <cell r="AN173">
            <v>0.87750000000000006</v>
          </cell>
          <cell r="AO173">
            <v>0.87750000000000006</v>
          </cell>
          <cell r="AP173">
            <v>0.87750000000000006</v>
          </cell>
          <cell r="AQ173">
            <v>0.87750000000000006</v>
          </cell>
          <cell r="AR173">
            <v>0.87750000000000006</v>
          </cell>
          <cell r="AS173">
            <v>0.87750000000000006</v>
          </cell>
          <cell r="AT173">
            <v>0.87750000000000006</v>
          </cell>
          <cell r="AU173">
            <v>0.87750000000000006</v>
          </cell>
          <cell r="AV173">
            <v>0.87750000000000006</v>
          </cell>
          <cell r="AW173">
            <v>0.87750000000000006</v>
          </cell>
          <cell r="AX173">
            <v>0.87750000000000006</v>
          </cell>
          <cell r="AY173">
            <v>0.87750000000000006</v>
          </cell>
        </row>
        <row r="174">
          <cell r="A174" t="str">
            <v>Co2 Adder per MMBtu Oil (place holder values)</v>
          </cell>
          <cell r="B174">
            <v>0.87750000000000006</v>
          </cell>
          <cell r="C174">
            <v>0.87750000000000006</v>
          </cell>
          <cell r="D174">
            <v>0.87750000000000006</v>
          </cell>
          <cell r="E174">
            <v>0.87750000000000006</v>
          </cell>
          <cell r="F174">
            <v>0.87750000000000006</v>
          </cell>
          <cell r="G174">
            <v>0.87750000000000006</v>
          </cell>
          <cell r="H174">
            <v>0.87750000000000006</v>
          </cell>
          <cell r="I174">
            <v>0.87750000000000006</v>
          </cell>
          <cell r="J174">
            <v>0.87750000000000006</v>
          </cell>
          <cell r="K174">
            <v>0.87750000000000006</v>
          </cell>
          <cell r="L174">
            <v>0.87750000000000006</v>
          </cell>
          <cell r="M174">
            <v>0.87750000000000006</v>
          </cell>
          <cell r="N174">
            <v>0.87750000000000006</v>
          </cell>
          <cell r="O174">
            <v>0.87750000000000006</v>
          </cell>
          <cell r="P174">
            <v>0.87750000000000006</v>
          </cell>
          <cell r="Q174">
            <v>0.87750000000000006</v>
          </cell>
          <cell r="R174">
            <v>0.87750000000000006</v>
          </cell>
          <cell r="S174">
            <v>0.87750000000000006</v>
          </cell>
          <cell r="T174">
            <v>0.87750000000000006</v>
          </cell>
          <cell r="U174">
            <v>0.87750000000000006</v>
          </cell>
          <cell r="V174">
            <v>0.87750000000000006</v>
          </cell>
          <cell r="W174">
            <v>0.87750000000000006</v>
          </cell>
          <cell r="X174">
            <v>0.87750000000000006</v>
          </cell>
          <cell r="Y174">
            <v>0.87750000000000006</v>
          </cell>
          <cell r="Z174">
            <v>0.87750000000000006</v>
          </cell>
          <cell r="AA174">
            <v>0.87750000000000006</v>
          </cell>
          <cell r="AB174">
            <v>0.87750000000000006</v>
          </cell>
          <cell r="AC174">
            <v>0.87750000000000006</v>
          </cell>
          <cell r="AD174">
            <v>0.87750000000000006</v>
          </cell>
          <cell r="AE174">
            <v>0.87750000000000006</v>
          </cell>
          <cell r="AF174">
            <v>0.87750000000000006</v>
          </cell>
          <cell r="AG174">
            <v>0.87750000000000006</v>
          </cell>
          <cell r="AH174">
            <v>0.87750000000000006</v>
          </cell>
          <cell r="AI174">
            <v>0.87750000000000006</v>
          </cell>
          <cell r="AJ174">
            <v>0.87750000000000006</v>
          </cell>
          <cell r="AK174">
            <v>0.87750000000000006</v>
          </cell>
          <cell r="AL174">
            <v>0.87750000000000006</v>
          </cell>
          <cell r="AM174">
            <v>0.87750000000000006</v>
          </cell>
          <cell r="AN174">
            <v>0.87750000000000006</v>
          </cell>
          <cell r="AO174">
            <v>0.87750000000000006</v>
          </cell>
          <cell r="AP174">
            <v>0.87750000000000006</v>
          </cell>
          <cell r="AQ174">
            <v>0.87750000000000006</v>
          </cell>
          <cell r="AR174">
            <v>0.87750000000000006</v>
          </cell>
          <cell r="AS174">
            <v>0.87750000000000006</v>
          </cell>
          <cell r="AT174">
            <v>0.87750000000000006</v>
          </cell>
          <cell r="AU174">
            <v>0.87750000000000006</v>
          </cell>
          <cell r="AV174">
            <v>0.87750000000000006</v>
          </cell>
          <cell r="AW174">
            <v>0.87750000000000006</v>
          </cell>
          <cell r="AX174">
            <v>0.87750000000000006</v>
          </cell>
          <cell r="AY174">
            <v>0.87750000000000006</v>
          </cell>
        </row>
        <row r="175">
          <cell r="B175">
            <v>0</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row>
        <row r="176">
          <cell r="A176" t="str">
            <v>Avoided Cost Present Value Forecast</v>
          </cell>
          <cell r="B176">
            <v>0</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row>
        <row r="177">
          <cell r="A177" t="str">
            <v>Year</v>
          </cell>
          <cell r="B177">
            <v>1</v>
          </cell>
          <cell r="C177">
            <v>2</v>
          </cell>
          <cell r="D177">
            <v>3</v>
          </cell>
          <cell r="E177">
            <v>4</v>
          </cell>
          <cell r="F177">
            <v>5</v>
          </cell>
          <cell r="G177">
            <v>6</v>
          </cell>
          <cell r="H177">
            <v>7</v>
          </cell>
          <cell r="I177">
            <v>8</v>
          </cell>
          <cell r="J177">
            <v>9</v>
          </cell>
          <cell r="K177">
            <v>10</v>
          </cell>
          <cell r="L177">
            <v>11</v>
          </cell>
          <cell r="M177">
            <v>12</v>
          </cell>
          <cell r="N177">
            <v>13</v>
          </cell>
          <cell r="O177">
            <v>14</v>
          </cell>
          <cell r="P177">
            <v>15</v>
          </cell>
          <cell r="Q177">
            <v>16</v>
          </cell>
          <cell r="R177">
            <v>17</v>
          </cell>
          <cell r="S177">
            <v>18</v>
          </cell>
          <cell r="T177">
            <v>19</v>
          </cell>
          <cell r="U177">
            <v>20</v>
          </cell>
          <cell r="V177">
            <v>21</v>
          </cell>
          <cell r="W177">
            <v>22</v>
          </cell>
          <cell r="X177">
            <v>23</v>
          </cell>
          <cell r="Y177">
            <v>24</v>
          </cell>
          <cell r="Z177">
            <v>25</v>
          </cell>
          <cell r="AA177">
            <v>26</v>
          </cell>
          <cell r="AB177">
            <v>27</v>
          </cell>
          <cell r="AC177">
            <v>28</v>
          </cell>
          <cell r="AD177">
            <v>29</v>
          </cell>
          <cell r="AE177">
            <v>30</v>
          </cell>
          <cell r="AF177">
            <v>31</v>
          </cell>
          <cell r="AG177">
            <v>32</v>
          </cell>
          <cell r="AH177">
            <v>33</v>
          </cell>
          <cell r="AI177">
            <v>34</v>
          </cell>
          <cell r="AJ177">
            <v>35</v>
          </cell>
          <cell r="AK177">
            <v>36</v>
          </cell>
          <cell r="AL177">
            <v>37</v>
          </cell>
          <cell r="AM177">
            <v>38</v>
          </cell>
          <cell r="AN177">
            <v>39</v>
          </cell>
          <cell r="AO177">
            <v>40</v>
          </cell>
          <cell r="AP177">
            <v>41</v>
          </cell>
          <cell r="AQ177">
            <v>42</v>
          </cell>
          <cell r="AR177">
            <v>43</v>
          </cell>
          <cell r="AS177">
            <v>44</v>
          </cell>
          <cell r="AT177">
            <v>45</v>
          </cell>
          <cell r="AU177">
            <v>46</v>
          </cell>
          <cell r="AV177">
            <v>47</v>
          </cell>
          <cell r="AW177">
            <v>48</v>
          </cell>
          <cell r="AX177">
            <v>49</v>
          </cell>
          <cell r="AY177">
            <v>50</v>
          </cell>
        </row>
        <row r="178">
          <cell r="A178" t="str">
            <v>Avoided energy per kWh with line loss (PV)</v>
          </cell>
          <cell r="B178">
            <v>6.6506021841986604E-2</v>
          </cell>
          <cell r="C178">
            <v>0.12827490399744898</v>
          </cell>
          <cell r="D178">
            <v>0.18564973740670915</v>
          </cell>
          <cell r="E178">
            <v>0.23990370587347698</v>
          </cell>
          <cell r="F178">
            <v>0.29120627325122672</v>
          </cell>
          <cell r="G178">
            <v>0.33972434249937733</v>
          </cell>
          <cell r="H178">
            <v>0.38582353901948346</v>
          </cell>
          <cell r="I178">
            <v>0.42962889916558616</v>
          </cell>
          <cell r="J178">
            <v>0.47124865834523672</v>
          </cell>
          <cell r="K178">
            <v>0.51079812378440359</v>
          </cell>
          <cell r="L178">
            <v>0.54837896873154479</v>
          </cell>
          <cell r="M178">
            <v>0.584085174103256</v>
          </cell>
          <cell r="N178">
            <v>0.61801365427958765</v>
          </cell>
          <cell r="O178">
            <v>0.65025363427340055</v>
          </cell>
          <cell r="P178">
            <v>0.6808889547833743</v>
          </cell>
          <cell r="Q178">
            <v>0.70992717327624033</v>
          </cell>
          <cell r="R178">
            <v>0.73745155099459681</v>
          </cell>
          <cell r="S178">
            <v>0.76354100854754137</v>
          </cell>
          <cell r="T178">
            <v>0.78827035219962149</v>
          </cell>
          <cell r="U178">
            <v>0.81171048836273063</v>
          </cell>
          <cell r="V178">
            <v>0.83392862690596203</v>
          </cell>
          <cell r="W178">
            <v>0.85498847386637089</v>
          </cell>
          <cell r="X178">
            <v>0.87495041411320396</v>
          </cell>
          <cell r="Y178">
            <v>0.89387168448934906</v>
          </cell>
          <cell r="Z178">
            <v>0.91180653792645339</v>
          </cell>
          <cell r="AA178">
            <v>0.92880639900427742</v>
          </cell>
          <cell r="AB178">
            <v>0.94492001140031912</v>
          </cell>
          <cell r="AC178">
            <v>0.96019357765249136</v>
          </cell>
          <cell r="AD178">
            <v>0.97467089163559306</v>
          </cell>
          <cell r="AE178">
            <v>0.98839346413142404</v>
          </cell>
          <cell r="AF178">
            <v>1.0014006418525909</v>
          </cell>
          <cell r="AG178">
            <v>1.0137297202612798</v>
          </cell>
          <cell r="AH178">
            <v>1.0254160505064827</v>
          </cell>
          <cell r="AI178">
            <v>1.0364931407862956</v>
          </cell>
          <cell r="AJ178">
            <v>1.0469927524259288</v>
          </cell>
          <cell r="AK178">
            <v>1.0569449909469082</v>
          </cell>
          <cell r="AL178">
            <v>1.0663783923885948</v>
          </cell>
          <cell r="AM178">
            <v>1.07532000512953</v>
          </cell>
          <cell r="AN178">
            <v>1.0837954674432126</v>
          </cell>
          <cell r="AO178">
            <v>1.0918290810106843</v>
          </cell>
          <cell r="AP178">
            <v>1.099443880600705</v>
          </cell>
          <cell r="AQ178">
            <v>1.106661700117312</v>
          </cell>
          <cell r="AR178">
            <v>1.1135032352041434</v>
          </cell>
          <cell r="AS178">
            <v>1.1199881025850262</v>
          </cell>
          <cell r="AT178">
            <v>1.1261348963109816</v>
          </cell>
          <cell r="AU178">
            <v>1.1319612410749202</v>
          </cell>
          <cell r="AV178">
            <v>1.1374838427469001</v>
          </cell>
          <cell r="AW178">
            <v>1.1427185362748431</v>
          </cell>
          <cell r="AX178">
            <v>1.1476803310880592</v>
          </cell>
          <cell r="AY178">
            <v>1.1523834541337616</v>
          </cell>
        </row>
        <row r="179">
          <cell r="A179" t="str">
            <v>Avoided Capacity per KW with reserve margin, line loss and avoided distribution (PV)</v>
          </cell>
          <cell r="B179">
            <v>83.142880157899583</v>
          </cell>
          <cell r="C179">
            <v>168.53441057976141</v>
          </cell>
          <cell r="D179">
            <v>255.33713327310039</v>
          </cell>
          <cell r="E179">
            <v>342.85019038251738</v>
          </cell>
          <cell r="F179">
            <v>430.46720059461694</v>
          </cell>
          <cell r="G179">
            <v>517.67458334521405</v>
          </cell>
          <cell r="H179">
            <v>604.04866016790231</v>
          </cell>
          <cell r="I179">
            <v>689.22294077369145</v>
          </cell>
          <cell r="J179">
            <v>772.90319960289992</v>
          </cell>
          <cell r="K179">
            <v>854.84525147923114</v>
          </cell>
          <cell r="L179">
            <v>934.84935653622915</v>
          </cell>
          <cell r="M179">
            <v>1012.7609731846534</v>
          </cell>
          <cell r="N179">
            <v>1086.6108467850554</v>
          </cell>
          <cell r="O179">
            <v>1156.61072697501</v>
          </cell>
          <cell r="P179">
            <v>1222.96132431146</v>
          </cell>
          <cell r="Q179">
            <v>1285.8528857678107</v>
          </cell>
          <cell r="R179">
            <v>1345.4657402288062</v>
          </cell>
          <cell r="S179">
            <v>1401.9708155472856</v>
          </cell>
          <cell r="T179">
            <v>1455.5301286453703</v>
          </cell>
          <cell r="U179">
            <v>1506.2972500653557</v>
          </cell>
          <cell r="V179">
            <v>1554.4177443023086</v>
          </cell>
          <cell r="W179">
            <v>1600.0295871809371</v>
          </cell>
          <cell r="X179">
            <v>1643.2635614734759</v>
          </cell>
          <cell r="Y179">
            <v>1684.243631892944</v>
          </cell>
          <cell r="Z179">
            <v>1723.0873005369897</v>
          </cell>
          <cell r="AA179">
            <v>1759.9059438014879</v>
          </cell>
          <cell r="AB179">
            <v>1794.8051317299221</v>
          </cell>
          <cell r="AC179">
            <v>1827.88493071422</v>
          </cell>
          <cell r="AD179">
            <v>1859.2401904149763</v>
          </cell>
          <cell r="AE179">
            <v>1888.9608157237501</v>
          </cell>
          <cell r="AF179">
            <v>1917.1320245472323</v>
          </cell>
          <cell r="AG179">
            <v>1943.8345921524287</v>
          </cell>
          <cell r="AH179">
            <v>1969.1450827734679</v>
          </cell>
          <cell r="AI179">
            <v>1993.1360691441214</v>
          </cell>
          <cell r="AJ179">
            <v>2015.8763405854991</v>
          </cell>
          <cell r="AK179">
            <v>2037.4311002455727</v>
          </cell>
          <cell r="AL179">
            <v>2057.8621520560691</v>
          </cell>
          <cell r="AM179">
            <v>2077.2280779427956</v>
          </cell>
          <cell r="AN179">
            <v>2095.5844057975123</v>
          </cell>
          <cell r="AO179">
            <v>2112.9837686929786</v>
          </cell>
          <cell r="AP179">
            <v>2129.4760557976861</v>
          </cell>
          <cell r="AQ179">
            <v>2145.1085554230012</v>
          </cell>
          <cell r="AR179">
            <v>2159.9260906128734</v>
          </cell>
          <cell r="AS179">
            <v>2173.9711476648849</v>
          </cell>
          <cell r="AT179">
            <v>2187.2839979511518</v>
          </cell>
          <cell r="AU179">
            <v>2199.9028133883717</v>
          </cell>
          <cell r="AV179">
            <v>2211.8637758881059</v>
          </cell>
          <cell r="AW179">
            <v>2223.2011811011243</v>
          </cell>
          <cell r="AX179">
            <v>2233.9475367532746</v>
          </cell>
          <cell r="AY179">
            <v>2244.1336558548387</v>
          </cell>
        </row>
        <row r="180">
          <cell r="A180" t="str">
            <v>Avoided gas $/MMBtu (Heating) (PV)</v>
          </cell>
          <cell r="B180">
            <v>13.279696222186503</v>
          </cell>
          <cell r="C180">
            <v>25.654835298747013</v>
          </cell>
          <cell r="D180">
            <v>37.192386635892532</v>
          </cell>
          <cell r="E180">
            <v>48.128454254039944</v>
          </cell>
          <cell r="F180">
            <v>58.494395124321855</v>
          </cell>
          <cell r="G180">
            <v>68.319931494257318</v>
          </cell>
          <cell r="H180">
            <v>77.689723173940223</v>
          </cell>
          <cell r="I180">
            <v>86.617891761958674</v>
          </cell>
          <cell r="J180">
            <v>95.131361741509721</v>
          </cell>
          <cell r="K180">
            <v>103.20100153255336</v>
          </cell>
          <cell r="L180">
            <v>110.84994920178904</v>
          </cell>
          <cell r="M180">
            <v>118.10013656599348</v>
          </cell>
          <cell r="N180">
            <v>124.97235207708773</v>
          </cell>
          <cell r="O180">
            <v>131.48630042883585</v>
          </cell>
          <cell r="P180">
            <v>137.66065905608525</v>
          </cell>
          <cell r="Q180">
            <v>143.51313168854912</v>
          </cell>
          <cell r="R180">
            <v>149.06049911268551</v>
          </cell>
          <cell r="S180">
            <v>154.31866728722235</v>
          </cell>
          <cell r="T180">
            <v>159.30271295029047</v>
          </cell>
          <cell r="U180">
            <v>164.02692684893321</v>
          </cell>
          <cell r="V180">
            <v>168.50485471494531</v>
          </cell>
          <cell r="W180">
            <v>172.74933610453024</v>
          </cell>
          <cell r="X180">
            <v>176.77254121314155</v>
          </cell>
          <cell r="Y180">
            <v>180.58600577106697</v>
          </cell>
          <cell r="Z180">
            <v>184.20066411981142</v>
          </cell>
          <cell r="AA180">
            <v>187.62688056411898</v>
          </cell>
          <cell r="AB180">
            <v>190.87447908952896</v>
          </cell>
          <cell r="AC180">
            <v>193.95277153067588</v>
          </cell>
          <cell r="AD180">
            <v>196.87058427109949</v>
          </cell>
          <cell r="AE180">
            <v>199.63628355112186</v>
          </cell>
          <cell r="AF180">
            <v>202.25779945635634</v>
          </cell>
          <cell r="AG180">
            <v>204.74264865563075</v>
          </cell>
          <cell r="AH180">
            <v>207.09795595352116</v>
          </cell>
          <cell r="AI180">
            <v>209.33047471929407</v>
          </cell>
          <cell r="AJ180">
            <v>211.44660625083239</v>
          </cell>
          <cell r="AK180">
            <v>213.45241812906775</v>
          </cell>
          <cell r="AL180">
            <v>215.35366161554677</v>
          </cell>
          <cell r="AM180">
            <v>217.15578814301503</v>
          </cell>
          <cell r="AN180">
            <v>218.86396494630247</v>
          </cell>
          <cell r="AO180">
            <v>220.48308987832849</v>
          </cell>
          <cell r="AP180">
            <v>222.0178054537086</v>
          </cell>
          <cell r="AQ180">
            <v>223.47251216023005</v>
          </cell>
          <cell r="AR180">
            <v>224.85138107636411</v>
          </cell>
          <cell r="AS180">
            <v>226.15836583099355</v>
          </cell>
          <cell r="AT180">
            <v>227.39721393964706</v>
          </cell>
          <cell r="AU180">
            <v>228.57147754974517</v>
          </cell>
          <cell r="AV180">
            <v>229.68452362566754</v>
          </cell>
          <cell r="AW180">
            <v>230.73954360284515</v>
          </cell>
          <cell r="AX180">
            <v>231.73956253855852</v>
          </cell>
          <cell r="AY180">
            <v>232.68744778568021</v>
          </cell>
        </row>
        <row r="181">
          <cell r="A181" t="str">
            <v>Natural gas $ per MMBtu (Hot Water) (PV)</v>
          </cell>
          <cell r="B181">
            <v>11.695187013857431</v>
          </cell>
          <cell r="C181">
            <v>22.579187967782417</v>
          </cell>
          <cell r="D181">
            <v>32.713543302653164</v>
          </cell>
          <cell r="E181">
            <v>42.31956731674866</v>
          </cell>
          <cell r="F181">
            <v>51.424803349066664</v>
          </cell>
          <cell r="G181">
            <v>60.055358829936814</v>
          </cell>
          <cell r="H181">
            <v>68.288348354059096</v>
          </cell>
          <cell r="I181">
            <v>76.138979353868422</v>
          </cell>
          <cell r="J181">
            <v>83.627386101281516</v>
          </cell>
          <cell r="K181">
            <v>90.725401975606729</v>
          </cell>
          <cell r="L181">
            <v>97.453379107668539</v>
          </cell>
          <cell r="M181">
            <v>103.83060861673187</v>
          </cell>
          <cell r="N181">
            <v>109.8753759239009</v>
          </cell>
          <cell r="O181">
            <v>115.60501318188103</v>
          </cell>
          <cell r="P181">
            <v>121.03594897143566</v>
          </cell>
          <cell r="Q181">
            <v>126.18375540703246</v>
          </cell>
          <cell r="R181">
            <v>131.06319278674508</v>
          </cell>
          <cell r="S181">
            <v>135.68825191443474</v>
          </cell>
          <cell r="T181">
            <v>140.0721942155624</v>
          </cell>
          <cell r="U181">
            <v>144.22758976165497</v>
          </cell>
          <cell r="V181">
            <v>148.16635331245359</v>
          </cell>
          <cell r="W181">
            <v>151.89977847908739</v>
          </cell>
          <cell r="X181">
            <v>155.43857010622841</v>
          </cell>
          <cell r="Y181">
            <v>158.79287496607773</v>
          </cell>
          <cell r="Z181">
            <v>161.97231085219082</v>
          </cell>
          <cell r="AA181">
            <v>164.98599415656341</v>
          </cell>
          <cell r="AB181">
            <v>167.84256600904928</v>
          </cell>
          <cell r="AC181">
            <v>170.5502170540596</v>
          </cell>
          <cell r="AD181">
            <v>173.11671093558596</v>
          </cell>
          <cell r="AE181">
            <v>175.54940655788582</v>
          </cell>
          <cell r="AF181">
            <v>177.85527918565819</v>
          </cell>
          <cell r="AG181">
            <v>180.04094044421021</v>
          </cell>
          <cell r="AH181">
            <v>182.11265727696093</v>
          </cell>
          <cell r="AI181">
            <v>184.07636991463934</v>
          </cell>
          <cell r="AJ181">
            <v>185.93770890769946</v>
          </cell>
          <cell r="AK181">
            <v>187.70201127078963</v>
          </cell>
          <cell r="AL181">
            <v>189.37433578556704</v>
          </cell>
          <cell r="AM181">
            <v>190.95947750573518</v>
          </cell>
          <cell r="AN181">
            <v>192.46198150589456</v>
          </cell>
          <cell r="AO181">
            <v>193.88615591362858</v>
          </cell>
          <cell r="AP181">
            <v>195.23608426219164</v>
          </cell>
          <cell r="AQ181">
            <v>196.51563719921822</v>
          </cell>
          <cell r="AR181">
            <v>197.7284835850254</v>
          </cell>
          <cell r="AS181">
            <v>198.8781010123308</v>
          </cell>
          <cell r="AT181">
            <v>199.96778577754918</v>
          </cell>
          <cell r="AU181">
            <v>201.00066233225854</v>
          </cell>
          <cell r="AV181">
            <v>201.97969224193568</v>
          </cell>
          <cell r="AW181">
            <v>202.90768267764861</v>
          </cell>
          <cell r="AX181">
            <v>203.78729446505423</v>
          </cell>
          <cell r="AY181">
            <v>204.62104971377994</v>
          </cell>
        </row>
        <row r="182">
          <cell r="A182" t="str">
            <v>Residual Oil (PV)</v>
          </cell>
          <cell r="B182">
            <v>7.0689328859713552</v>
          </cell>
          <cell r="C182">
            <v>14.369698136716529</v>
          </cell>
          <cell r="D182">
            <v>21.541967331637562</v>
          </cell>
          <cell r="E182">
            <v>28.51267627318699</v>
          </cell>
          <cell r="F182">
            <v>35.250642077004798</v>
          </cell>
          <cell r="G182">
            <v>41.746987388541662</v>
          </cell>
          <cell r="H182">
            <v>47.980700711127561</v>
          </cell>
          <cell r="I182">
            <v>53.925864208141782</v>
          </cell>
          <cell r="J182">
            <v>59.641723748881354</v>
          </cell>
          <cell r="K182">
            <v>65.083644011797688</v>
          </cell>
          <cell r="L182">
            <v>70.302178243051259</v>
          </cell>
          <cell r="M182">
            <v>75.296787022973902</v>
          </cell>
          <cell r="N182">
            <v>80.02975889547298</v>
          </cell>
          <cell r="O182">
            <v>84.55046652586843</v>
          </cell>
          <cell r="P182">
            <v>88.867652559080511</v>
          </cell>
          <cell r="Q182">
            <v>92.986957075656932</v>
          </cell>
          <cell r="R182">
            <v>96.884761614834133</v>
          </cell>
          <cell r="S182">
            <v>100.57041386849632</v>
          </cell>
          <cell r="T182">
            <v>104.05103570691571</v>
          </cell>
          <cell r="U182">
            <v>107.35020332627059</v>
          </cell>
          <cell r="V182">
            <v>110.47737642518516</v>
          </cell>
          <cell r="W182">
            <v>113.44152154263973</v>
          </cell>
          <cell r="X182">
            <v>116.25113776771516</v>
          </cell>
          <cell r="Y182">
            <v>118.91428110901889</v>
          </cell>
          <cell r="Z182">
            <v>121.43858759366697</v>
          </cell>
          <cell r="AA182">
            <v>123.83129516205376</v>
          </cell>
          <cell r="AB182">
            <v>126.09926442118817</v>
          </cell>
          <cell r="AC182">
            <v>128.2489983161023</v>
          </cell>
          <cell r="AD182">
            <v>130.28666077573655</v>
          </cell>
          <cell r="AE182">
            <v>132.21809438676428</v>
          </cell>
          <cell r="AF182">
            <v>134.04883714603227</v>
          </cell>
          <cell r="AG182">
            <v>135.78413833965121</v>
          </cell>
          <cell r="AH182">
            <v>137.42897359426632</v>
          </cell>
          <cell r="AI182">
            <v>138.98805914366454</v>
          </cell>
          <cell r="AJ182">
            <v>140.46586535162493</v>
          </cell>
          <cell r="AK182">
            <v>141.86662952978642</v>
          </cell>
          <cell r="AL182">
            <v>143.19436808728548</v>
          </cell>
          <cell r="AM182">
            <v>144.45288804700024</v>
          </cell>
          <cell r="AN182">
            <v>145.64579796142181</v>
          </cell>
          <cell r="AO182">
            <v>146.77651825945173</v>
          </cell>
          <cell r="AP182">
            <v>147.84829105379288</v>
          </cell>
          <cell r="AQ182">
            <v>148.86418943705462</v>
          </cell>
          <cell r="AR182">
            <v>149.82712629322691</v>
          </cell>
          <cell r="AS182">
            <v>150.73986264978831</v>
          </cell>
          <cell r="AT182">
            <v>151.60501559439626</v>
          </cell>
          <cell r="AU182">
            <v>152.42506577885879</v>
          </cell>
          <cell r="AV182">
            <v>153.20236453190384</v>
          </cell>
          <cell r="AW182">
            <v>153.93914060114085</v>
          </cell>
          <cell r="AX182">
            <v>154.63750654354561</v>
          </cell>
          <cell r="AY182">
            <v>155.29946478279183</v>
          </cell>
        </row>
        <row r="183">
          <cell r="A183" t="str">
            <v>Co2 Adder per kWh ($2008)</v>
          </cell>
          <cell r="B183">
            <v>6.1141123369011178E-3</v>
          </cell>
          <cell r="C183">
            <v>1.1835653147838862E-2</v>
          </cell>
          <cell r="D183">
            <v>1.718893701314065E-2</v>
          </cell>
          <cell r="E183">
            <v>2.2163645558166009E-2</v>
          </cell>
          <cell r="F183">
            <v>2.6784701836957338E-2</v>
          </cell>
          <cell r="G183">
            <v>3.1082908421834338E-2</v>
          </cell>
          <cell r="H183">
            <v>3.5157037886172721E-2</v>
          </cell>
          <cell r="I183">
            <v>3.9012079195542004E-2</v>
          </cell>
          <cell r="J183">
            <v>4.2666146787361234E-2</v>
          </cell>
          <cell r="K183">
            <v>4.6123704820036415E-2</v>
          </cell>
          <cell r="L183">
            <v>4.9401011012145592E-2</v>
          </cell>
          <cell r="M183">
            <v>5.2507462379073722E-2</v>
          </cell>
          <cell r="N183">
            <v>5.5446845168468734E-2</v>
          </cell>
          <cell r="O183">
            <v>5.8232989992539834E-2</v>
          </cell>
          <cell r="P183">
            <v>6.0869284697021131E-2</v>
          </cell>
          <cell r="Q183">
            <v>6.3368142236813835E-2</v>
          </cell>
          <cell r="R183">
            <v>6.5736727582588902E-2</v>
          </cell>
          <cell r="S183">
            <v>6.7981832175740636E-2</v>
          </cell>
          <cell r="T183">
            <v>7.0109893401476872E-2</v>
          </cell>
          <cell r="U183">
            <v>7.2127013046724489E-2</v>
          </cell>
          <cell r="V183">
            <v>7.4038974795774357E-2</v>
          </cell>
          <cell r="W183">
            <v>7.5851260813831103E-2</v>
          </cell>
          <cell r="X183">
            <v>7.7569067466017591E-2</v>
          </cell>
          <cell r="Y183">
            <v>7.9197320216905259E-2</v>
          </cell>
          <cell r="Z183">
            <v>8.0740687753291684E-2</v>
          </cell>
          <cell r="AA183">
            <v>8.220359537071957E-2</v>
          </cell>
          <cell r="AB183">
            <v>8.3590237662120412E-2</v>
          </cell>
          <cell r="AC183">
            <v>8.4904590544964811E-2</v>
          </cell>
          <cell r="AD183">
            <v>8.6150422661405004E-2</v>
          </cell>
          <cell r="AE183">
            <v>8.7331306184097124E-2</v>
          </cell>
          <cell r="AF183">
            <v>8.8450627058686809E-2</v>
          </cell>
          <cell r="AG183">
            <v>8.9511594712326323E-2</v>
          </cell>
          <cell r="AH183">
            <v>9.0517251256060458E-2</v>
          </cell>
          <cell r="AI183">
            <v>9.1470480207467217E-2</v>
          </cell>
          <cell r="AJ183">
            <v>9.2374014758563674E-2</v>
          </cell>
          <cell r="AK183">
            <v>9.3230445612683538E-2</v>
          </cell>
          <cell r="AL183">
            <v>9.4042228412797163E-2</v>
          </cell>
          <cell r="AM183">
            <v>9.4811690782573108E-2</v>
          </cell>
          <cell r="AN183">
            <v>9.5541039000370212E-2</v>
          </cell>
          <cell r="AO183">
            <v>9.6232364325296374E-2</v>
          </cell>
          <cell r="AP183">
            <v>9.6887648993472825E-2</v>
          </cell>
          <cell r="AQ183">
            <v>9.7508771901696961E-2</v>
          </cell>
          <cell r="AR183">
            <v>9.8097513994800406E-2</v>
          </cell>
          <cell r="AS183">
            <v>9.8655563372149632E-2</v>
          </cell>
          <cell r="AT183">
            <v>9.91845201279309E-2</v>
          </cell>
          <cell r="AU183">
            <v>9.9685900939097974E-2</v>
          </cell>
          <cell r="AV183">
            <v>0.10016114341413786</v>
          </cell>
          <cell r="AW183">
            <v>0.10061161021512352</v>
          </cell>
          <cell r="AX183">
            <v>0.10103859296487297</v>
          </cell>
          <cell r="AY183">
            <v>0.10144331595041747</v>
          </cell>
        </row>
        <row r="184">
          <cell r="A184" t="str">
            <v>Co2 Adder per MMBtu</v>
          </cell>
          <cell r="B184">
            <v>0.85432063306221828</v>
          </cell>
          <cell r="C184">
            <v>1.6641032236425202</v>
          </cell>
          <cell r="D184">
            <v>2.4316696602115266</v>
          </cell>
          <cell r="E184">
            <v>3.1592207849214855</v>
          </cell>
          <cell r="F184">
            <v>3.8488427040778443</v>
          </cell>
          <cell r="G184">
            <v>4.502512769628896</v>
          </cell>
          <cell r="H184">
            <v>5.1221052488242051</v>
          </cell>
          <cell r="I184">
            <v>5.7093966982984323</v>
          </cell>
          <cell r="J184">
            <v>6.2660710579896426</v>
          </cell>
          <cell r="K184">
            <v>6.7937244794978984</v>
          </cell>
          <cell r="L184">
            <v>7.2938699027284732</v>
          </cell>
          <cell r="M184">
            <v>7.7679413939422881</v>
          </cell>
          <cell r="N184">
            <v>8.2172982576520646</v>
          </cell>
          <cell r="O184">
            <v>8.643228934154223</v>
          </cell>
          <cell r="P184">
            <v>9.0469546938719088</v>
          </cell>
          <cell r="Q184">
            <v>9.4296331391019432</v>
          </cell>
          <cell r="R184">
            <v>9.7923615232062406</v>
          </cell>
          <cell r="S184">
            <v>10.136179896764817</v>
          </cell>
          <cell r="T184">
            <v>10.462074089711335</v>
          </cell>
          <cell r="U184">
            <v>10.770978538001872</v>
          </cell>
          <cell r="V184">
            <v>11.063778962921813</v>
          </cell>
          <cell r="W184">
            <v>11.341314910713226</v>
          </cell>
          <cell r="X184">
            <v>11.604382159804613</v>
          </cell>
          <cell r="Y184">
            <v>11.853735002545264</v>
          </cell>
          <cell r="Z184">
            <v>12.09008840798664</v>
          </cell>
          <cell r="AA184">
            <v>12.314120071912114</v>
          </cell>
          <cell r="AB184">
            <v>12.526472359993132</v>
          </cell>
          <cell r="AC184">
            <v>12.727754149643387</v>
          </cell>
          <cell r="AD184">
            <v>12.918542575852159</v>
          </cell>
          <cell r="AE184">
            <v>13.099384686002654</v>
          </cell>
          <cell r="AF184">
            <v>13.270799008420186</v>
          </cell>
          <cell r="AG184">
            <v>13.433277039147702</v>
          </cell>
          <cell r="AH184">
            <v>13.5872846512117</v>
          </cell>
          <cell r="AI184">
            <v>13.73326343041928</v>
          </cell>
          <cell r="AJ184">
            <v>13.871631941516512</v>
          </cell>
          <cell r="AK184">
            <v>14.002786928338534</v>
          </cell>
          <cell r="AL184">
            <v>14.127104451392583</v>
          </cell>
          <cell r="AM184">
            <v>14.244940966135758</v>
          </cell>
          <cell r="AN184">
            <v>14.356634345039241</v>
          </cell>
          <cell r="AO184">
            <v>14.462504846369557</v>
          </cell>
          <cell r="AP184">
            <v>14.562856032464643</v>
          </cell>
          <cell r="AQ184">
            <v>14.65797564013771</v>
          </cell>
          <cell r="AR184">
            <v>14.748136405704599</v>
          </cell>
          <cell r="AS184">
            <v>14.833596847000228</v>
          </cell>
          <cell r="AT184">
            <v>14.914602004626417</v>
          </cell>
          <cell r="AU184">
            <v>14.991384144556454</v>
          </cell>
          <cell r="AV184">
            <v>15.064163424110991</v>
          </cell>
          <cell r="AW184">
            <v>15.133148523214818</v>
          </cell>
          <cell r="AX184">
            <v>15.198537242744511</v>
          </cell>
          <cell r="AY184">
            <v>15.260517071682608</v>
          </cell>
        </row>
        <row r="185">
          <cell r="A185" t="str">
            <v xml:space="preserve">Co2 Adder per MMBtu Oil </v>
          </cell>
          <cell r="B185">
            <v>0.85432063306221828</v>
          </cell>
          <cell r="C185">
            <v>1.6641032236425202</v>
          </cell>
          <cell r="D185">
            <v>2.4316696602115266</v>
          </cell>
          <cell r="E185">
            <v>3.1592207849214855</v>
          </cell>
          <cell r="F185">
            <v>3.8488427040778443</v>
          </cell>
          <cell r="G185">
            <v>4.502512769628896</v>
          </cell>
          <cell r="H185">
            <v>5.1221052488242051</v>
          </cell>
          <cell r="I185">
            <v>5.7093966982984323</v>
          </cell>
          <cell r="J185">
            <v>6.2660710579896426</v>
          </cell>
          <cell r="K185">
            <v>6.7937244794978984</v>
          </cell>
          <cell r="L185">
            <v>7.2938699027284732</v>
          </cell>
          <cell r="M185">
            <v>7.7679413939422881</v>
          </cell>
          <cell r="N185">
            <v>8.2172982576520646</v>
          </cell>
          <cell r="O185">
            <v>8.643228934154223</v>
          </cell>
          <cell r="P185">
            <v>9.0469546938719088</v>
          </cell>
          <cell r="Q185">
            <v>9.4296331391019432</v>
          </cell>
          <cell r="R185">
            <v>9.7923615232062406</v>
          </cell>
          <cell r="S185">
            <v>10.136179896764817</v>
          </cell>
          <cell r="T185">
            <v>10.462074089711335</v>
          </cell>
          <cell r="U185">
            <v>10.770978538001872</v>
          </cell>
          <cell r="V185">
            <v>11.063778962921813</v>
          </cell>
          <cell r="W185">
            <v>11.341314910713226</v>
          </cell>
          <cell r="X185">
            <v>11.604382159804613</v>
          </cell>
          <cell r="Y185">
            <v>11.853735002545264</v>
          </cell>
          <cell r="Z185">
            <v>12.09008840798664</v>
          </cell>
          <cell r="AA185">
            <v>12.314120071912114</v>
          </cell>
          <cell r="AB185">
            <v>12.526472359993132</v>
          </cell>
          <cell r="AC185">
            <v>12.727754149643387</v>
          </cell>
          <cell r="AD185">
            <v>12.918542575852159</v>
          </cell>
          <cell r="AE185">
            <v>13.099384686002654</v>
          </cell>
          <cell r="AF185">
            <v>13.270799008420186</v>
          </cell>
          <cell r="AG185">
            <v>13.433277039147702</v>
          </cell>
          <cell r="AH185">
            <v>13.5872846512117</v>
          </cell>
          <cell r="AI185">
            <v>13.73326343041928</v>
          </cell>
          <cell r="AJ185">
            <v>13.871631941516512</v>
          </cell>
          <cell r="AK185">
            <v>14.002786928338534</v>
          </cell>
          <cell r="AL185">
            <v>14.127104451392583</v>
          </cell>
          <cell r="AM185">
            <v>14.244940966135758</v>
          </cell>
          <cell r="AN185">
            <v>14.356634345039241</v>
          </cell>
          <cell r="AO185">
            <v>14.462504846369557</v>
          </cell>
          <cell r="AP185">
            <v>14.562856032464643</v>
          </cell>
          <cell r="AQ185">
            <v>14.65797564013771</v>
          </cell>
          <cell r="AR185">
            <v>14.748136405704599</v>
          </cell>
          <cell r="AS185">
            <v>14.833596847000228</v>
          </cell>
          <cell r="AT185">
            <v>14.914602004626417</v>
          </cell>
          <cell r="AU185">
            <v>14.991384144556454</v>
          </cell>
          <cell r="AV185">
            <v>15.064163424110991</v>
          </cell>
          <cell r="AW185">
            <v>15.133148523214818</v>
          </cell>
          <cell r="AX185">
            <v>15.198537242744511</v>
          </cell>
          <cell r="AY185">
            <v>15.260517071682608</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 and Vent TREAT"/>
      <sheetName val="Windows eQuest"/>
      <sheetName val="Lighting eQuest"/>
      <sheetName val="DHW eQuest"/>
      <sheetName val="Appliances eQuest"/>
      <sheetName val="Result Summary eQuest"/>
      <sheetName val="Basic Info"/>
      <sheetName val="Exterior Lighting"/>
      <sheetName val="In-unit Lighting"/>
      <sheetName val="Interior Lighting"/>
      <sheetName val="Lighting Schedule"/>
      <sheetName val="Inf and Vent NEW"/>
      <sheetName val="Cooling Eff and Fan Power"/>
      <sheetName val="Water Savings"/>
      <sheetName val="Simulation Summary"/>
      <sheetName val="Tables of Values"/>
      <sheetName val="RECS - Baseline"/>
      <sheetName val="Locator Map"/>
      <sheetName val="Side Calcs - Baseline"/>
      <sheetName val="ZipCode Map"/>
      <sheetName val="Worksheet - Design - Baseline"/>
      <sheetName val="RECS - Proposed"/>
      <sheetName val="Worksheet - Design - Proposed"/>
      <sheetName val="Side Calcs - Proposed"/>
      <sheetName val="ERP - Instructions"/>
      <sheetName val="ERP - Simulation Summary"/>
      <sheetName val="ERP - Recommendations Summary"/>
      <sheetName val="ERP - Financial Summary"/>
      <sheetName val="ERP - Contacts"/>
      <sheetName val="ERP - Areas"/>
      <sheetName val="ERP - Unit Count"/>
      <sheetName val="ERP - Components"/>
      <sheetName val="ERP - End Use Summary"/>
      <sheetName val="ERP - Schedule"/>
      <sheetName val="ERP - Financing Plan"/>
      <sheetName val="Zip Code Finder"/>
      <sheetName val="Help"/>
    </sheetNames>
    <sheetDataSet>
      <sheetData sheetId="0" refreshError="1"/>
      <sheetData sheetId="1" refreshError="1"/>
      <sheetData sheetId="2" refreshError="1"/>
      <sheetData sheetId="3"/>
      <sheetData sheetId="4" refreshError="1"/>
      <sheetData sheetId="5" refreshError="1"/>
      <sheetData sheetId="6"/>
      <sheetData sheetId="7" refreshError="1"/>
      <sheetData sheetId="8" refreshError="1"/>
      <sheetData sheetId="9" refreshError="1"/>
      <sheetData sheetId="10">
        <row r="3">
          <cell r="X3" t="str">
            <v>Yes</v>
          </cell>
        </row>
        <row r="4">
          <cell r="X4" t="str">
            <v>No</v>
          </cell>
        </row>
      </sheetData>
      <sheetData sheetId="11" refreshError="1"/>
      <sheetData sheetId="12" refreshError="1"/>
      <sheetData sheetId="13"/>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4.bin"/><Relationship Id="rId7" Type="http://schemas.openxmlformats.org/officeDocument/2006/relationships/image" Target="../media/image2.emf"/><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6" Type="http://schemas.openxmlformats.org/officeDocument/2006/relationships/control" Target="../activeX/activeX1.xml"/><Relationship Id="rId5" Type="http://schemas.openxmlformats.org/officeDocument/2006/relationships/vmlDrawing" Target="../drawings/vmlDrawing2.vml"/><Relationship Id="rId4" Type="http://schemas.openxmlformats.org/officeDocument/2006/relationships/drawing" Target="../drawings/drawing2.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25.bin"/><Relationship Id="rId5" Type="http://schemas.openxmlformats.org/officeDocument/2006/relationships/image" Target="../media/image4.emf"/><Relationship Id="rId4" Type="http://schemas.openxmlformats.org/officeDocument/2006/relationships/control" Target="../activeX/activeX2.xml"/></Relationships>
</file>

<file path=xl/worksheets/_rels/sheet12.xml.rels><?xml version="1.0" encoding="UTF-8" standalone="yes"?>
<Relationships xmlns="http://schemas.openxmlformats.org/package/2006/relationships"><Relationship Id="rId8" Type="http://schemas.openxmlformats.org/officeDocument/2006/relationships/image" Target="../media/image6.emf"/><Relationship Id="rId3" Type="http://schemas.openxmlformats.org/officeDocument/2006/relationships/printerSettings" Target="../printerSettings/printerSettings28.bin"/><Relationship Id="rId7" Type="http://schemas.openxmlformats.org/officeDocument/2006/relationships/control" Target="../activeX/activeX3.xml"/><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6" Type="http://schemas.openxmlformats.org/officeDocument/2006/relationships/vmlDrawing" Target="../drawings/vmlDrawing5.vml"/><Relationship Id="rId5" Type="http://schemas.openxmlformats.org/officeDocument/2006/relationships/vmlDrawing" Target="../drawings/vmlDrawing4.vml"/><Relationship Id="rId4" Type="http://schemas.openxmlformats.org/officeDocument/2006/relationships/drawing" Target="../drawings/drawing4.xml"/><Relationship Id="rId9"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8" Type="http://schemas.openxmlformats.org/officeDocument/2006/relationships/comments" Target="../comments3.xml"/><Relationship Id="rId3" Type="http://schemas.openxmlformats.org/officeDocument/2006/relationships/printerSettings" Target="../printerSettings/printerSettings31.bin"/><Relationship Id="rId7" Type="http://schemas.openxmlformats.org/officeDocument/2006/relationships/image" Target="../media/image8.emf"/><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6" Type="http://schemas.openxmlformats.org/officeDocument/2006/relationships/control" Target="../activeX/activeX4.xml"/><Relationship Id="rId5" Type="http://schemas.openxmlformats.org/officeDocument/2006/relationships/vmlDrawing" Target="../drawings/vmlDrawing6.vml"/><Relationship Id="rId4" Type="http://schemas.openxmlformats.org/officeDocument/2006/relationships/drawing" Target="../drawings/drawing5.xml"/></Relationships>
</file>

<file path=xl/worksheets/_rels/sheet14.xml.rels><?xml version="1.0" encoding="UTF-8" standalone="yes"?>
<Relationships xmlns="http://schemas.openxmlformats.org/package/2006/relationships"><Relationship Id="rId8" Type="http://schemas.openxmlformats.org/officeDocument/2006/relationships/image" Target="../media/image9.emf"/><Relationship Id="rId3" Type="http://schemas.openxmlformats.org/officeDocument/2006/relationships/printerSettings" Target="../printerSettings/printerSettings34.bin"/><Relationship Id="rId7" Type="http://schemas.openxmlformats.org/officeDocument/2006/relationships/control" Target="../activeX/activeX5.xml"/><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 Id="rId6" Type="http://schemas.openxmlformats.org/officeDocument/2006/relationships/vmlDrawing" Target="../drawings/vmlDrawing8.vml"/><Relationship Id="rId5" Type="http://schemas.openxmlformats.org/officeDocument/2006/relationships/vmlDrawing" Target="../drawings/vmlDrawing7.vml"/><Relationship Id="rId4" Type="http://schemas.openxmlformats.org/officeDocument/2006/relationships/drawing" Target="../drawings/drawing6.xml"/><Relationship Id="rId9"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8" Type="http://schemas.openxmlformats.org/officeDocument/2006/relationships/image" Target="../media/image10.emf"/><Relationship Id="rId3" Type="http://schemas.openxmlformats.org/officeDocument/2006/relationships/printerSettings" Target="../printerSettings/printerSettings37.bin"/><Relationship Id="rId7" Type="http://schemas.openxmlformats.org/officeDocument/2006/relationships/control" Target="../activeX/activeX6.xml"/><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 Id="rId6" Type="http://schemas.openxmlformats.org/officeDocument/2006/relationships/vmlDrawing" Target="../drawings/vmlDrawing10.vml"/><Relationship Id="rId5" Type="http://schemas.openxmlformats.org/officeDocument/2006/relationships/vmlDrawing" Target="../drawings/vmlDrawing9.vml"/><Relationship Id="rId4" Type="http://schemas.openxmlformats.org/officeDocument/2006/relationships/drawing" Target="../drawings/drawing7.xml"/><Relationship Id="rId9"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40.bin"/><Relationship Id="rId7" Type="http://schemas.openxmlformats.org/officeDocument/2006/relationships/image" Target="../media/image11.emf"/><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 Id="rId6" Type="http://schemas.openxmlformats.org/officeDocument/2006/relationships/control" Target="../activeX/activeX7.xml"/><Relationship Id="rId5" Type="http://schemas.openxmlformats.org/officeDocument/2006/relationships/vmlDrawing" Target="../drawings/vmlDrawing11.vml"/><Relationship Id="rId4" Type="http://schemas.openxmlformats.org/officeDocument/2006/relationships/drawing" Target="../drawings/drawing8.xml"/></Relationships>
</file>

<file path=xl/worksheets/_rels/sheet17.xml.rels><?xml version="1.0" encoding="UTF-8" standalone="yes"?>
<Relationships xmlns="http://schemas.openxmlformats.org/package/2006/relationships"><Relationship Id="rId8" Type="http://schemas.openxmlformats.org/officeDocument/2006/relationships/image" Target="../media/image12.emf"/><Relationship Id="rId3" Type="http://schemas.openxmlformats.org/officeDocument/2006/relationships/printerSettings" Target="../printerSettings/printerSettings43.bin"/><Relationship Id="rId7" Type="http://schemas.openxmlformats.org/officeDocument/2006/relationships/control" Target="../activeX/activeX8.xml"/><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6" Type="http://schemas.openxmlformats.org/officeDocument/2006/relationships/vmlDrawing" Target="../drawings/vmlDrawing13.vml"/><Relationship Id="rId5" Type="http://schemas.openxmlformats.org/officeDocument/2006/relationships/vmlDrawing" Target="../drawings/vmlDrawing12.vml"/><Relationship Id="rId4" Type="http://schemas.openxmlformats.org/officeDocument/2006/relationships/drawing" Target="../drawings/drawing9.xml"/></Relationships>
</file>

<file path=xl/worksheets/_rels/sheet18.xml.rels><?xml version="1.0" encoding="UTF-8" standalone="yes"?>
<Relationships xmlns="http://schemas.openxmlformats.org/package/2006/relationships"><Relationship Id="rId8" Type="http://schemas.openxmlformats.org/officeDocument/2006/relationships/image" Target="../media/image13.emf"/><Relationship Id="rId3" Type="http://schemas.openxmlformats.org/officeDocument/2006/relationships/printerSettings" Target="../printerSettings/printerSettings46.bin"/><Relationship Id="rId7" Type="http://schemas.openxmlformats.org/officeDocument/2006/relationships/control" Target="../activeX/activeX9.xml"/><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 Id="rId6" Type="http://schemas.openxmlformats.org/officeDocument/2006/relationships/vmlDrawing" Target="../drawings/vmlDrawing15.vml"/><Relationship Id="rId5" Type="http://schemas.openxmlformats.org/officeDocument/2006/relationships/vmlDrawing" Target="../drawings/vmlDrawing14.vml"/><Relationship Id="rId4" Type="http://schemas.openxmlformats.org/officeDocument/2006/relationships/drawing" Target="../drawings/drawing10.x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49.bin"/><Relationship Id="rId7" Type="http://schemas.openxmlformats.org/officeDocument/2006/relationships/image" Target="../media/image14.emf"/><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 Id="rId6" Type="http://schemas.openxmlformats.org/officeDocument/2006/relationships/control" Target="../activeX/activeX10.xml"/><Relationship Id="rId5" Type="http://schemas.openxmlformats.org/officeDocument/2006/relationships/vmlDrawing" Target="../drawings/vmlDrawing16.vml"/><Relationship Id="rId4"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3" Type="http://schemas.openxmlformats.org/officeDocument/2006/relationships/hyperlink" Target="mailto:MFHR@energystar.gov"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printerSettings" Target="../printerSettings/printerSettings4.bin"/><Relationship Id="rId4" Type="http://schemas.openxmlformats.org/officeDocument/2006/relationships/hyperlink" Target="http://www.youtube.com/watch?v=gco7heVBBZY" TargetMode="Externa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52.bin"/><Relationship Id="rId7" Type="http://schemas.openxmlformats.org/officeDocument/2006/relationships/image" Target="../media/image15.emf"/><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6" Type="http://schemas.openxmlformats.org/officeDocument/2006/relationships/control" Target="../activeX/activeX11.xml"/><Relationship Id="rId5" Type="http://schemas.openxmlformats.org/officeDocument/2006/relationships/vmlDrawing" Target="../drawings/vmlDrawing17.vml"/><Relationship Id="rId4" Type="http://schemas.openxmlformats.org/officeDocument/2006/relationships/drawing" Target="../drawings/drawing12.xml"/></Relationships>
</file>

<file path=xl/worksheets/_rels/sheet21.xml.rels><?xml version="1.0" encoding="UTF-8" standalone="yes"?>
<Relationships xmlns="http://schemas.openxmlformats.org/package/2006/relationships"><Relationship Id="rId8" Type="http://schemas.openxmlformats.org/officeDocument/2006/relationships/image" Target="../media/image16.emf"/><Relationship Id="rId3" Type="http://schemas.openxmlformats.org/officeDocument/2006/relationships/printerSettings" Target="../printerSettings/printerSettings55.bin"/><Relationship Id="rId7" Type="http://schemas.openxmlformats.org/officeDocument/2006/relationships/control" Target="../activeX/activeX12.xml"/><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6" Type="http://schemas.openxmlformats.org/officeDocument/2006/relationships/vmlDrawing" Target="../drawings/vmlDrawing19.vml"/><Relationship Id="rId5" Type="http://schemas.openxmlformats.org/officeDocument/2006/relationships/vmlDrawing" Target="../drawings/vmlDrawing18.vml"/><Relationship Id="rId4" Type="http://schemas.openxmlformats.org/officeDocument/2006/relationships/drawing" Target="../drawings/drawing13.xml"/><Relationship Id="rId9" Type="http://schemas.openxmlformats.org/officeDocument/2006/relationships/comments" Target="../comments6.xml"/></Relationships>
</file>

<file path=xl/worksheets/_rels/sheet22.x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hyperlink" Target="http://www.nema.org/Policy/Energy/Efficiency/Documents/NEMA_Premium_Partners.pdf" TargetMode="External"/><Relationship Id="rId7" Type="http://schemas.openxmlformats.org/officeDocument/2006/relationships/control" Target="../activeX/activeX13.xml"/><Relationship Id="rId2" Type="http://schemas.openxmlformats.org/officeDocument/2006/relationships/printerSettings" Target="../printerSettings/printerSettings57.bin"/><Relationship Id="rId1" Type="http://schemas.openxmlformats.org/officeDocument/2006/relationships/printerSettings" Target="../printerSettings/printerSettings56.bin"/><Relationship Id="rId6" Type="http://schemas.openxmlformats.org/officeDocument/2006/relationships/vmlDrawing" Target="../drawings/vmlDrawing20.vml"/><Relationship Id="rId5" Type="http://schemas.openxmlformats.org/officeDocument/2006/relationships/drawing" Target="../drawings/drawing14.xml"/><Relationship Id="rId4" Type="http://schemas.openxmlformats.org/officeDocument/2006/relationships/printerSettings" Target="../printerSettings/printerSettings58.bin"/></Relationships>
</file>

<file path=xl/worksheets/_rels/sheet23.xml.rels><?xml version="1.0" encoding="UTF-8" standalone="yes"?>
<Relationships xmlns="http://schemas.openxmlformats.org/package/2006/relationships"><Relationship Id="rId8" Type="http://schemas.openxmlformats.org/officeDocument/2006/relationships/image" Target="../media/image18.emf"/><Relationship Id="rId3" Type="http://schemas.openxmlformats.org/officeDocument/2006/relationships/printerSettings" Target="../printerSettings/printerSettings61.bin"/><Relationship Id="rId7" Type="http://schemas.openxmlformats.org/officeDocument/2006/relationships/control" Target="../activeX/activeX14.xml"/><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 Id="rId6" Type="http://schemas.openxmlformats.org/officeDocument/2006/relationships/vmlDrawing" Target="../drawings/vmlDrawing22.vml"/><Relationship Id="rId5" Type="http://schemas.openxmlformats.org/officeDocument/2006/relationships/vmlDrawing" Target="../drawings/vmlDrawing21.vml"/><Relationship Id="rId4" Type="http://schemas.openxmlformats.org/officeDocument/2006/relationships/drawing" Target="../drawings/drawing15.xml"/></Relationships>
</file>

<file path=xl/worksheets/_rels/sheet24.xml.rels><?xml version="1.0" encoding="UTF-8" standalone="yes"?>
<Relationships xmlns="http://schemas.openxmlformats.org/package/2006/relationships"><Relationship Id="rId8" Type="http://schemas.openxmlformats.org/officeDocument/2006/relationships/image" Target="../media/image20.emf"/><Relationship Id="rId3" Type="http://schemas.openxmlformats.org/officeDocument/2006/relationships/printerSettings" Target="../printerSettings/printerSettings64.bin"/><Relationship Id="rId7" Type="http://schemas.openxmlformats.org/officeDocument/2006/relationships/control" Target="../activeX/activeX15.xml"/><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 Id="rId6" Type="http://schemas.openxmlformats.org/officeDocument/2006/relationships/vmlDrawing" Target="../drawings/vmlDrawing24.vml"/><Relationship Id="rId5" Type="http://schemas.openxmlformats.org/officeDocument/2006/relationships/vmlDrawing" Target="../drawings/vmlDrawing23.vml"/><Relationship Id="rId4" Type="http://schemas.openxmlformats.org/officeDocument/2006/relationships/drawing" Target="../drawings/drawing16.xml"/></Relationships>
</file>

<file path=xl/worksheets/_rels/sheet25.xml.rels><?xml version="1.0" encoding="UTF-8" standalone="yes"?>
<Relationships xmlns="http://schemas.openxmlformats.org/package/2006/relationships"><Relationship Id="rId8" Type="http://schemas.openxmlformats.org/officeDocument/2006/relationships/image" Target="../media/image21.emf"/><Relationship Id="rId3" Type="http://schemas.openxmlformats.org/officeDocument/2006/relationships/printerSettings" Target="../printerSettings/printerSettings67.bin"/><Relationship Id="rId7" Type="http://schemas.openxmlformats.org/officeDocument/2006/relationships/control" Target="../activeX/activeX16.xml"/><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6" Type="http://schemas.openxmlformats.org/officeDocument/2006/relationships/vmlDrawing" Target="../drawings/vmlDrawing26.vml"/><Relationship Id="rId5" Type="http://schemas.openxmlformats.org/officeDocument/2006/relationships/vmlDrawing" Target="../drawings/vmlDrawing25.vml"/><Relationship Id="rId4" Type="http://schemas.openxmlformats.org/officeDocument/2006/relationships/drawing" Target="../drawings/drawing17.xml"/></Relationships>
</file>

<file path=xl/worksheets/_rels/sheet26.xml.rels><?xml version="1.0" encoding="UTF-8" standalone="yes"?>
<Relationships xmlns="http://schemas.openxmlformats.org/package/2006/relationships"><Relationship Id="rId8" Type="http://schemas.openxmlformats.org/officeDocument/2006/relationships/image" Target="../media/image23.emf"/><Relationship Id="rId3" Type="http://schemas.openxmlformats.org/officeDocument/2006/relationships/printerSettings" Target="../printerSettings/printerSettings70.bin"/><Relationship Id="rId7" Type="http://schemas.openxmlformats.org/officeDocument/2006/relationships/control" Target="../activeX/activeX17.xml"/><Relationship Id="rId2" Type="http://schemas.openxmlformats.org/officeDocument/2006/relationships/printerSettings" Target="../printerSettings/printerSettings69.bin"/><Relationship Id="rId1" Type="http://schemas.openxmlformats.org/officeDocument/2006/relationships/printerSettings" Target="../printerSettings/printerSettings68.bin"/><Relationship Id="rId6" Type="http://schemas.openxmlformats.org/officeDocument/2006/relationships/vmlDrawing" Target="../drawings/vmlDrawing28.vml"/><Relationship Id="rId5" Type="http://schemas.openxmlformats.org/officeDocument/2006/relationships/vmlDrawing" Target="../drawings/vmlDrawing27.vml"/><Relationship Id="rId4" Type="http://schemas.openxmlformats.org/officeDocument/2006/relationships/drawing" Target="../drawings/drawing18.xml"/><Relationship Id="rId9" Type="http://schemas.openxmlformats.org/officeDocument/2006/relationships/comments" Target="../comments7.xml"/></Relationships>
</file>

<file path=xl/worksheets/_rels/sheet27.xml.rels><?xml version="1.0" encoding="UTF-8" standalone="yes"?>
<Relationships xmlns="http://schemas.openxmlformats.org/package/2006/relationships"><Relationship Id="rId8" Type="http://schemas.openxmlformats.org/officeDocument/2006/relationships/image" Target="../media/image25.emf"/><Relationship Id="rId3" Type="http://schemas.openxmlformats.org/officeDocument/2006/relationships/printerSettings" Target="../printerSettings/printerSettings73.bin"/><Relationship Id="rId7" Type="http://schemas.openxmlformats.org/officeDocument/2006/relationships/control" Target="../activeX/activeX18.xml"/><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 Id="rId6" Type="http://schemas.openxmlformats.org/officeDocument/2006/relationships/vmlDrawing" Target="../drawings/vmlDrawing30.vml"/><Relationship Id="rId5" Type="http://schemas.openxmlformats.org/officeDocument/2006/relationships/vmlDrawing" Target="../drawings/vmlDrawing29.vml"/><Relationship Id="rId4" Type="http://schemas.openxmlformats.org/officeDocument/2006/relationships/drawing" Target="../drawings/drawing19.xml"/></Relationships>
</file>

<file path=xl/worksheets/_rels/sheet28.xml.rels><?xml version="1.0" encoding="UTF-8" standalone="yes"?>
<Relationships xmlns="http://schemas.openxmlformats.org/package/2006/relationships"><Relationship Id="rId8" Type="http://schemas.openxmlformats.org/officeDocument/2006/relationships/image" Target="../media/image26.emf"/><Relationship Id="rId3" Type="http://schemas.openxmlformats.org/officeDocument/2006/relationships/printerSettings" Target="../printerSettings/printerSettings76.bin"/><Relationship Id="rId7" Type="http://schemas.openxmlformats.org/officeDocument/2006/relationships/control" Target="../activeX/activeX19.xml"/><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 Id="rId6" Type="http://schemas.openxmlformats.org/officeDocument/2006/relationships/vmlDrawing" Target="../drawings/vmlDrawing32.vml"/><Relationship Id="rId5" Type="http://schemas.openxmlformats.org/officeDocument/2006/relationships/vmlDrawing" Target="../drawings/vmlDrawing31.vml"/><Relationship Id="rId4" Type="http://schemas.openxmlformats.org/officeDocument/2006/relationships/drawing" Target="../drawings/drawing20.xm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3" Type="http://schemas.openxmlformats.org/officeDocument/2006/relationships/hyperlink" Target="http://www.nema.org/Policy/Energy/Efficiency/Documents/NEMA_Premium_Partners.pdf" TargetMode="External"/><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4" Type="http://schemas.openxmlformats.org/officeDocument/2006/relationships/printerSettings" Target="../printerSettings/printerSettings16.bin"/></Relationships>
</file>

<file path=xl/worksheets/_rels/sheet7.xml.rels><?xml version="1.0" encoding="UTF-8" standalone="yes"?>
<Relationships xmlns="http://schemas.openxmlformats.org/package/2006/relationships"><Relationship Id="rId3" Type="http://schemas.openxmlformats.org/officeDocument/2006/relationships/hyperlink" Target="http://www.nema.org/Policy/Energy/Efficiency/Documents/NEMA_Premium_Partners.pdf" TargetMode="Externa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printerSettings" Target="../printerSettings/printerSettings1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9"/>
  <dimension ref="B1:C21"/>
  <sheetViews>
    <sheetView workbookViewId="0">
      <selection activeCell="B1" sqref="B1:C1"/>
    </sheetView>
  </sheetViews>
  <sheetFormatPr defaultRowHeight="12.5"/>
  <cols>
    <col min="2" max="2" width="51.7265625" bestFit="1" customWidth="1"/>
    <col min="3" max="3" width="168.7265625" customWidth="1"/>
  </cols>
  <sheetData>
    <row r="1" spans="2:3" ht="13">
      <c r="B1" s="1200" t="s">
        <v>2022</v>
      </c>
      <c r="C1" s="1200"/>
    </row>
    <row r="2" spans="2:3" ht="13">
      <c r="B2" s="651" t="s">
        <v>2031</v>
      </c>
      <c r="C2" s="650" t="s">
        <v>2032</v>
      </c>
    </row>
    <row r="3" spans="2:3" ht="13">
      <c r="B3" s="651" t="s">
        <v>1896</v>
      </c>
      <c r="C3" s="650" t="s">
        <v>2047</v>
      </c>
    </row>
    <row r="4" spans="2:3" ht="13">
      <c r="B4" s="651" t="s">
        <v>2003</v>
      </c>
      <c r="C4" s="650" t="s">
        <v>2048</v>
      </c>
    </row>
    <row r="6" spans="2:3" ht="13">
      <c r="B6" s="1200" t="s">
        <v>1812</v>
      </c>
      <c r="C6" s="1200"/>
    </row>
    <row r="7" spans="2:3" ht="38">
      <c r="B7" s="651" t="s">
        <v>1904</v>
      </c>
      <c r="C7" s="1159" t="s">
        <v>2002</v>
      </c>
    </row>
    <row r="8" spans="2:3" ht="13">
      <c r="B8" s="651" t="s">
        <v>1813</v>
      </c>
      <c r="C8" s="1154" t="s">
        <v>1899</v>
      </c>
    </row>
    <row r="9" spans="2:3" ht="13">
      <c r="B9" s="651" t="s">
        <v>1896</v>
      </c>
      <c r="C9" s="1154" t="s">
        <v>1897</v>
      </c>
    </row>
    <row r="10" spans="2:3" ht="13">
      <c r="B10" s="651" t="s">
        <v>2006</v>
      </c>
      <c r="C10" s="1155" t="s">
        <v>2007</v>
      </c>
    </row>
    <row r="11" spans="2:3" ht="25">
      <c r="B11" s="651" t="s">
        <v>1814</v>
      </c>
      <c r="C11" s="1155" t="s">
        <v>1908</v>
      </c>
    </row>
    <row r="12" spans="2:3" ht="37.5">
      <c r="B12" s="1153" t="s">
        <v>1814</v>
      </c>
      <c r="C12" s="1155" t="s">
        <v>1900</v>
      </c>
    </row>
    <row r="13" spans="2:3" ht="13">
      <c r="B13" s="1153" t="s">
        <v>1814</v>
      </c>
      <c r="C13" s="650" t="s">
        <v>2004</v>
      </c>
    </row>
    <row r="14" spans="2:3" ht="13">
      <c r="B14" s="651" t="s">
        <v>1819</v>
      </c>
      <c r="C14" s="1154" t="s">
        <v>1901</v>
      </c>
    </row>
    <row r="15" spans="2:3" ht="13">
      <c r="B15" s="651" t="s">
        <v>1907</v>
      </c>
      <c r="C15" s="1154" t="s">
        <v>1920</v>
      </c>
    </row>
    <row r="16" spans="2:3" ht="13">
      <c r="B16" s="651" t="s">
        <v>1094</v>
      </c>
      <c r="C16" s="1154" t="s">
        <v>1821</v>
      </c>
    </row>
    <row r="17" spans="2:3" ht="13">
      <c r="B17" s="651" t="s">
        <v>1094</v>
      </c>
      <c r="C17" s="1154" t="s">
        <v>1902</v>
      </c>
    </row>
    <row r="18" spans="2:3" ht="13">
      <c r="B18" s="651" t="s">
        <v>1814</v>
      </c>
      <c r="C18" s="1154" t="s">
        <v>1903</v>
      </c>
    </row>
    <row r="19" spans="2:3" ht="13">
      <c r="B19" s="1153" t="s">
        <v>1814</v>
      </c>
      <c r="C19" s="1154" t="s">
        <v>1898</v>
      </c>
    </row>
    <row r="20" spans="2:3" ht="13">
      <c r="B20" s="651" t="s">
        <v>1069</v>
      </c>
      <c r="C20" s="1154" t="s">
        <v>1915</v>
      </c>
    </row>
    <row r="21" spans="2:3" ht="13">
      <c r="B21" s="651" t="s">
        <v>2003</v>
      </c>
      <c r="C21" s="1154" t="s">
        <v>2005</v>
      </c>
    </row>
  </sheetData>
  <sheetProtection sheet="1" objects="1" scenarios="1"/>
  <mergeCells count="2">
    <mergeCell ref="B6:C6"/>
    <mergeCell ref="B1:C1"/>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006600"/>
    <pageSetUpPr fitToPage="1"/>
  </sheetPr>
  <dimension ref="A1:U182"/>
  <sheetViews>
    <sheetView showGridLines="0" zoomScale="70" zoomScaleNormal="70" zoomScaleSheetLayoutView="55" workbookViewId="0">
      <selection activeCell="G26" sqref="G26"/>
    </sheetView>
  </sheetViews>
  <sheetFormatPr defaultColWidth="9.1796875" defaultRowHeight="12.5"/>
  <cols>
    <col min="1" max="1" width="9.1796875" style="692"/>
    <col min="2" max="2" width="21" style="692" customWidth="1"/>
    <col min="3" max="3" width="17.81640625" style="692" customWidth="1"/>
    <col min="4" max="6" width="15.7265625" style="692" customWidth="1"/>
    <col min="7" max="7" width="12.453125" style="692" customWidth="1"/>
    <col min="8" max="10" width="15" style="692" customWidth="1"/>
    <col min="11" max="11" width="18.26953125" style="692" customWidth="1"/>
    <col min="12" max="12" width="23.26953125" style="692" customWidth="1"/>
    <col min="13" max="13" width="13.453125" style="692" customWidth="1"/>
    <col min="14" max="15" width="5.7265625" style="692" customWidth="1"/>
    <col min="16" max="16" width="17.26953125" style="692" customWidth="1"/>
    <col min="17" max="17" width="20.26953125" style="692" customWidth="1"/>
    <col min="18" max="18" width="11.1796875" style="692" bestFit="1" customWidth="1"/>
    <col min="19" max="19" width="9.1796875" style="692"/>
    <col min="20" max="20" width="0" style="692" hidden="1" customWidth="1"/>
    <col min="21" max="21" width="9.1796875" style="692" hidden="1" customWidth="1"/>
    <col min="22" max="16384" width="9.1796875" style="692"/>
  </cols>
  <sheetData>
    <row r="1" spans="1:17" ht="26.25" customHeight="1">
      <c r="B1" s="739"/>
      <c r="C1" s="740" t="s">
        <v>1085</v>
      </c>
      <c r="D1" s="741"/>
      <c r="E1" s="741"/>
      <c r="F1" s="742"/>
      <c r="G1" s="743"/>
      <c r="H1" s="743"/>
      <c r="I1" s="743"/>
      <c r="J1" s="743"/>
      <c r="K1" s="744"/>
      <c r="L1" s="744"/>
      <c r="M1" s="744"/>
      <c r="N1" s="745"/>
      <c r="O1" s="745"/>
      <c r="P1" s="745"/>
      <c r="Q1" s="746"/>
    </row>
    <row r="2" spans="1:17" ht="26.25" customHeight="1">
      <c r="B2" s="747"/>
      <c r="C2" s="642" t="s">
        <v>1086</v>
      </c>
      <c r="D2" s="645"/>
      <c r="E2" s="645"/>
      <c r="F2" s="643"/>
      <c r="G2" s="748"/>
      <c r="H2" s="671"/>
      <c r="I2" s="671"/>
      <c r="J2" s="671"/>
      <c r="K2" s="522"/>
      <c r="L2" s="522"/>
      <c r="M2" s="522"/>
      <c r="N2" s="63"/>
      <c r="O2" s="63"/>
      <c r="P2" s="63"/>
      <c r="Q2" s="749"/>
    </row>
    <row r="3" spans="1:17" ht="26.25" customHeight="1">
      <c r="B3" s="747"/>
      <c r="C3" s="750" t="s">
        <v>852</v>
      </c>
      <c r="D3" s="750">
        <f>'Project Info'!C3</f>
        <v>0</v>
      </c>
      <c r="E3" s="645"/>
      <c r="F3" s="643"/>
      <c r="G3" s="671"/>
      <c r="H3" s="671"/>
      <c r="I3" s="748"/>
      <c r="J3" s="671"/>
      <c r="K3" s="522"/>
      <c r="L3" s="522"/>
      <c r="M3" s="522"/>
      <c r="N3" s="63"/>
      <c r="O3" s="63"/>
      <c r="P3" s="63"/>
      <c r="Q3" s="749"/>
    </row>
    <row r="4" spans="1:17" ht="26.25" customHeight="1">
      <c r="B4" s="747"/>
      <c r="C4" s="645"/>
      <c r="D4" s="645"/>
      <c r="E4" s="645"/>
      <c r="F4" s="643"/>
      <c r="G4" s="671"/>
      <c r="H4" s="671"/>
      <c r="I4" s="671"/>
      <c r="J4" s="671"/>
      <c r="K4" s="671"/>
      <c r="L4" s="671"/>
      <c r="M4" s="671"/>
      <c r="N4" s="20"/>
      <c r="O4" s="20"/>
      <c r="P4" s="20"/>
      <c r="Q4" s="751"/>
    </row>
    <row r="5" spans="1:17" s="735" customFormat="1" ht="15.5">
      <c r="A5" s="692"/>
      <c r="B5" s="752" t="s">
        <v>1167</v>
      </c>
      <c r="C5" s="515"/>
      <c r="D5" s="515"/>
      <c r="E5" s="514"/>
      <c r="F5" s="662"/>
      <c r="G5" s="1301"/>
      <c r="H5" s="1301"/>
      <c r="I5" s="1301"/>
      <c r="J5" s="1301"/>
      <c r="K5" s="1301"/>
      <c r="L5" s="1301"/>
      <c r="M5" s="1301"/>
      <c r="N5" s="680"/>
      <c r="O5" s="680"/>
      <c r="P5" s="667" t="s">
        <v>884</v>
      </c>
      <c r="Q5" s="753" t="s">
        <v>661</v>
      </c>
    </row>
    <row r="6" spans="1:17">
      <c r="B6" s="754"/>
      <c r="C6" s="671"/>
      <c r="D6" s="671"/>
      <c r="E6" s="671"/>
      <c r="F6" s="671"/>
      <c r="G6" s="671"/>
      <c r="H6" s="671"/>
      <c r="I6" s="671"/>
      <c r="J6" s="671"/>
      <c r="K6" s="671"/>
      <c r="L6" s="671"/>
      <c r="M6" s="671"/>
      <c r="N6" s="68"/>
      <c r="O6" s="68"/>
      <c r="P6" s="1185"/>
      <c r="Q6" s="1171"/>
    </row>
    <row r="7" spans="1:17" ht="13">
      <c r="B7" s="755" t="s">
        <v>1019</v>
      </c>
      <c r="C7" s="516"/>
      <c r="D7" s="516"/>
      <c r="E7" s="671"/>
      <c r="F7" s="671"/>
      <c r="G7" s="671"/>
      <c r="H7" s="671"/>
      <c r="I7" s="671"/>
      <c r="J7" s="671"/>
      <c r="K7" s="671"/>
      <c r="L7" s="671"/>
      <c r="M7" s="671"/>
      <c r="N7" s="68"/>
      <c r="O7" s="68"/>
      <c r="P7" s="666"/>
      <c r="Q7" s="756"/>
    </row>
    <row r="8" spans="1:17" ht="23.25" customHeight="1">
      <c r="B8" s="1302" t="s">
        <v>1627</v>
      </c>
      <c r="C8" s="1303"/>
      <c r="D8" s="1303"/>
      <c r="E8" s="1303"/>
      <c r="F8" s="1303"/>
      <c r="G8" s="1303"/>
      <c r="H8" s="1303"/>
      <c r="I8" s="1303"/>
      <c r="J8" s="1303"/>
      <c r="K8" s="1303"/>
      <c r="L8" s="1303"/>
      <c r="M8" s="671"/>
      <c r="N8" s="68"/>
      <c r="O8" s="68"/>
      <c r="P8" s="666"/>
      <c r="Q8" s="756"/>
    </row>
    <row r="9" spans="1:17" ht="30.75" customHeight="1">
      <c r="B9" s="1290" t="s">
        <v>1022</v>
      </c>
      <c r="C9" s="1291"/>
      <c r="D9" s="1291"/>
      <c r="E9" s="1291"/>
      <c r="F9" s="1291"/>
      <c r="G9" s="1291"/>
      <c r="H9" s="1291"/>
      <c r="I9" s="1291"/>
      <c r="J9" s="1291"/>
      <c r="K9" s="1291"/>
      <c r="L9" s="1291"/>
      <c r="M9" s="671"/>
      <c r="N9" s="68"/>
      <c r="O9" s="68"/>
      <c r="P9" s="665"/>
      <c r="Q9" s="751"/>
    </row>
    <row r="10" spans="1:17" ht="6.75" customHeight="1">
      <c r="B10" s="757"/>
      <c r="C10" s="644"/>
      <c r="D10" s="645"/>
      <c r="E10" s="645"/>
      <c r="F10" s="645"/>
      <c r="G10" s="645"/>
      <c r="H10" s="645"/>
      <c r="I10" s="645"/>
      <c r="J10" s="645"/>
      <c r="K10" s="645"/>
      <c r="L10" s="645"/>
      <c r="M10" s="672"/>
      <c r="N10" s="20"/>
      <c r="O10" s="20"/>
      <c r="P10" s="665"/>
      <c r="Q10" s="751"/>
    </row>
    <row r="11" spans="1:17" ht="13">
      <c r="B11" s="758" t="s">
        <v>844</v>
      </c>
      <c r="C11" s="646"/>
      <c r="D11" s="646"/>
      <c r="E11" s="645"/>
      <c r="F11" s="645"/>
      <c r="G11" s="645"/>
      <c r="H11" s="645"/>
      <c r="I11" s="645"/>
      <c r="J11" s="645"/>
      <c r="K11" s="645"/>
      <c r="L11" s="645"/>
      <c r="M11" s="672"/>
      <c r="N11" s="20"/>
      <c r="O11" s="20"/>
      <c r="P11" s="665"/>
      <c r="Q11" s="751"/>
    </row>
    <row r="12" spans="1:17">
      <c r="B12" s="747" t="s">
        <v>845</v>
      </c>
      <c r="C12" s="645"/>
      <c r="D12" s="645"/>
      <c r="E12" s="645"/>
      <c r="F12" s="645"/>
      <c r="G12" s="645"/>
      <c r="H12" s="645"/>
      <c r="I12" s="645"/>
      <c r="J12" s="645"/>
      <c r="K12" s="645"/>
      <c r="L12" s="645"/>
      <c r="M12" s="671"/>
      <c r="N12" s="20"/>
      <c r="O12" s="20"/>
      <c r="P12" s="665"/>
      <c r="Q12" s="751"/>
    </row>
    <row r="13" spans="1:17">
      <c r="B13" s="754" t="s">
        <v>829</v>
      </c>
      <c r="C13" s="671"/>
      <c r="D13" s="671"/>
      <c r="E13" s="671"/>
      <c r="F13" s="671"/>
      <c r="G13" s="671"/>
      <c r="H13" s="671"/>
      <c r="I13" s="671"/>
      <c r="J13" s="671"/>
      <c r="K13" s="671"/>
      <c r="L13" s="671"/>
      <c r="M13" s="671"/>
      <c r="N13" s="20"/>
      <c r="O13" s="20"/>
      <c r="P13" s="20"/>
      <c r="Q13" s="751"/>
    </row>
    <row r="14" spans="1:17">
      <c r="B14" s="754" t="s">
        <v>846</v>
      </c>
      <c r="C14" s="671"/>
      <c r="D14" s="671"/>
      <c r="E14" s="671"/>
      <c r="F14" s="671"/>
      <c r="G14" s="671"/>
      <c r="H14" s="671"/>
      <c r="I14" s="671"/>
      <c r="J14" s="671"/>
      <c r="K14" s="671"/>
      <c r="L14" s="671"/>
      <c r="M14" s="671"/>
      <c r="N14" s="20"/>
      <c r="O14" s="20"/>
      <c r="P14" s="20"/>
      <c r="Q14" s="751"/>
    </row>
    <row r="15" spans="1:17">
      <c r="B15" s="754"/>
      <c r="C15" s="671"/>
      <c r="D15" s="671"/>
      <c r="E15" s="671"/>
      <c r="F15" s="671"/>
      <c r="G15" s="671"/>
      <c r="H15" s="671"/>
      <c r="I15" s="671"/>
      <c r="J15" s="671"/>
      <c r="K15" s="671"/>
      <c r="L15" s="671"/>
      <c r="M15" s="671"/>
      <c r="N15" s="20"/>
      <c r="O15" s="20"/>
      <c r="P15" s="20"/>
      <c r="Q15" s="751"/>
    </row>
    <row r="16" spans="1:17" ht="13">
      <c r="B16" s="759" t="s">
        <v>1016</v>
      </c>
      <c r="C16" s="517"/>
      <c r="D16" s="516"/>
      <c r="E16" s="671"/>
      <c r="F16" s="671"/>
      <c r="G16" s="671"/>
      <c r="H16" s="671"/>
      <c r="I16" s="671"/>
      <c r="J16" s="671"/>
      <c r="K16" s="671"/>
      <c r="L16" s="671"/>
      <c r="M16" s="671"/>
      <c r="N16" s="20"/>
      <c r="O16" s="20"/>
      <c r="P16" s="20"/>
      <c r="Q16" s="751"/>
    </row>
    <row r="17" spans="1:19" ht="13">
      <c r="B17" s="760" t="s">
        <v>1145</v>
      </c>
      <c r="C17" s="518"/>
      <c r="D17" s="671"/>
      <c r="E17" s="671"/>
      <c r="F17" s="671"/>
      <c r="G17" s="671"/>
      <c r="H17" s="671"/>
      <c r="I17" s="671"/>
      <c r="J17" s="671"/>
      <c r="K17" s="671"/>
      <c r="L17" s="671"/>
      <c r="M17" s="671"/>
      <c r="N17" s="20"/>
      <c r="O17" s="20"/>
      <c r="P17" s="20"/>
      <c r="Q17" s="751"/>
    </row>
    <row r="18" spans="1:19">
      <c r="B18" s="760" t="s">
        <v>240</v>
      </c>
      <c r="C18" s="518"/>
      <c r="D18" s="671"/>
      <c r="E18" s="671"/>
      <c r="F18" s="671"/>
      <c r="G18" s="671"/>
      <c r="H18" s="671"/>
      <c r="I18" s="671"/>
      <c r="J18" s="671"/>
      <c r="K18" s="671"/>
      <c r="L18" s="671"/>
      <c r="M18" s="671"/>
      <c r="N18" s="20"/>
      <c r="O18" s="20"/>
      <c r="P18" s="20"/>
      <c r="Q18" s="751"/>
    </row>
    <row r="19" spans="1:19" ht="13">
      <c r="B19" s="761" t="s">
        <v>1059</v>
      </c>
      <c r="C19" s="679"/>
      <c r="D19" s="679"/>
      <c r="E19" s="671"/>
      <c r="F19" s="671"/>
      <c r="G19" s="671"/>
      <c r="H19" s="671"/>
      <c r="I19" s="671"/>
      <c r="J19" s="671"/>
      <c r="K19" s="671"/>
      <c r="L19" s="671"/>
      <c r="M19" s="671"/>
      <c r="N19" s="20"/>
      <c r="O19" s="20"/>
      <c r="P19" s="20"/>
      <c r="Q19" s="751"/>
      <c r="R19" s="693"/>
      <c r="S19" s="693"/>
    </row>
    <row r="20" spans="1:19" ht="13">
      <c r="B20" s="762" t="s">
        <v>239</v>
      </c>
      <c r="C20" s="519"/>
      <c r="D20" s="679"/>
      <c r="E20" s="671"/>
      <c r="F20" s="671"/>
      <c r="G20" s="671"/>
      <c r="H20" s="671"/>
      <c r="I20" s="671"/>
      <c r="J20" s="671"/>
      <c r="K20" s="671"/>
      <c r="L20" s="671"/>
      <c r="M20" s="671"/>
      <c r="N20" s="20"/>
      <c r="O20" s="20"/>
      <c r="P20" s="20"/>
      <c r="Q20" s="751"/>
      <c r="R20" s="693"/>
      <c r="S20" s="693"/>
    </row>
    <row r="21" spans="1:19" ht="13">
      <c r="B21" s="762" t="s">
        <v>1595</v>
      </c>
      <c r="C21" s="519"/>
      <c r="D21" s="679"/>
      <c r="E21" s="671"/>
      <c r="F21" s="671"/>
      <c r="G21" s="671"/>
      <c r="H21" s="671"/>
      <c r="I21" s="671"/>
      <c r="J21" s="671"/>
      <c r="K21" s="671"/>
      <c r="L21" s="671"/>
      <c r="M21" s="671"/>
      <c r="N21" s="20"/>
      <c r="O21" s="20"/>
      <c r="P21" s="20"/>
      <c r="Q21" s="751"/>
      <c r="R21" s="693"/>
      <c r="S21" s="693"/>
    </row>
    <row r="22" spans="1:19" ht="13">
      <c r="B22" s="761"/>
      <c r="C22" s="679"/>
      <c r="D22" s="679"/>
      <c r="E22" s="671"/>
      <c r="F22" s="671"/>
      <c r="G22" s="671"/>
      <c r="H22" s="671"/>
      <c r="I22" s="671"/>
      <c r="J22" s="671"/>
      <c r="K22" s="671"/>
      <c r="L22" s="671"/>
      <c r="M22" s="671"/>
      <c r="N22" s="20"/>
      <c r="O22" s="20"/>
      <c r="P22" s="20"/>
      <c r="Q22" s="751"/>
      <c r="R22" s="693"/>
      <c r="S22" s="693"/>
    </row>
    <row r="23" spans="1:19" ht="17.25" customHeight="1">
      <c r="B23" s="761" t="s">
        <v>1077</v>
      </c>
      <c r="C23" s="679"/>
      <c r="D23" s="663"/>
      <c r="E23" s="663"/>
      <c r="F23" s="663"/>
      <c r="G23" s="520"/>
      <c r="H23" s="521"/>
      <c r="I23" s="522"/>
      <c r="J23" s="522"/>
      <c r="K23" s="522"/>
      <c r="L23" s="522"/>
      <c r="M23" s="522"/>
      <c r="N23" s="63"/>
      <c r="O23" s="63"/>
      <c r="P23" s="63"/>
      <c r="Q23" s="749"/>
    </row>
    <row r="24" spans="1:19" ht="28.5" customHeight="1">
      <c r="B24" s="1292" t="s">
        <v>1727</v>
      </c>
      <c r="C24" s="1293"/>
      <c r="D24" s="1294"/>
      <c r="E24" s="1294"/>
      <c r="F24" s="1294"/>
      <c r="G24" s="522"/>
      <c r="H24" s="522"/>
      <c r="I24" s="522"/>
      <c r="J24" s="522"/>
      <c r="K24" s="522"/>
      <c r="L24" s="522"/>
      <c r="M24" s="522"/>
      <c r="N24" s="63"/>
      <c r="O24" s="63"/>
      <c r="P24" s="63"/>
      <c r="Q24" s="749"/>
    </row>
    <row r="25" spans="1:19" s="736" customFormat="1" ht="95.25" customHeight="1">
      <c r="B25" s="763"/>
      <c r="C25" s="663" t="s">
        <v>1235</v>
      </c>
      <c r="D25" s="670"/>
      <c r="E25" s="670" t="s">
        <v>885</v>
      </c>
      <c r="F25" s="670" t="s">
        <v>886</v>
      </c>
      <c r="G25" s="670" t="s">
        <v>1175</v>
      </c>
      <c r="H25" s="523" t="s">
        <v>970</v>
      </c>
      <c r="I25" s="663" t="s">
        <v>969</v>
      </c>
      <c r="J25" s="663" t="s">
        <v>968</v>
      </c>
      <c r="K25" s="663" t="s">
        <v>979</v>
      </c>
      <c r="L25" s="670" t="s">
        <v>955</v>
      </c>
      <c r="M25" s="670" t="s">
        <v>883</v>
      </c>
      <c r="N25" s="524" t="s">
        <v>1083</v>
      </c>
      <c r="O25" s="524" t="s">
        <v>1084</v>
      </c>
      <c r="P25" s="1299" t="s">
        <v>1811</v>
      </c>
      <c r="Q25" s="1300"/>
    </row>
    <row r="26" spans="1:19" ht="70.5" customHeight="1">
      <c r="B26" s="1304" t="s">
        <v>1628</v>
      </c>
      <c r="C26" s="1295" t="str">
        <f>IF('Project Info'!C4='Project Info'!P35,'Prescriptive Path Checklist'!C12,IF('Project Info'!C4='Project Info'!P36,'Prerequisites Checklist'!C12,"&lt;Select compliance path on the 'Project Info' tab&gt;"))</f>
        <v>&lt;Select compliance path on the 'Project Info' tab&gt;</v>
      </c>
      <c r="D26" s="1173" t="s">
        <v>2009</v>
      </c>
      <c r="E26" s="19">
        <f>ERMs!C12</f>
        <v>0</v>
      </c>
      <c r="F26" s="19">
        <f>ERMs!D12</f>
        <v>0</v>
      </c>
      <c r="G26" s="640"/>
      <c r="H26" s="640"/>
      <c r="I26" s="640"/>
      <c r="J26" s="640"/>
      <c r="K26" s="640"/>
      <c r="L26" s="640"/>
      <c r="M26" s="640"/>
      <c r="N26" s="1186"/>
      <c r="O26" s="1183"/>
      <c r="P26" s="1296"/>
      <c r="Q26" s="1297"/>
    </row>
    <row r="27" spans="1:19" ht="52.5" customHeight="1">
      <c r="B27" s="1304"/>
      <c r="C27" s="1295"/>
      <c r="D27" s="676" t="s">
        <v>1141</v>
      </c>
      <c r="E27" s="19">
        <f>ERMs!C13</f>
        <v>0</v>
      </c>
      <c r="F27" s="19">
        <f>ERMs!D13</f>
        <v>0</v>
      </c>
      <c r="G27" s="640"/>
      <c r="H27" s="640"/>
      <c r="I27" s="640"/>
      <c r="J27" s="640"/>
      <c r="K27" s="640"/>
      <c r="L27" s="640"/>
      <c r="M27" s="640"/>
      <c r="N27" s="1186"/>
      <c r="O27" s="1183"/>
      <c r="P27" s="1296"/>
      <c r="Q27" s="1297"/>
    </row>
    <row r="28" spans="1:19" ht="66.75" customHeight="1">
      <c r="B28" s="1304"/>
      <c r="C28" s="1295"/>
      <c r="D28" s="676" t="s">
        <v>1142</v>
      </c>
      <c r="E28" s="19">
        <f>ERMs!C14</f>
        <v>0</v>
      </c>
      <c r="F28" s="19">
        <f>ERMs!D14</f>
        <v>0</v>
      </c>
      <c r="G28" s="640"/>
      <c r="H28" s="640"/>
      <c r="I28" s="640"/>
      <c r="J28" s="640"/>
      <c r="K28" s="640"/>
      <c r="L28" s="640"/>
      <c r="M28" s="640"/>
      <c r="N28" s="1186"/>
      <c r="O28" s="1183"/>
      <c r="P28" s="1288"/>
      <c r="Q28" s="1289"/>
    </row>
    <row r="29" spans="1:19" ht="66.75" customHeight="1">
      <c r="B29" s="1304"/>
      <c r="C29" s="1295"/>
      <c r="D29" s="676" t="s">
        <v>1807</v>
      </c>
      <c r="E29" s="19">
        <f>ERMs!C15</f>
        <v>0</v>
      </c>
      <c r="F29" s="19">
        <f>ERMs!D15</f>
        <v>0</v>
      </c>
      <c r="G29" s="640"/>
      <c r="H29" s="640"/>
      <c r="I29" s="640"/>
      <c r="J29" s="640"/>
      <c r="K29" s="640"/>
      <c r="L29" s="640"/>
      <c r="M29" s="640"/>
      <c r="N29" s="1186"/>
      <c r="O29" s="1183"/>
      <c r="P29" s="1288"/>
      <c r="Q29" s="1289"/>
    </row>
    <row r="30" spans="1:19" ht="66.75" customHeight="1">
      <c r="B30" s="1304"/>
      <c r="C30" s="1295"/>
      <c r="D30" s="676" t="s">
        <v>253</v>
      </c>
      <c r="E30" s="19">
        <f>ERMs!C16</f>
        <v>0</v>
      </c>
      <c r="F30" s="19">
        <f>ERMs!D16</f>
        <v>0</v>
      </c>
      <c r="G30" s="640"/>
      <c r="H30" s="640"/>
      <c r="I30" s="640"/>
      <c r="J30" s="640"/>
      <c r="K30" s="640"/>
      <c r="L30" s="640"/>
      <c r="M30" s="640"/>
      <c r="N30" s="1186"/>
      <c r="O30" s="1183"/>
      <c r="P30" s="1288"/>
      <c r="Q30" s="1289"/>
    </row>
    <row r="31" spans="1:19" s="736" customFormat="1" ht="93.75" customHeight="1">
      <c r="B31" s="764" t="s">
        <v>1315</v>
      </c>
      <c r="C31" s="670"/>
      <c r="D31" s="670"/>
      <c r="E31" s="670" t="s">
        <v>885</v>
      </c>
      <c r="F31" s="670" t="s">
        <v>886</v>
      </c>
      <c r="G31" s="1298" t="s">
        <v>955</v>
      </c>
      <c r="H31" s="1298"/>
      <c r="I31" s="1298"/>
      <c r="J31" s="1298"/>
      <c r="K31" s="1298"/>
      <c r="L31" s="1298"/>
      <c r="M31" s="670" t="s">
        <v>883</v>
      </c>
      <c r="N31" s="524" t="s">
        <v>1083</v>
      </c>
      <c r="O31" s="524" t="s">
        <v>1084</v>
      </c>
      <c r="P31" s="1299" t="s">
        <v>1811</v>
      </c>
      <c r="Q31" s="1300"/>
    </row>
    <row r="32" spans="1:19" ht="33.75" customHeight="1">
      <c r="A32" s="694"/>
      <c r="B32" s="1280" t="s">
        <v>460</v>
      </c>
      <c r="C32" s="1281"/>
      <c r="D32" s="1281"/>
      <c r="E32" s="19" t="str">
        <f>ERMs!C17</f>
        <v>Enter Fuel</v>
      </c>
      <c r="F32" s="675">
        <f>ERMs!D17</f>
        <v>0</v>
      </c>
      <c r="G32" s="1286"/>
      <c r="H32" s="1287"/>
      <c r="I32" s="1287"/>
      <c r="J32" s="1287"/>
      <c r="K32" s="1287"/>
      <c r="L32" s="1287"/>
      <c r="M32" s="1184"/>
      <c r="N32" s="1186"/>
      <c r="O32" s="1172"/>
      <c r="P32" s="1288"/>
      <c r="Q32" s="1289"/>
    </row>
    <row r="33" spans="1:21" ht="33.75" customHeight="1">
      <c r="A33" s="694"/>
      <c r="B33" s="1280" t="s">
        <v>461</v>
      </c>
      <c r="C33" s="1281"/>
      <c r="D33" s="1281"/>
      <c r="E33" s="19" t="str">
        <f>ERMs!C18</f>
        <v>Enter Fuel</v>
      </c>
      <c r="F33" s="675">
        <f>ERMs!D18</f>
        <v>0</v>
      </c>
      <c r="G33" s="1286"/>
      <c r="H33" s="1287"/>
      <c r="I33" s="1287"/>
      <c r="J33" s="1287"/>
      <c r="K33" s="1287"/>
      <c r="L33" s="1287"/>
      <c r="M33" s="1184"/>
      <c r="N33" s="1186"/>
      <c r="O33" s="1172"/>
      <c r="P33" s="1288"/>
      <c r="Q33" s="1289"/>
    </row>
    <row r="34" spans="1:21" ht="44.25" customHeight="1">
      <c r="A34" s="694"/>
      <c r="B34" s="1284" t="s">
        <v>51</v>
      </c>
      <c r="C34" s="1285"/>
      <c r="D34" s="1285"/>
      <c r="E34" s="1285"/>
      <c r="F34" s="1285"/>
      <c r="G34" s="1285"/>
      <c r="H34" s="1285"/>
      <c r="I34" s="1285"/>
      <c r="J34" s="1285"/>
      <c r="K34" s="1285"/>
      <c r="L34" s="1285"/>
      <c r="M34" s="1285"/>
      <c r="N34" s="1285"/>
      <c r="O34" s="664"/>
      <c r="P34" s="1282"/>
      <c r="Q34" s="1283"/>
    </row>
    <row r="35" spans="1:21" ht="24.5">
      <c r="D35" s="737"/>
      <c r="E35" s="694"/>
    </row>
    <row r="36" spans="1:21" ht="24.5">
      <c r="D36" s="737"/>
      <c r="E36" s="694"/>
      <c r="U36" s="694" t="s">
        <v>961</v>
      </c>
    </row>
    <row r="37" spans="1:21">
      <c r="U37" s="694" t="s">
        <v>962</v>
      </c>
    </row>
    <row r="38" spans="1:21">
      <c r="U38" s="694" t="s">
        <v>847</v>
      </c>
    </row>
    <row r="182" spans="2:2" ht="18">
      <c r="B182" s="738"/>
    </row>
  </sheetData>
  <sheetProtection sheet="1" objects="1" scenarios="1" formatCells="0" formatColumns="0" formatRows="0" insertColumns="0" insertRows="0"/>
  <customSheetViews>
    <customSheetView guid="{64EBBD8A-4566-42FC-86CE-DB7AB51EA8C6}" showPageBreaks="1" showGridLines="0" printArea="1" hiddenColumns="1" view="pageBreakPreview">
      <selection activeCell="C26" sqref="C26:C30"/>
      <colBreaks count="1" manualBreakCount="1">
        <brk id="17" max="47" man="1"/>
      </colBreaks>
      <pageMargins left="0.25" right="0.25" top="0.75" bottom="0.75" header="0.3" footer="0.3"/>
      <pageSetup scale="47" orientation="landscape" r:id="rId1"/>
      <headerFooter alignWithMargins="0"/>
    </customSheetView>
    <customSheetView guid="{F9A20F36-B02B-42EA-9527-78282515A3BC}" showPageBreaks="1" showGridLines="0" printArea="1" hiddenColumns="1" view="pageBreakPreview" topLeftCell="A16">
      <selection activeCell="F10" sqref="F10"/>
      <colBreaks count="1" manualBreakCount="1">
        <brk id="17" max="47" man="1"/>
      </colBreaks>
      <pageMargins left="0.25" right="0.25" top="0.75" bottom="0.75" header="0.3" footer="0.3"/>
      <pageSetup scale="47" orientation="landscape" r:id="rId2"/>
      <headerFooter alignWithMargins="0"/>
    </customSheetView>
  </customSheetViews>
  <mergeCells count="22">
    <mergeCell ref="G5:M5"/>
    <mergeCell ref="P25:Q25"/>
    <mergeCell ref="P28:Q28"/>
    <mergeCell ref="B8:L8"/>
    <mergeCell ref="B26:B30"/>
    <mergeCell ref="P30:Q30"/>
    <mergeCell ref="P29:Q29"/>
    <mergeCell ref="B32:D32"/>
    <mergeCell ref="B9:L9"/>
    <mergeCell ref="B24:F24"/>
    <mergeCell ref="C26:C30"/>
    <mergeCell ref="P26:Q26"/>
    <mergeCell ref="P27:Q27"/>
    <mergeCell ref="G31:L31"/>
    <mergeCell ref="P31:Q31"/>
    <mergeCell ref="G32:L32"/>
    <mergeCell ref="P32:Q32"/>
    <mergeCell ref="B33:D33"/>
    <mergeCell ref="P34:Q34"/>
    <mergeCell ref="B34:N34"/>
    <mergeCell ref="G33:L33"/>
    <mergeCell ref="P33:Q33"/>
  </mergeCells>
  <phoneticPr fontId="30" type="noConversion"/>
  <dataValidations count="2">
    <dataValidation type="list" allowBlank="1" showInputMessage="1" showErrorMessage="1" sqref="N32:N33 O32:O34 N26:O30" xr:uid="{00000000-0002-0000-0900-000000000000}">
      <formula1>"Yes,No,NA"</formula1>
    </dataValidation>
    <dataValidation type="list" allowBlank="1" showInputMessage="1" showErrorMessage="1" sqref="K26:K30" xr:uid="{00000000-0002-0000-0900-000001000000}">
      <formula1>$U$36:$U$38</formula1>
    </dataValidation>
  </dataValidations>
  <hyperlinks>
    <hyperlink ref="D27" location="'Prerequisites Checklist'!C14" display="Dishwashers" xr:uid="{00000000-0004-0000-0900-000000000000}"/>
    <hyperlink ref="D28" location="'Prerequisites Checklist'!C15" display="Clothes Washers" xr:uid="{00000000-0004-0000-0900-000001000000}"/>
    <hyperlink ref="D29" location="'Prerequisites Checklist'!C16" display="Ceiling fans" xr:uid="{00000000-0004-0000-0900-000002000000}"/>
    <hyperlink ref="D30" location="'Prerequisites Checklist'!C17" display="Vending Machines" xr:uid="{00000000-0004-0000-0900-000003000000}"/>
    <hyperlink ref="D26" location="'Prerequisites Checklist'!C13" display="Refrigerators" xr:uid="{00000000-0004-0000-0900-000004000000}"/>
  </hyperlinks>
  <pageMargins left="0.75" right="0.75" top="1" bottom="1" header="0.5" footer="0.5"/>
  <pageSetup scale="36" fitToHeight="0" orientation="portrait" r:id="rId3"/>
  <headerFooter alignWithMargins="0">
    <oddFooter>Page &amp;P of &amp;N</oddFooter>
  </headerFooter>
  <colBreaks count="1" manualBreakCount="1">
    <brk id="17" max="47" man="1"/>
  </colBreaks>
  <drawing r:id="rId4"/>
  <legacyDrawing r:id="rId5"/>
  <controls>
    <mc:AlternateContent xmlns:mc="http://schemas.openxmlformats.org/markup-compatibility/2006">
      <mc:Choice Requires="x14">
        <control shapeId="12293" r:id="rId6" name="CommandButton1">
          <controlPr defaultSize="0" autoLine="0" r:id="rId7">
            <anchor moveWithCells="1">
              <from>
                <xdr:col>15</xdr:col>
                <xdr:colOff>800100</xdr:colOff>
                <xdr:row>0</xdr:row>
                <xdr:rowOff>95250</xdr:rowOff>
              </from>
              <to>
                <xdr:col>16</xdr:col>
                <xdr:colOff>1136650</xdr:colOff>
                <xdr:row>1</xdr:row>
                <xdr:rowOff>76200</xdr:rowOff>
              </to>
            </anchor>
          </controlPr>
        </control>
      </mc:Choice>
      <mc:Fallback>
        <control shapeId="12293" r:id="rId6" name="CommandButton1"/>
      </mc:Fallback>
    </mc:AlternateContent>
  </control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rgb="FF66FF33"/>
    <pageSetUpPr fitToPage="1"/>
  </sheetPr>
  <dimension ref="A1:V141"/>
  <sheetViews>
    <sheetView showGridLines="0" zoomScale="70" zoomScaleNormal="70" zoomScaleSheetLayoutView="85" workbookViewId="0">
      <selection activeCell="M6" sqref="M6:N6"/>
    </sheetView>
  </sheetViews>
  <sheetFormatPr defaultColWidth="9.1796875" defaultRowHeight="12.5"/>
  <cols>
    <col min="1" max="1" width="9.26953125" style="692" customWidth="1"/>
    <col min="2" max="2" width="20" style="692" customWidth="1"/>
    <col min="3" max="3" width="20.453125" style="692" customWidth="1"/>
    <col min="4" max="4" width="20.26953125" style="692" customWidth="1"/>
    <col min="5" max="5" width="12.453125" style="692" customWidth="1"/>
    <col min="6" max="6" width="13.81640625" style="692" customWidth="1"/>
    <col min="7" max="7" width="11.1796875" style="692" customWidth="1"/>
    <col min="8" max="8" width="13.54296875" style="692" customWidth="1"/>
    <col min="9" max="9" width="10.1796875" style="692" customWidth="1"/>
    <col min="10" max="10" width="15.1796875" style="692" customWidth="1"/>
    <col min="11" max="11" width="7.7265625" style="692" customWidth="1"/>
    <col min="12" max="12" width="11.453125" style="692" customWidth="1"/>
    <col min="13" max="13" width="12.7265625" style="692" customWidth="1"/>
    <col min="14" max="14" width="5.7265625" style="692" customWidth="1"/>
    <col min="15" max="15" width="7" style="692" customWidth="1"/>
    <col min="16" max="16" width="40.81640625" style="692" customWidth="1"/>
    <col min="17" max="21" width="9.1796875" style="692"/>
    <col min="22" max="22" width="9.1796875" style="692" hidden="1" customWidth="1"/>
    <col min="23" max="16384" width="9.1796875" style="692"/>
  </cols>
  <sheetData>
    <row r="1" spans="1:17" ht="26.25" customHeight="1">
      <c r="A1" s="691"/>
      <c r="B1" s="872"/>
      <c r="C1" s="873" t="s">
        <v>1085</v>
      </c>
      <c r="D1" s="743"/>
      <c r="E1" s="743"/>
      <c r="F1" s="774"/>
      <c r="G1" s="743"/>
      <c r="H1" s="743"/>
      <c r="I1" s="743"/>
      <c r="J1" s="743"/>
      <c r="K1" s="745"/>
      <c r="L1" s="745"/>
      <c r="M1" s="745"/>
      <c r="N1" s="745"/>
      <c r="O1" s="745"/>
      <c r="P1" s="746"/>
    </row>
    <row r="2" spans="1:17" ht="26.25" customHeight="1">
      <c r="B2" s="874"/>
      <c r="C2" s="649" t="s">
        <v>1086</v>
      </c>
      <c r="D2" s="818"/>
      <c r="E2" s="818"/>
      <c r="F2" s="513"/>
      <c r="G2" s="818"/>
      <c r="H2" s="818"/>
      <c r="I2" s="818"/>
      <c r="J2" s="818"/>
      <c r="K2" s="63"/>
      <c r="L2" s="63"/>
      <c r="M2" s="63"/>
      <c r="N2" s="63"/>
      <c r="O2" s="63"/>
      <c r="P2" s="749"/>
    </row>
    <row r="3" spans="1:17" ht="26.25" customHeight="1">
      <c r="B3" s="874"/>
      <c r="C3" s="875" t="s">
        <v>852</v>
      </c>
      <c r="D3" s="690">
        <f>'Project Info'!C3</f>
        <v>0</v>
      </c>
      <c r="E3" s="818"/>
      <c r="F3" s="513"/>
      <c r="G3" s="818"/>
      <c r="H3" s="818"/>
      <c r="I3" s="818"/>
      <c r="J3" s="818"/>
      <c r="K3" s="63"/>
      <c r="L3" s="63"/>
      <c r="M3" s="63"/>
      <c r="N3" s="63"/>
      <c r="O3" s="63"/>
      <c r="P3" s="749"/>
    </row>
    <row r="4" spans="1:17" ht="26.25" customHeight="1">
      <c r="A4" s="885"/>
      <c r="B4" s="876"/>
      <c r="C4" s="818"/>
      <c r="D4" s="818"/>
      <c r="E4" s="818"/>
      <c r="F4" s="818"/>
      <c r="G4" s="818"/>
      <c r="H4" s="818"/>
      <c r="I4" s="818"/>
      <c r="J4" s="526"/>
      <c r="K4" s="20"/>
      <c r="L4" s="20"/>
      <c r="M4" s="20"/>
      <c r="N4" s="20"/>
      <c r="O4" s="20"/>
      <c r="P4" s="749"/>
    </row>
    <row r="5" spans="1:17" s="735" customFormat="1" ht="15.5">
      <c r="B5" s="877" t="s">
        <v>1505</v>
      </c>
      <c r="C5" s="527"/>
      <c r="D5" s="527"/>
      <c r="E5" s="527"/>
      <c r="F5" s="527"/>
      <c r="G5" s="527"/>
      <c r="H5" s="527"/>
      <c r="I5" s="527"/>
      <c r="J5" s="527"/>
      <c r="K5" s="527"/>
      <c r="L5" s="529"/>
      <c r="M5" s="1311" t="s">
        <v>884</v>
      </c>
      <c r="N5" s="1312"/>
      <c r="O5" s="1313" t="s">
        <v>661</v>
      </c>
      <c r="P5" s="1314"/>
    </row>
    <row r="6" spans="1:17" ht="13">
      <c r="B6" s="1315"/>
      <c r="C6" s="1316"/>
      <c r="D6" s="1317"/>
      <c r="E6" s="1317"/>
      <c r="F6" s="818"/>
      <c r="G6" s="818"/>
      <c r="H6" s="818"/>
      <c r="I6" s="1318"/>
      <c r="J6" s="1318"/>
      <c r="K6" s="1307"/>
      <c r="L6" s="1307"/>
      <c r="M6" s="1319"/>
      <c r="N6" s="1320"/>
      <c r="O6" s="1321"/>
      <c r="P6" s="1322"/>
    </row>
    <row r="7" spans="1:17" ht="13">
      <c r="B7" s="1315" t="s">
        <v>1019</v>
      </c>
      <c r="C7" s="1316"/>
      <c r="D7" s="1317"/>
      <c r="E7" s="1317"/>
      <c r="F7" s="818"/>
      <c r="G7" s="818"/>
      <c r="H7" s="818"/>
      <c r="I7" s="1318"/>
      <c r="J7" s="1318"/>
      <c r="K7" s="1307"/>
      <c r="L7" s="1307"/>
      <c r="M7" s="1323"/>
      <c r="N7" s="1324"/>
      <c r="O7" s="1309"/>
      <c r="P7" s="1310"/>
    </row>
    <row r="8" spans="1:17" ht="26.25" customHeight="1">
      <c r="A8" s="693"/>
      <c r="B8" s="1305" t="s">
        <v>1416</v>
      </c>
      <c r="C8" s="1306"/>
      <c r="D8" s="1306"/>
      <c r="E8" s="1306"/>
      <c r="F8" s="1306"/>
      <c r="G8" s="1306"/>
      <c r="H8" s="1306"/>
      <c r="I8" s="1306"/>
      <c r="J8" s="1306"/>
      <c r="K8" s="1307"/>
      <c r="L8" s="1307"/>
      <c r="M8" s="1308"/>
      <c r="N8" s="1308"/>
      <c r="O8" s="1309"/>
      <c r="P8" s="1310"/>
    </row>
    <row r="9" spans="1:17" ht="26.25" customHeight="1">
      <c r="A9" s="693"/>
      <c r="B9" s="1305" t="s">
        <v>235</v>
      </c>
      <c r="C9" s="1306"/>
      <c r="D9" s="1306"/>
      <c r="E9" s="1306"/>
      <c r="F9" s="1306"/>
      <c r="G9" s="1306"/>
      <c r="H9" s="1306"/>
      <c r="I9" s="1306"/>
      <c r="J9" s="1306"/>
      <c r="K9" s="1307"/>
      <c r="L9" s="1307"/>
      <c r="M9" s="1325"/>
      <c r="N9" s="1325"/>
      <c r="O9" s="1307"/>
      <c r="P9" s="1326"/>
    </row>
    <row r="10" spans="1:17" ht="12.75" customHeight="1">
      <c r="A10" s="693"/>
      <c r="B10" s="1305" t="s">
        <v>1026</v>
      </c>
      <c r="C10" s="1306"/>
      <c r="D10" s="1306"/>
      <c r="E10" s="1306"/>
      <c r="F10" s="1306"/>
      <c r="G10" s="1306"/>
      <c r="H10" s="1306"/>
      <c r="I10" s="1306"/>
      <c r="J10" s="1306"/>
      <c r="K10" s="1307"/>
      <c r="L10" s="1307"/>
      <c r="M10" s="1307"/>
      <c r="N10" s="1307"/>
      <c r="O10" s="1307"/>
      <c r="P10" s="1326"/>
      <c r="Q10" s="693"/>
    </row>
    <row r="11" spans="1:17" ht="26.25" customHeight="1">
      <c r="A11" s="693"/>
      <c r="B11" s="1305" t="s">
        <v>236</v>
      </c>
      <c r="C11" s="1306"/>
      <c r="D11" s="1306"/>
      <c r="E11" s="1306"/>
      <c r="F11" s="1306"/>
      <c r="G11" s="1306"/>
      <c r="H11" s="1306"/>
      <c r="I11" s="1306"/>
      <c r="J11" s="1306"/>
      <c r="K11" s="1307"/>
      <c r="L11" s="1307"/>
      <c r="M11" s="1307"/>
      <c r="N11" s="1307"/>
      <c r="O11" s="1307"/>
      <c r="P11" s="1326"/>
      <c r="Q11" s="693"/>
    </row>
    <row r="12" spans="1:17" ht="27" customHeight="1">
      <c r="A12" s="693"/>
      <c r="B12" s="1290" t="s">
        <v>237</v>
      </c>
      <c r="C12" s="1291"/>
      <c r="D12" s="1291"/>
      <c r="E12" s="1291"/>
      <c r="F12" s="1291"/>
      <c r="G12" s="1291"/>
      <c r="H12" s="1291"/>
      <c r="I12" s="1291"/>
      <c r="J12" s="1291"/>
      <c r="K12" s="1307"/>
      <c r="L12" s="1307"/>
      <c r="M12" s="1307"/>
      <c r="N12" s="1307"/>
      <c r="O12" s="1307"/>
      <c r="P12" s="1326"/>
      <c r="Q12" s="693"/>
    </row>
    <row r="13" spans="1:17" ht="12.75" customHeight="1">
      <c r="A13" s="693"/>
      <c r="B13" s="1328"/>
      <c r="C13" s="1329"/>
      <c r="D13" s="1330"/>
      <c r="E13" s="1330"/>
      <c r="F13" s="818"/>
      <c r="G13" s="818"/>
      <c r="H13" s="818"/>
      <c r="I13" s="1318"/>
      <c r="J13" s="1318"/>
      <c r="K13" s="1307"/>
      <c r="L13" s="1307"/>
      <c r="M13" s="1307"/>
      <c r="N13" s="1307"/>
      <c r="O13" s="1307"/>
      <c r="P13" s="1326"/>
      <c r="Q13" s="693"/>
    </row>
    <row r="14" spans="1:17" ht="13">
      <c r="A14" s="693"/>
      <c r="B14" s="755" t="s">
        <v>844</v>
      </c>
      <c r="C14" s="818"/>
      <c r="D14" s="818"/>
      <c r="E14" s="818"/>
      <c r="F14" s="818"/>
      <c r="G14" s="818"/>
      <c r="H14" s="818"/>
      <c r="I14" s="1318"/>
      <c r="J14" s="1318"/>
      <c r="K14" s="1307"/>
      <c r="L14" s="1307"/>
      <c r="M14" s="20"/>
      <c r="N14" s="20"/>
      <c r="O14" s="20"/>
      <c r="P14" s="749"/>
    </row>
    <row r="15" spans="1:17">
      <c r="A15" s="693"/>
      <c r="B15" s="760" t="s">
        <v>1207</v>
      </c>
      <c r="C15" s="818"/>
      <c r="D15" s="818"/>
      <c r="E15" s="818"/>
      <c r="F15" s="818"/>
      <c r="G15" s="818"/>
      <c r="H15" s="818"/>
      <c r="I15" s="818"/>
      <c r="J15" s="818"/>
      <c r="K15" s="20"/>
      <c r="L15" s="20"/>
      <c r="M15" s="20"/>
      <c r="N15" s="20"/>
      <c r="O15" s="20"/>
      <c r="P15" s="749"/>
    </row>
    <row r="16" spans="1:17">
      <c r="A16" s="693"/>
      <c r="B16" s="760" t="s">
        <v>1179</v>
      </c>
      <c r="C16" s="818"/>
      <c r="D16" s="818"/>
      <c r="E16" s="818"/>
      <c r="F16" s="818"/>
      <c r="G16" s="818"/>
      <c r="H16" s="818"/>
      <c r="I16" s="818"/>
      <c r="J16" s="818"/>
      <c r="K16" s="20"/>
      <c r="L16" s="20"/>
      <c r="M16" s="20"/>
      <c r="N16" s="20"/>
      <c r="O16" s="20"/>
      <c r="P16" s="749"/>
    </row>
    <row r="17" spans="1:17">
      <c r="A17" s="693"/>
      <c r="B17" s="754"/>
      <c r="C17" s="818"/>
      <c r="D17" s="818"/>
      <c r="E17" s="818"/>
      <c r="F17" s="818"/>
      <c r="G17" s="818"/>
      <c r="H17" s="818"/>
      <c r="I17" s="818"/>
      <c r="J17" s="818"/>
      <c r="K17" s="20"/>
      <c r="L17" s="20"/>
      <c r="M17" s="20"/>
      <c r="N17" s="20"/>
      <c r="O17" s="20"/>
      <c r="P17" s="749"/>
    </row>
    <row r="18" spans="1:17" ht="13">
      <c r="A18" s="693"/>
      <c r="B18" s="759" t="s">
        <v>1016</v>
      </c>
      <c r="C18" s="518"/>
      <c r="D18" s="518"/>
      <c r="E18" s="518"/>
      <c r="F18" s="518"/>
      <c r="G18" s="518"/>
      <c r="H18" s="518"/>
      <c r="I18" s="518"/>
      <c r="J18" s="518"/>
      <c r="K18" s="20"/>
      <c r="L18" s="20"/>
      <c r="M18" s="20"/>
      <c r="N18" s="20"/>
      <c r="O18" s="20"/>
      <c r="P18" s="749"/>
    </row>
    <row r="19" spans="1:17">
      <c r="A19" s="693"/>
      <c r="B19" s="760" t="s">
        <v>1353</v>
      </c>
      <c r="C19" s="518"/>
      <c r="D19" s="518"/>
      <c r="E19" s="518"/>
      <c r="F19" s="518"/>
      <c r="G19" s="518"/>
      <c r="H19" s="518"/>
      <c r="I19" s="518"/>
      <c r="J19" s="518"/>
      <c r="K19" s="20"/>
      <c r="L19" s="20"/>
      <c r="M19" s="20"/>
      <c r="N19" s="20"/>
      <c r="O19" s="20"/>
      <c r="P19" s="749"/>
    </row>
    <row r="20" spans="1:17" ht="28.5" customHeight="1">
      <c r="A20" s="693"/>
      <c r="B20" s="1331" t="s">
        <v>1354</v>
      </c>
      <c r="C20" s="1332"/>
      <c r="D20" s="1332"/>
      <c r="E20" s="1332"/>
      <c r="F20" s="1332"/>
      <c r="G20" s="1332"/>
      <c r="H20" s="1332"/>
      <c r="I20" s="1332"/>
      <c r="J20" s="1332"/>
      <c r="K20" s="20"/>
      <c r="L20" s="20"/>
      <c r="M20" s="20"/>
      <c r="N20" s="20"/>
      <c r="O20" s="20"/>
      <c r="P20" s="749"/>
    </row>
    <row r="21" spans="1:17" ht="28.5" customHeight="1">
      <c r="A21" s="693"/>
      <c r="B21" s="1331" t="s">
        <v>1729</v>
      </c>
      <c r="C21" s="1332"/>
      <c r="D21" s="1332"/>
      <c r="E21" s="1332"/>
      <c r="F21" s="1332"/>
      <c r="G21" s="1332"/>
      <c r="H21" s="1332"/>
      <c r="I21" s="1332"/>
      <c r="J21" s="1332"/>
      <c r="K21" s="20"/>
      <c r="L21" s="20"/>
      <c r="M21" s="20"/>
      <c r="N21" s="20"/>
      <c r="O21" s="20"/>
      <c r="P21" s="749"/>
    </row>
    <row r="22" spans="1:17" ht="54.75" customHeight="1">
      <c r="A22" s="693"/>
      <c r="B22" s="1331" t="s">
        <v>1730</v>
      </c>
      <c r="C22" s="1332"/>
      <c r="D22" s="1332"/>
      <c r="E22" s="1332"/>
      <c r="F22" s="1332"/>
      <c r="G22" s="1332"/>
      <c r="H22" s="1332"/>
      <c r="I22" s="1332"/>
      <c r="J22" s="1332"/>
      <c r="K22" s="20"/>
      <c r="L22" s="20"/>
      <c r="M22" s="20"/>
      <c r="N22" s="20"/>
      <c r="O22" s="20"/>
      <c r="P22" s="749"/>
    </row>
    <row r="23" spans="1:17" ht="27.75" customHeight="1">
      <c r="A23" s="693"/>
      <c r="B23" s="1331"/>
      <c r="C23" s="1332"/>
      <c r="D23" s="1332"/>
      <c r="E23" s="1332"/>
      <c r="F23" s="1332"/>
      <c r="G23" s="1332"/>
      <c r="H23" s="1332"/>
      <c r="I23" s="1332"/>
      <c r="J23" s="1332"/>
      <c r="K23" s="20"/>
      <c r="L23" s="20"/>
      <c r="M23" s="20"/>
      <c r="N23" s="20"/>
      <c r="O23" s="20"/>
      <c r="P23" s="749"/>
    </row>
    <row r="24" spans="1:17" ht="13">
      <c r="A24" s="693"/>
      <c r="B24" s="760" t="s">
        <v>1731</v>
      </c>
      <c r="C24" s="518"/>
      <c r="D24" s="518"/>
      <c r="E24" s="518"/>
      <c r="F24" s="518"/>
      <c r="G24" s="518"/>
      <c r="H24" s="518"/>
      <c r="I24" s="518"/>
      <c r="J24" s="518"/>
      <c r="K24" s="818"/>
      <c r="L24" s="20"/>
      <c r="M24" s="20"/>
      <c r="N24" s="20"/>
      <c r="O24" s="20"/>
      <c r="P24" s="749"/>
    </row>
    <row r="25" spans="1:17" ht="35.25" customHeight="1">
      <c r="A25" s="693"/>
      <c r="B25" s="1333" t="s">
        <v>1355</v>
      </c>
      <c r="C25" s="1334"/>
      <c r="D25" s="1334"/>
      <c r="E25" s="1334"/>
      <c r="F25" s="1334"/>
      <c r="G25" s="1334"/>
      <c r="H25" s="1334"/>
      <c r="I25" s="1334"/>
      <c r="J25" s="1334"/>
      <c r="K25" s="1334"/>
      <c r="L25" s="20"/>
      <c r="M25" s="20"/>
      <c r="N25" s="20"/>
      <c r="O25" s="20"/>
      <c r="P25" s="749"/>
    </row>
    <row r="26" spans="1:17" ht="94.5" customHeight="1">
      <c r="B26" s="878" t="s">
        <v>1709</v>
      </c>
      <c r="C26" s="530" t="s">
        <v>967</v>
      </c>
      <c r="D26" s="530" t="s">
        <v>968</v>
      </c>
      <c r="E26" s="530" t="s">
        <v>969</v>
      </c>
      <c r="F26" s="817" t="s">
        <v>1175</v>
      </c>
      <c r="G26" s="817" t="s">
        <v>970</v>
      </c>
      <c r="H26" s="817" t="s">
        <v>1934</v>
      </c>
      <c r="I26" s="530" t="s">
        <v>1938</v>
      </c>
      <c r="J26" s="530" t="s">
        <v>1933</v>
      </c>
      <c r="K26" s="530" t="s">
        <v>1707</v>
      </c>
      <c r="L26" s="356" t="s">
        <v>1708</v>
      </c>
      <c r="M26" s="804" t="s">
        <v>883</v>
      </c>
      <c r="N26" s="524" t="s">
        <v>1083</v>
      </c>
      <c r="O26" s="524" t="s">
        <v>1084</v>
      </c>
      <c r="P26" s="890" t="s">
        <v>1811</v>
      </c>
      <c r="Q26" s="889"/>
    </row>
    <row r="27" spans="1:17">
      <c r="B27" s="879"/>
      <c r="C27" s="49"/>
      <c r="D27" s="102"/>
      <c r="E27" s="102"/>
      <c r="F27" s="102"/>
      <c r="G27" s="49"/>
      <c r="H27" s="102"/>
      <c r="I27" s="102"/>
      <c r="J27" s="365"/>
      <c r="K27" s="363"/>
      <c r="L27" s="102"/>
      <c r="M27" s="102"/>
      <c r="N27" s="50"/>
      <c r="O27" s="103"/>
      <c r="P27" s="880"/>
    </row>
    <row r="28" spans="1:17" ht="13">
      <c r="B28" s="881"/>
      <c r="C28" s="49"/>
      <c r="D28" s="102"/>
      <c r="E28" s="102"/>
      <c r="F28" s="102"/>
      <c r="G28" s="49"/>
      <c r="H28" s="214"/>
      <c r="I28" s="214"/>
      <c r="J28" s="365"/>
      <c r="K28" s="363"/>
      <c r="L28" s="102"/>
      <c r="M28" s="102"/>
      <c r="N28" s="50"/>
      <c r="O28" s="103"/>
      <c r="P28" s="880"/>
    </row>
    <row r="29" spans="1:17" ht="13">
      <c r="B29" s="881"/>
      <c r="C29" s="49"/>
      <c r="D29" s="102"/>
      <c r="E29" s="102"/>
      <c r="F29" s="102"/>
      <c r="G29" s="49"/>
      <c r="H29" s="214"/>
      <c r="I29" s="214"/>
      <c r="J29" s="365"/>
      <c r="K29" s="363"/>
      <c r="L29" s="102"/>
      <c r="M29" s="102"/>
      <c r="N29" s="50"/>
      <c r="O29" s="103"/>
      <c r="P29" s="882"/>
    </row>
    <row r="30" spans="1:17" ht="13">
      <c r="B30" s="881"/>
      <c r="C30" s="49"/>
      <c r="D30" s="102"/>
      <c r="E30" s="102"/>
      <c r="F30" s="102"/>
      <c r="G30" s="49"/>
      <c r="H30" s="214"/>
      <c r="I30" s="214"/>
      <c r="J30" s="365"/>
      <c r="K30" s="363"/>
      <c r="L30" s="102"/>
      <c r="M30" s="102"/>
      <c r="N30" s="50"/>
      <c r="O30" s="103"/>
      <c r="P30" s="882"/>
    </row>
    <row r="31" spans="1:17" ht="13">
      <c r="B31" s="881"/>
      <c r="C31" s="49"/>
      <c r="D31" s="102"/>
      <c r="E31" s="102"/>
      <c r="F31" s="102"/>
      <c r="G31" s="49"/>
      <c r="H31" s="214"/>
      <c r="I31" s="214"/>
      <c r="J31" s="365"/>
      <c r="K31" s="363"/>
      <c r="L31" s="102"/>
      <c r="M31" s="102"/>
      <c r="N31" s="50"/>
      <c r="O31" s="103"/>
      <c r="P31" s="882"/>
    </row>
    <row r="32" spans="1:17" ht="13">
      <c r="B32" s="879"/>
      <c r="C32" s="49"/>
      <c r="D32" s="102"/>
      <c r="E32" s="102"/>
      <c r="F32" s="102"/>
      <c r="G32" s="49"/>
      <c r="H32" s="214"/>
      <c r="I32" s="214"/>
      <c r="J32" s="365"/>
      <c r="K32" s="363"/>
      <c r="L32" s="102"/>
      <c r="M32" s="102"/>
      <c r="N32" s="50"/>
      <c r="O32" s="103"/>
      <c r="P32" s="882"/>
    </row>
    <row r="33" spans="1:16" ht="13">
      <c r="B33" s="881"/>
      <c r="C33" s="49"/>
      <c r="D33" s="102"/>
      <c r="E33" s="102"/>
      <c r="F33" s="102"/>
      <c r="G33" s="49"/>
      <c r="H33" s="214"/>
      <c r="I33" s="214"/>
      <c r="J33" s="365"/>
      <c r="K33" s="363"/>
      <c r="L33" s="102"/>
      <c r="M33" s="102"/>
      <c r="N33" s="50"/>
      <c r="O33" s="103"/>
      <c r="P33" s="882"/>
    </row>
    <row r="34" spans="1:16" ht="13">
      <c r="B34" s="881"/>
      <c r="C34" s="49"/>
      <c r="D34" s="102"/>
      <c r="E34" s="102"/>
      <c r="F34" s="102"/>
      <c r="G34" s="49"/>
      <c r="H34" s="214"/>
      <c r="I34" s="214"/>
      <c r="J34" s="365"/>
      <c r="K34" s="363"/>
      <c r="L34" s="102"/>
      <c r="M34" s="102"/>
      <c r="N34" s="50"/>
      <c r="O34" s="103"/>
      <c r="P34" s="882"/>
    </row>
    <row r="35" spans="1:16" ht="13">
      <c r="B35" s="881"/>
      <c r="C35" s="49"/>
      <c r="D35" s="102"/>
      <c r="E35" s="102"/>
      <c r="F35" s="102"/>
      <c r="G35" s="49"/>
      <c r="H35" s="214"/>
      <c r="I35" s="214"/>
      <c r="J35" s="365"/>
      <c r="K35" s="363"/>
      <c r="L35" s="102"/>
      <c r="M35" s="102"/>
      <c r="N35" s="50"/>
      <c r="O35" s="103"/>
      <c r="P35" s="882"/>
    </row>
    <row r="36" spans="1:16">
      <c r="B36" s="881"/>
      <c r="C36" s="49"/>
      <c r="D36" s="102"/>
      <c r="E36" s="102"/>
      <c r="F36" s="102"/>
      <c r="G36" s="49"/>
      <c r="H36" s="102"/>
      <c r="I36" s="102"/>
      <c r="J36" s="365"/>
      <c r="K36" s="363"/>
      <c r="L36" s="102"/>
      <c r="M36" s="102"/>
      <c r="N36" s="50"/>
      <c r="O36" s="103"/>
      <c r="P36" s="882"/>
    </row>
    <row r="37" spans="1:16">
      <c r="B37" s="881"/>
      <c r="C37" s="49"/>
      <c r="D37" s="102"/>
      <c r="E37" s="102"/>
      <c r="F37" s="102"/>
      <c r="G37" s="49"/>
      <c r="H37" s="102"/>
      <c r="I37" s="102"/>
      <c r="J37" s="365"/>
      <c r="K37" s="363"/>
      <c r="L37" s="102"/>
      <c r="M37" s="102"/>
      <c r="N37" s="50"/>
      <c r="O37" s="103"/>
      <c r="P37" s="882"/>
    </row>
    <row r="38" spans="1:16">
      <c r="B38" s="879"/>
      <c r="C38" s="49"/>
      <c r="D38" s="102"/>
      <c r="E38" s="102"/>
      <c r="F38" s="102"/>
      <c r="G38" s="49"/>
      <c r="H38" s="102"/>
      <c r="I38" s="102"/>
      <c r="J38" s="365"/>
      <c r="K38" s="363"/>
      <c r="L38" s="102"/>
      <c r="M38" s="102"/>
      <c r="N38" s="50"/>
      <c r="O38" s="103"/>
      <c r="P38" s="882"/>
    </row>
    <row r="39" spans="1:16">
      <c r="B39" s="881"/>
      <c r="C39" s="49"/>
      <c r="D39" s="102"/>
      <c r="E39" s="102"/>
      <c r="F39" s="102"/>
      <c r="G39" s="49"/>
      <c r="H39" s="102"/>
      <c r="I39" s="102"/>
      <c r="J39" s="365"/>
      <c r="K39" s="363"/>
      <c r="L39" s="102"/>
      <c r="M39" s="102"/>
      <c r="N39" s="50"/>
      <c r="O39" s="103"/>
      <c r="P39" s="882"/>
    </row>
    <row r="40" spans="1:16">
      <c r="B40" s="881"/>
      <c r="C40" s="49"/>
      <c r="D40" s="102"/>
      <c r="E40" s="102"/>
      <c r="F40" s="102"/>
      <c r="G40" s="49"/>
      <c r="H40" s="102"/>
      <c r="I40" s="102"/>
      <c r="J40" s="365"/>
      <c r="K40" s="363"/>
      <c r="L40" s="102"/>
      <c r="M40" s="102"/>
      <c r="N40" s="50"/>
      <c r="O40" s="103"/>
      <c r="P40" s="882"/>
    </row>
    <row r="41" spans="1:16">
      <c r="B41" s="881"/>
      <c r="C41" s="49"/>
      <c r="D41" s="102"/>
      <c r="E41" s="102"/>
      <c r="F41" s="102"/>
      <c r="G41" s="49"/>
      <c r="H41" s="102"/>
      <c r="I41" s="102"/>
      <c r="J41" s="365"/>
      <c r="K41" s="363"/>
      <c r="L41" s="102"/>
      <c r="M41" s="102"/>
      <c r="N41" s="50"/>
      <c r="O41" s="103"/>
      <c r="P41" s="882"/>
    </row>
    <row r="42" spans="1:16">
      <c r="B42" s="881"/>
      <c r="C42" s="49"/>
      <c r="D42" s="102"/>
      <c r="E42" s="102"/>
      <c r="F42" s="102"/>
      <c r="G42" s="49"/>
      <c r="H42" s="102"/>
      <c r="I42" s="102"/>
      <c r="J42" s="365"/>
      <c r="K42" s="363"/>
      <c r="L42" s="102"/>
      <c r="M42" s="102"/>
      <c r="N42" s="50"/>
      <c r="O42" s="103"/>
      <c r="P42" s="882"/>
    </row>
    <row r="43" spans="1:16">
      <c r="A43" s="693"/>
      <c r="B43" s="883"/>
      <c r="C43" s="20"/>
      <c r="D43" s="20"/>
      <c r="E43" s="20"/>
      <c r="F43" s="20"/>
      <c r="G43" s="20"/>
      <c r="H43" s="20"/>
      <c r="I43" s="20"/>
      <c r="J43" s="20"/>
      <c r="K43" s="20"/>
      <c r="L43" s="20"/>
      <c r="M43" s="20"/>
      <c r="N43" s="20"/>
      <c r="O43" s="20"/>
      <c r="P43" s="749"/>
    </row>
    <row r="44" spans="1:16" ht="13">
      <c r="B44" s="884"/>
      <c r="C44" s="199"/>
      <c r="D44" s="199"/>
      <c r="E44" s="199"/>
      <c r="F44" s="200"/>
      <c r="G44" s="20"/>
      <c r="H44" s="194"/>
      <c r="I44" s="194"/>
      <c r="J44" s="201"/>
      <c r="K44" s="201"/>
      <c r="L44" s="201"/>
      <c r="M44" s="201"/>
      <c r="N44" s="201"/>
      <c r="O44" s="71"/>
      <c r="P44" s="749"/>
    </row>
    <row r="45" spans="1:16" s="736" customFormat="1" ht="93" customHeight="1">
      <c r="B45" s="800" t="s">
        <v>1315</v>
      </c>
      <c r="C45" s="806"/>
      <c r="D45" s="804" t="s">
        <v>1235</v>
      </c>
      <c r="E45" s="804"/>
      <c r="F45" s="804" t="s">
        <v>885</v>
      </c>
      <c r="G45" s="804" t="s">
        <v>886</v>
      </c>
      <c r="H45" s="1298" t="s">
        <v>955</v>
      </c>
      <c r="I45" s="1327"/>
      <c r="J45" s="1327"/>
      <c r="K45" s="1327"/>
      <c r="L45" s="1327"/>
      <c r="M45" s="804" t="s">
        <v>883</v>
      </c>
      <c r="N45" s="524" t="s">
        <v>1083</v>
      </c>
      <c r="O45" s="524" t="s">
        <v>1084</v>
      </c>
      <c r="P45" s="890" t="s">
        <v>1811</v>
      </c>
    </row>
    <row r="46" spans="1:16" ht="72" customHeight="1">
      <c r="A46" s="698"/>
      <c r="B46" s="1341" t="s">
        <v>1528</v>
      </c>
      <c r="C46" s="1342"/>
      <c r="D46" s="1337" t="str">
        <f>IF('Project Info'!C4='Project Info'!P35,"DHW" &amp; 'Prescriptive Path Checklist'!C19,IF('Project Info'!C4='Project Info'!P36,"DHW "&amp;'Prerequisites Checklist'!C19,"&lt;Select compliance path on the 'Project Info' tab&gt;"))</f>
        <v>&lt;Select compliance path on the 'Project Info' tab&gt;</v>
      </c>
      <c r="E46" s="1338"/>
      <c r="F46" s="90" t="s">
        <v>956</v>
      </c>
      <c r="G46" s="812" t="s">
        <v>956</v>
      </c>
      <c r="H46" s="1339"/>
      <c r="I46" s="1343"/>
      <c r="J46" s="1343"/>
      <c r="K46" s="1343"/>
      <c r="L46" s="1343"/>
      <c r="M46" s="1178"/>
      <c r="N46" s="1182"/>
      <c r="O46" s="1177"/>
      <c r="P46" s="1177"/>
    </row>
    <row r="47" spans="1:16" s="735" customFormat="1" ht="15.5">
      <c r="B47" s="1344" t="s">
        <v>1071</v>
      </c>
      <c r="C47" s="1345"/>
      <c r="D47" s="1345"/>
      <c r="E47" s="1345"/>
      <c r="F47" s="1345"/>
      <c r="G47" s="1345"/>
      <c r="H47" s="1346"/>
      <c r="I47" s="1346"/>
      <c r="J47" s="1346"/>
      <c r="K47" s="1346"/>
      <c r="L47" s="1346"/>
      <c r="M47" s="1346"/>
      <c r="N47" s="1346"/>
      <c r="O47" s="1346"/>
      <c r="P47" s="1347"/>
    </row>
    <row r="48" spans="1:16" ht="282.75" customHeight="1">
      <c r="A48" s="886"/>
      <c r="B48" s="1335" t="s">
        <v>1602</v>
      </c>
      <c r="C48" s="1336"/>
      <c r="D48" s="1337" t="str">
        <f>IF('Project Info'!C4='Project Info'!P35,'Prescriptive Path Checklist'!C20,IF('Project Info'!C4='Project Info'!P36,'Prerequisites Checklist'!C20,"&lt;Select compliance path on the 'Project Info' tab&gt;"))</f>
        <v>&lt;Select compliance path on the 'Project Info' tab&gt;</v>
      </c>
      <c r="E48" s="1338"/>
      <c r="F48" s="90">
        <f>ERMs!C20</f>
        <v>0</v>
      </c>
      <c r="G48" s="812">
        <f>ERMs!D20</f>
        <v>0</v>
      </c>
      <c r="H48" s="1339"/>
      <c r="I48" s="1340"/>
      <c r="J48" s="1340"/>
      <c r="K48" s="1340"/>
      <c r="L48" s="1340"/>
      <c r="M48" s="1178"/>
      <c r="N48" s="1182"/>
      <c r="O48" s="1177"/>
      <c r="P48" s="1177"/>
    </row>
    <row r="49" spans="1:22" ht="48.75" customHeight="1">
      <c r="A49" s="887"/>
      <c r="B49" s="1335" t="s">
        <v>1867</v>
      </c>
      <c r="C49" s="1336"/>
      <c r="D49" s="1337" t="str">
        <f>IF('Project Info'!C4='Project Info'!P35,'Prescriptive Path Checklist'!C21,IF('Project Info'!C4='Project Info'!P36,'Prerequisites Checklist'!C21,"&lt;Select compliance path on the 'Project Info' tab&gt;"))</f>
        <v>&lt;Select compliance path on the 'Project Info' tab&gt;</v>
      </c>
      <c r="E49" s="1338"/>
      <c r="F49" s="90">
        <f>ERMs!C21</f>
        <v>0</v>
      </c>
      <c r="G49" s="812">
        <f>ERMs!D21</f>
        <v>0</v>
      </c>
      <c r="H49" s="1339"/>
      <c r="I49" s="1340"/>
      <c r="J49" s="1340"/>
      <c r="K49" s="1340"/>
      <c r="L49" s="1340"/>
      <c r="M49" s="1178"/>
      <c r="N49" s="1182"/>
      <c r="O49" s="1177"/>
      <c r="P49" s="1177"/>
    </row>
    <row r="50" spans="1:22" ht="204.75" customHeight="1">
      <c r="A50" s="698"/>
      <c r="B50" s="1335" t="s">
        <v>1728</v>
      </c>
      <c r="C50" s="1348"/>
      <c r="D50" s="1337" t="str">
        <f>IF('Project Info'!C4='Project Info'!P35,'Prescriptive Path Checklist'!C25,IF('Project Info'!C4='Project Info'!P36,'Prerequisites Checklist'!C25,"&lt;Select compliance path on the 'Project Info' tab&gt;"))</f>
        <v>&lt;Select compliance path on the 'Project Info' tab&gt;</v>
      </c>
      <c r="E50" s="1338"/>
      <c r="F50" s="90">
        <f>ERMs!C22</f>
        <v>0</v>
      </c>
      <c r="G50" s="812">
        <f>ERMs!D22</f>
        <v>0</v>
      </c>
      <c r="H50" s="1339"/>
      <c r="I50" s="1340"/>
      <c r="J50" s="1340"/>
      <c r="K50" s="1340"/>
      <c r="L50" s="1340"/>
      <c r="M50" s="1178"/>
      <c r="N50" s="1182"/>
      <c r="O50" s="1177"/>
      <c r="P50" s="1177"/>
    </row>
    <row r="51" spans="1:22" s="735" customFormat="1" ht="15.5">
      <c r="A51" s="698"/>
      <c r="B51" s="1344" t="s">
        <v>1357</v>
      </c>
      <c r="C51" s="1345"/>
      <c r="D51" s="1345"/>
      <c r="E51" s="1345"/>
      <c r="F51" s="1345"/>
      <c r="G51" s="1345"/>
      <c r="H51" s="1346"/>
      <c r="I51" s="1346"/>
      <c r="J51" s="1346"/>
      <c r="K51" s="1346"/>
      <c r="L51" s="1346"/>
      <c r="M51" s="1346"/>
      <c r="N51" s="1346"/>
      <c r="O51" s="1346"/>
      <c r="P51" s="1347"/>
    </row>
    <row r="52" spans="1:22" ht="60" customHeight="1">
      <c r="A52" s="698"/>
      <c r="B52" s="1349" t="s">
        <v>1356</v>
      </c>
      <c r="C52" s="1350"/>
      <c r="D52" s="1350"/>
      <c r="E52" s="1350"/>
      <c r="F52" s="1350"/>
      <c r="G52" s="1350"/>
      <c r="H52" s="1339"/>
      <c r="I52" s="1340"/>
      <c r="J52" s="1340"/>
      <c r="K52" s="1340"/>
      <c r="L52" s="1340"/>
      <c r="M52" s="1178"/>
      <c r="N52" s="1182"/>
      <c r="O52" s="1177"/>
      <c r="P52" s="1177"/>
    </row>
    <row r="53" spans="1:22" ht="90" customHeight="1">
      <c r="A53" s="698"/>
      <c r="B53" s="1351" t="s">
        <v>1864</v>
      </c>
      <c r="C53" s="1352"/>
      <c r="D53" s="1352"/>
      <c r="E53" s="1352"/>
      <c r="F53" s="1352"/>
      <c r="G53" s="1352"/>
      <c r="H53" s="1339"/>
      <c r="I53" s="1340"/>
      <c r="J53" s="1340"/>
      <c r="K53" s="1340"/>
      <c r="L53" s="1340"/>
      <c r="M53" s="1178"/>
      <c r="N53" s="1182"/>
      <c r="O53" s="1177"/>
      <c r="P53" s="1177"/>
    </row>
    <row r="54" spans="1:22" ht="48" customHeight="1">
      <c r="A54" s="698"/>
      <c r="B54" s="1351" t="s">
        <v>1890</v>
      </c>
      <c r="C54" s="1352"/>
      <c r="D54" s="1352"/>
      <c r="E54" s="1352"/>
      <c r="F54" s="1352"/>
      <c r="G54" s="1352"/>
      <c r="H54" s="1339"/>
      <c r="I54" s="1340"/>
      <c r="J54" s="1340"/>
      <c r="K54" s="1340"/>
      <c r="L54" s="1340"/>
      <c r="M54" s="1178"/>
      <c r="N54" s="1182"/>
      <c r="O54" s="1177"/>
      <c r="P54" s="1177"/>
    </row>
    <row r="55" spans="1:22" ht="60" customHeight="1">
      <c r="A55" s="698"/>
      <c r="B55" s="1351" t="s">
        <v>2033</v>
      </c>
      <c r="C55" s="1352"/>
      <c r="D55" s="1352"/>
      <c r="E55" s="1352"/>
      <c r="F55" s="1352"/>
      <c r="G55" s="1352"/>
      <c r="H55" s="1339"/>
      <c r="I55" s="1340"/>
      <c r="J55" s="1340"/>
      <c r="K55" s="1340"/>
      <c r="L55" s="1340"/>
      <c r="M55" s="1178"/>
      <c r="N55" s="1182"/>
      <c r="O55" s="1177"/>
      <c r="P55" s="1177"/>
    </row>
    <row r="56" spans="1:22" ht="48" customHeight="1">
      <c r="A56" s="698"/>
      <c r="B56" s="1353" t="s">
        <v>1588</v>
      </c>
      <c r="C56" s="1354"/>
      <c r="D56" s="1354"/>
      <c r="E56" s="1354"/>
      <c r="F56" s="1354"/>
      <c r="G56" s="1354"/>
      <c r="H56" s="1355"/>
      <c r="I56" s="1355"/>
      <c r="J56" s="1355"/>
      <c r="K56" s="1355"/>
      <c r="L56" s="1355"/>
      <c r="M56" s="1355"/>
      <c r="N56" s="1356"/>
      <c r="O56" s="1114"/>
      <c r="P56" s="1114"/>
    </row>
    <row r="57" spans="1:22" ht="60" customHeight="1">
      <c r="A57" s="888"/>
      <c r="B57" s="1357" t="s">
        <v>1629</v>
      </c>
      <c r="C57" s="1358"/>
      <c r="D57" s="1358"/>
      <c r="E57" s="1358"/>
      <c r="F57" s="1358"/>
      <c r="G57" s="1358"/>
      <c r="H57" s="1358"/>
      <c r="I57" s="1358"/>
      <c r="J57" s="1358"/>
      <c r="K57" s="1358"/>
      <c r="L57" s="1358"/>
      <c r="M57" s="1358"/>
      <c r="N57" s="1359"/>
      <c r="O57" s="1114"/>
      <c r="P57" s="1114"/>
    </row>
    <row r="61" spans="1:22">
      <c r="V61" s="694" t="s">
        <v>961</v>
      </c>
    </row>
    <row r="62" spans="1:22">
      <c r="V62" s="694" t="s">
        <v>962</v>
      </c>
    </row>
    <row r="63" spans="1:22">
      <c r="V63" s="694" t="s">
        <v>847</v>
      </c>
    </row>
    <row r="141" spans="2:2" ht="18">
      <c r="B141" s="738"/>
    </row>
  </sheetData>
  <sheetProtection sheet="1" objects="1" scenarios="1" formatCells="0" formatColumns="0" formatRows="0" insertColumns="0" insertRows="0"/>
  <mergeCells count="69">
    <mergeCell ref="B56:N56"/>
    <mergeCell ref="B57:N57"/>
    <mergeCell ref="B54:G54"/>
    <mergeCell ref="H54:L54"/>
    <mergeCell ref="B55:G55"/>
    <mergeCell ref="H55:L55"/>
    <mergeCell ref="B51:P51"/>
    <mergeCell ref="B52:G52"/>
    <mergeCell ref="H52:L52"/>
    <mergeCell ref="B53:G53"/>
    <mergeCell ref="H53:L53"/>
    <mergeCell ref="B49:C49"/>
    <mergeCell ref="D49:E49"/>
    <mergeCell ref="H49:L49"/>
    <mergeCell ref="B50:C50"/>
    <mergeCell ref="D50:E50"/>
    <mergeCell ref="H50:L50"/>
    <mergeCell ref="B48:C48"/>
    <mergeCell ref="D48:E48"/>
    <mergeCell ref="H48:L48"/>
    <mergeCell ref="B46:C46"/>
    <mergeCell ref="D46:E46"/>
    <mergeCell ref="H46:L46"/>
    <mergeCell ref="B47:P47"/>
    <mergeCell ref="H45:L45"/>
    <mergeCell ref="B13:E13"/>
    <mergeCell ref="I13:J13"/>
    <mergeCell ref="K13:L13"/>
    <mergeCell ref="M13:N13"/>
    <mergeCell ref="B20:J20"/>
    <mergeCell ref="B21:J21"/>
    <mergeCell ref="B22:J22"/>
    <mergeCell ref="B23:J23"/>
    <mergeCell ref="B25:K25"/>
    <mergeCell ref="O13:P13"/>
    <mergeCell ref="I14:J14"/>
    <mergeCell ref="K14:L14"/>
    <mergeCell ref="B11:J11"/>
    <mergeCell ref="K11:L11"/>
    <mergeCell ref="M11:N11"/>
    <mergeCell ref="O11:P11"/>
    <mergeCell ref="B12:J12"/>
    <mergeCell ref="K12:L12"/>
    <mergeCell ref="M12:N12"/>
    <mergeCell ref="O12:P12"/>
    <mergeCell ref="B9:J9"/>
    <mergeCell ref="K9:L9"/>
    <mergeCell ref="M9:N9"/>
    <mergeCell ref="O9:P9"/>
    <mergeCell ref="B10:J10"/>
    <mergeCell ref="K10:L10"/>
    <mergeCell ref="M10:N10"/>
    <mergeCell ref="O10:P10"/>
    <mergeCell ref="B8:J8"/>
    <mergeCell ref="K8:L8"/>
    <mergeCell ref="M8:N8"/>
    <mergeCell ref="O8:P8"/>
    <mergeCell ref="M5:N5"/>
    <mergeCell ref="O5:P5"/>
    <mergeCell ref="B6:E6"/>
    <mergeCell ref="I6:J6"/>
    <mergeCell ref="K6:L6"/>
    <mergeCell ref="M6:N6"/>
    <mergeCell ref="O6:P6"/>
    <mergeCell ref="B7:E7"/>
    <mergeCell ref="I7:J7"/>
    <mergeCell ref="K7:L7"/>
    <mergeCell ref="M7:N7"/>
    <mergeCell ref="O7:P7"/>
  </mergeCells>
  <dataValidations count="2">
    <dataValidation type="list" allowBlank="1" showInputMessage="1" showErrorMessage="1" sqref="L27:L42" xr:uid="{00000000-0002-0000-0A00-000000000000}">
      <formula1>$V$60:$V$63</formula1>
    </dataValidation>
    <dataValidation type="list" allowBlank="1" showInputMessage="1" showErrorMessage="1" sqref="O56:O57 N46:O46 N48:O50 N52:O55 N27:O42" xr:uid="{00000000-0002-0000-0A00-000001000000}">
      <formula1>"Yes,No,NA"</formula1>
    </dataValidation>
  </dataValidations>
  <hyperlinks>
    <hyperlink ref="D46:E46" location="'Prerequisites Checklist'!C19" display="'Prerequisites Checklist'!C19" xr:uid="{00000000-0004-0000-0A00-000000000000}"/>
    <hyperlink ref="D48:E48" location="'Prerequisites Checklist'!C20" display="'Prerequisites Checklist'!C20" xr:uid="{00000000-0004-0000-0A00-000001000000}"/>
    <hyperlink ref="D49:E49" location="'Prerequisites Checklist'!C21" display="'Prerequisites Checklist'!C21" xr:uid="{00000000-0004-0000-0A00-000002000000}"/>
    <hyperlink ref="B54:G54" location="'Prerequisites Checklist'!C22" display="'Prerequisites Checklist'!C22" xr:uid="{00000000-0004-0000-0A00-000003000000}"/>
    <hyperlink ref="B55:G55" location="'Prerequisites Checklist'!C23" display="'Prerequisites Checklist'!C23" xr:uid="{00000000-0004-0000-0A00-000004000000}"/>
    <hyperlink ref="B53:G53" location="'Prerequisites Checklist'!C24" display="'Prerequisites Checklist'!C24" xr:uid="{00000000-0004-0000-0A00-000005000000}"/>
    <hyperlink ref="D50:E50" location="'Prerequisites Checklist'!C25" display="'Prerequisites Checklist'!C25" xr:uid="{00000000-0004-0000-0A00-000006000000}"/>
  </hyperlinks>
  <pageMargins left="0.75" right="0.75" top="1" bottom="1" header="0.5" footer="0.5"/>
  <pageSetup scale="40" fitToHeight="0" orientation="portrait" r:id="rId1"/>
  <headerFooter alignWithMargins="0">
    <oddFooter>Page &amp;P of &amp;N</oddFooter>
  </headerFooter>
  <rowBreaks count="1" manualBreakCount="1">
    <brk id="44" min="1" max="15" man="1"/>
  </rowBreaks>
  <drawing r:id="rId2"/>
  <legacyDrawing r:id="rId3"/>
  <controls>
    <mc:AlternateContent xmlns:mc="http://schemas.openxmlformats.org/markup-compatibility/2006">
      <mc:Choice Requires="x14">
        <control shapeId="13313" r:id="rId4" name="CommandButton1">
          <controlPr defaultSize="0" autoLine="0" r:id="rId5">
            <anchor moveWithCells="1">
              <from>
                <xdr:col>15</xdr:col>
                <xdr:colOff>1041400</xdr:colOff>
                <xdr:row>0</xdr:row>
                <xdr:rowOff>127000</xdr:rowOff>
              </from>
              <to>
                <xdr:col>15</xdr:col>
                <xdr:colOff>2590800</xdr:colOff>
                <xdr:row>1</xdr:row>
                <xdr:rowOff>107950</xdr:rowOff>
              </to>
            </anchor>
          </controlPr>
        </control>
      </mc:Choice>
      <mc:Fallback>
        <control shapeId="13313" r:id="rId4" name="CommandButton1"/>
      </mc:Fallback>
    </mc:AlternateContent>
  </control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rgb="FF99FF99"/>
    <pageSetUpPr fitToPage="1"/>
  </sheetPr>
  <dimension ref="A1:R190"/>
  <sheetViews>
    <sheetView showGridLines="0" zoomScale="70" zoomScaleNormal="70" zoomScaleSheetLayoutView="100" workbookViewId="0">
      <selection activeCell="H6" sqref="H6:I6"/>
    </sheetView>
  </sheetViews>
  <sheetFormatPr defaultColWidth="9.1796875" defaultRowHeight="12.5"/>
  <cols>
    <col min="1" max="1" width="9.1796875" style="692" customWidth="1"/>
    <col min="2" max="2" width="20" style="692" customWidth="1"/>
    <col min="3" max="3" width="22.7265625" style="692" customWidth="1"/>
    <col min="4" max="4" width="15.7265625" style="692" customWidth="1"/>
    <col min="5" max="5" width="18" style="692" customWidth="1"/>
    <col min="6" max="6" width="30.7265625" style="692" customWidth="1"/>
    <col min="7" max="7" width="12.54296875" style="692" customWidth="1"/>
    <col min="8" max="8" width="6.26953125" style="692" customWidth="1"/>
    <col min="9" max="9" width="11" style="692" customWidth="1"/>
    <col min="10" max="10" width="33.54296875" style="692" customWidth="1"/>
    <col min="11" max="11" width="9.7265625" style="692" customWidth="1"/>
    <col min="12" max="12" width="63.26953125" style="692" bestFit="1" customWidth="1"/>
    <col min="13" max="13" width="21.453125" style="692" bestFit="1" customWidth="1"/>
    <col min="14" max="14" width="16.1796875" style="692" bestFit="1" customWidth="1"/>
    <col min="15" max="17" width="9.7265625" style="692" customWidth="1"/>
    <col min="18" max="18" width="9.7265625" style="692" hidden="1" customWidth="1"/>
    <col min="19" max="19" width="9.7265625" style="692" customWidth="1"/>
    <col min="20" max="16384" width="9.1796875" style="692"/>
  </cols>
  <sheetData>
    <row r="1" spans="1:14" ht="26.25" customHeight="1">
      <c r="A1" s="691"/>
      <c r="B1" s="699"/>
      <c r="C1" s="700" t="s">
        <v>1085</v>
      </c>
      <c r="D1" s="701"/>
      <c r="E1" s="701"/>
      <c r="F1" s="702"/>
      <c r="G1" s="701"/>
      <c r="H1" s="703"/>
      <c r="I1" s="703"/>
      <c r="J1" s="704"/>
    </row>
    <row r="2" spans="1:14" ht="26.25" customHeight="1">
      <c r="A2" s="691"/>
      <c r="B2" s="705"/>
      <c r="C2" s="512" t="s">
        <v>1086</v>
      </c>
      <c r="D2" s="671"/>
      <c r="E2" s="671"/>
      <c r="F2" s="513"/>
      <c r="G2" s="671"/>
      <c r="H2" s="20"/>
      <c r="I2" s="20"/>
      <c r="J2" s="706"/>
    </row>
    <row r="3" spans="1:14" ht="26.25" customHeight="1">
      <c r="A3" s="691"/>
      <c r="B3" s="705"/>
      <c r="C3" s="690" t="s">
        <v>852</v>
      </c>
      <c r="D3" s="690">
        <f>'Project Info'!C3</f>
        <v>0</v>
      </c>
      <c r="E3" s="671"/>
      <c r="F3" s="513"/>
      <c r="G3" s="671"/>
      <c r="H3" s="20"/>
      <c r="I3" s="20"/>
      <c r="J3" s="706"/>
    </row>
    <row r="4" spans="1:14" ht="26.25" customHeight="1">
      <c r="A4" s="691"/>
      <c r="B4" s="707"/>
      <c r="C4" s="671"/>
      <c r="D4" s="690"/>
      <c r="E4" s="671"/>
      <c r="F4" s="513"/>
      <c r="G4" s="671"/>
      <c r="H4" s="20"/>
      <c r="I4" s="20"/>
      <c r="J4" s="706"/>
    </row>
    <row r="5" spans="1:14" s="735" customFormat="1" ht="15.5">
      <c r="A5" s="691"/>
      <c r="B5" s="708" t="s">
        <v>1007</v>
      </c>
      <c r="C5" s="514"/>
      <c r="D5" s="514"/>
      <c r="E5" s="515"/>
      <c r="F5" s="537"/>
      <c r="G5" s="538"/>
      <c r="H5" s="1311" t="s">
        <v>884</v>
      </c>
      <c r="I5" s="1312"/>
      <c r="J5" s="709" t="s">
        <v>661</v>
      </c>
    </row>
    <row r="6" spans="1:14">
      <c r="B6" s="710"/>
      <c r="C6" s="518"/>
      <c r="D6" s="671"/>
      <c r="E6" s="671"/>
      <c r="F6" s="671"/>
      <c r="G6" s="671"/>
      <c r="H6" s="1319"/>
      <c r="I6" s="1372"/>
      <c r="J6" s="1115"/>
    </row>
    <row r="7" spans="1:14">
      <c r="B7" s="710"/>
      <c r="C7" s="518"/>
      <c r="D7" s="671"/>
      <c r="E7" s="671"/>
      <c r="F7" s="671"/>
      <c r="G7" s="671"/>
      <c r="H7" s="1323"/>
      <c r="I7" s="1324"/>
      <c r="J7" s="711"/>
    </row>
    <row r="8" spans="1:14" ht="13">
      <c r="B8" s="712" t="s">
        <v>1019</v>
      </c>
      <c r="C8" s="539"/>
      <c r="D8" s="539"/>
      <c r="E8" s="539"/>
      <c r="F8" s="539"/>
      <c r="G8" s="539"/>
      <c r="H8" s="1323"/>
      <c r="I8" s="1324"/>
      <c r="J8" s="711"/>
    </row>
    <row r="9" spans="1:14" ht="29.25" customHeight="1">
      <c r="B9" s="1369" t="s">
        <v>1017</v>
      </c>
      <c r="C9" s="1291"/>
      <c r="D9" s="1291"/>
      <c r="E9" s="1291"/>
      <c r="F9" s="1291"/>
      <c r="G9" s="1291"/>
      <c r="H9" s="20"/>
      <c r="I9" s="20"/>
      <c r="J9" s="713"/>
    </row>
    <row r="10" spans="1:14" ht="26.25" customHeight="1">
      <c r="A10" s="693"/>
      <c r="B10" s="1369" t="s">
        <v>241</v>
      </c>
      <c r="C10" s="1291"/>
      <c r="D10" s="1291"/>
      <c r="E10" s="1291"/>
      <c r="F10" s="1291"/>
      <c r="G10" s="1291"/>
      <c r="H10" s="20"/>
      <c r="I10" s="20"/>
      <c r="J10" s="713"/>
      <c r="K10" s="693"/>
    </row>
    <row r="11" spans="1:14" ht="34.5" customHeight="1">
      <c r="B11" s="1369" t="s">
        <v>242</v>
      </c>
      <c r="C11" s="1291"/>
      <c r="D11" s="1291"/>
      <c r="E11" s="1291"/>
      <c r="F11" s="1291"/>
      <c r="G11" s="1291"/>
      <c r="H11" s="20"/>
      <c r="I11" s="20"/>
      <c r="J11" s="713"/>
    </row>
    <row r="12" spans="1:14">
      <c r="B12" s="714"/>
      <c r="C12" s="539"/>
      <c r="D12" s="539"/>
      <c r="E12" s="539"/>
      <c r="F12" s="539"/>
      <c r="G12" s="539"/>
      <c r="H12" s="20"/>
      <c r="I12" s="20"/>
      <c r="J12" s="713"/>
      <c r="L12" s="1360" t="s">
        <v>1891</v>
      </c>
      <c r="M12" s="1361"/>
      <c r="N12" s="1362"/>
    </row>
    <row r="13" spans="1:14" ht="13">
      <c r="B13" s="712" t="s">
        <v>844</v>
      </c>
      <c r="C13" s="539"/>
      <c r="D13" s="539"/>
      <c r="E13" s="539"/>
      <c r="F13" s="539"/>
      <c r="G13" s="539"/>
      <c r="H13" s="20"/>
      <c r="I13" s="20"/>
      <c r="J13" s="713"/>
      <c r="L13" s="1363"/>
      <c r="M13" s="1364"/>
      <c r="N13" s="1365"/>
    </row>
    <row r="14" spans="1:14">
      <c r="B14" s="714" t="s">
        <v>845</v>
      </c>
      <c r="C14" s="539"/>
      <c r="D14" s="539"/>
      <c r="E14" s="539"/>
      <c r="F14" s="539"/>
      <c r="G14" s="539"/>
      <c r="H14" s="20"/>
      <c r="I14" s="20"/>
      <c r="J14" s="706"/>
      <c r="L14" s="1366"/>
      <c r="M14" s="1367"/>
      <c r="N14" s="1368"/>
    </row>
    <row r="15" spans="1:14" ht="43.5">
      <c r="B15" s="715" t="s">
        <v>1154</v>
      </c>
      <c r="C15" s="539"/>
      <c r="D15" s="539"/>
      <c r="E15" s="539"/>
      <c r="F15" s="539"/>
      <c r="G15" s="539"/>
      <c r="H15" s="20"/>
      <c r="I15" s="20"/>
      <c r="J15" s="706"/>
      <c r="L15" s="684" t="s">
        <v>687</v>
      </c>
      <c r="M15" s="685" t="s">
        <v>703</v>
      </c>
      <c r="N15" s="684" t="s">
        <v>688</v>
      </c>
    </row>
    <row r="16" spans="1:14">
      <c r="B16" s="715" t="s">
        <v>1013</v>
      </c>
      <c r="C16" s="539"/>
      <c r="D16" s="539"/>
      <c r="E16" s="539"/>
      <c r="F16" s="539"/>
      <c r="G16" s="539"/>
      <c r="H16" s="20"/>
      <c r="I16" s="20"/>
      <c r="J16" s="706"/>
      <c r="L16" s="686" t="s">
        <v>689</v>
      </c>
      <c r="M16" s="687">
        <v>5</v>
      </c>
      <c r="N16" s="686" t="s">
        <v>690</v>
      </c>
    </row>
    <row r="17" spans="1:18">
      <c r="B17" s="715" t="s">
        <v>1006</v>
      </c>
      <c r="C17" s="539"/>
      <c r="D17" s="539"/>
      <c r="E17" s="539"/>
      <c r="F17" s="539"/>
      <c r="G17" s="539"/>
      <c r="H17" s="20"/>
      <c r="I17" s="20"/>
      <c r="J17" s="706"/>
      <c r="L17" s="686" t="s">
        <v>691</v>
      </c>
      <c r="M17" s="688">
        <v>5.6</v>
      </c>
      <c r="N17" s="686" t="s">
        <v>692</v>
      </c>
    </row>
    <row r="18" spans="1:18">
      <c r="B18" s="714"/>
      <c r="C18" s="539"/>
      <c r="D18" s="539"/>
      <c r="E18" s="539"/>
      <c r="F18" s="539"/>
      <c r="G18" s="539"/>
      <c r="H18" s="20"/>
      <c r="I18" s="20"/>
      <c r="J18" s="706"/>
      <c r="L18" s="686" t="s">
        <v>693</v>
      </c>
      <c r="M18" s="688">
        <v>3.4</v>
      </c>
      <c r="N18" s="686" t="s">
        <v>694</v>
      </c>
    </row>
    <row r="19" spans="1:18" ht="13">
      <c r="B19" s="712" t="s">
        <v>1016</v>
      </c>
      <c r="C19" s="539"/>
      <c r="D19" s="539"/>
      <c r="E19" s="539"/>
      <c r="F19" s="539"/>
      <c r="G19" s="539"/>
      <c r="H19" s="671"/>
      <c r="I19" s="671"/>
      <c r="J19" s="716"/>
      <c r="L19" s="686" t="s">
        <v>695</v>
      </c>
      <c r="M19" s="688">
        <v>3.4</v>
      </c>
      <c r="N19" s="686" t="s">
        <v>694</v>
      </c>
    </row>
    <row r="20" spans="1:18" ht="30" customHeight="1">
      <c r="A20" s="694"/>
      <c r="B20" s="1369" t="s">
        <v>243</v>
      </c>
      <c r="C20" s="1291"/>
      <c r="D20" s="1291"/>
      <c r="E20" s="1291"/>
      <c r="F20" s="1291"/>
      <c r="G20" s="1291"/>
      <c r="H20" s="1291"/>
      <c r="I20" s="1291"/>
      <c r="J20" s="1373"/>
      <c r="L20" s="689" t="s">
        <v>696</v>
      </c>
      <c r="M20" s="687">
        <v>3.2</v>
      </c>
      <c r="N20" s="686" t="s">
        <v>694</v>
      </c>
    </row>
    <row r="21" spans="1:18" ht="55.5" customHeight="1">
      <c r="A21" s="694"/>
      <c r="B21" s="1369" t="s">
        <v>53</v>
      </c>
      <c r="C21" s="1291"/>
      <c r="D21" s="1291"/>
      <c r="E21" s="1291"/>
      <c r="F21" s="1291"/>
      <c r="G21" s="1291"/>
      <c r="H21" s="1291"/>
      <c r="I21" s="1291"/>
      <c r="J21" s="1373"/>
      <c r="L21" s="689" t="s">
        <v>697</v>
      </c>
      <c r="M21" s="687" t="s">
        <v>704</v>
      </c>
      <c r="N21" s="686" t="s">
        <v>694</v>
      </c>
    </row>
    <row r="22" spans="1:18" ht="46.5" customHeight="1">
      <c r="B22" s="1369" t="s">
        <v>64</v>
      </c>
      <c r="C22" s="1291"/>
      <c r="D22" s="1291"/>
      <c r="E22" s="1291"/>
      <c r="F22" s="1291"/>
      <c r="G22" s="1291"/>
      <c r="H22" s="1291"/>
      <c r="I22" s="1291"/>
      <c r="J22" s="1373"/>
      <c r="L22" s="689" t="s">
        <v>698</v>
      </c>
      <c r="M22" s="687">
        <v>3.2</v>
      </c>
      <c r="N22" s="686" t="s">
        <v>694</v>
      </c>
    </row>
    <row r="23" spans="1:18" ht="15.75" customHeight="1">
      <c r="B23" s="1370" t="s">
        <v>1005</v>
      </c>
      <c r="C23" s="1371"/>
      <c r="D23" s="1371"/>
      <c r="E23" s="1371"/>
      <c r="F23" s="1371"/>
      <c r="G23" s="1371"/>
      <c r="H23" s="671"/>
      <c r="I23" s="671"/>
      <c r="J23" s="716"/>
      <c r="K23" s="693"/>
      <c r="L23" s="686" t="s">
        <v>699</v>
      </c>
      <c r="M23" s="688">
        <v>6.5</v>
      </c>
      <c r="N23" s="686" t="s">
        <v>700</v>
      </c>
      <c r="O23" s="693"/>
      <c r="P23" s="693"/>
      <c r="Q23" s="693"/>
      <c r="R23" s="693"/>
    </row>
    <row r="24" spans="1:18" s="695" customFormat="1" ht="63" customHeight="1">
      <c r="B24" s="1398" t="s">
        <v>1155</v>
      </c>
      <c r="C24" s="1399"/>
      <c r="D24" s="1399"/>
      <c r="E24" s="1399"/>
      <c r="F24" s="1399"/>
      <c r="G24" s="1399"/>
      <c r="H24" s="540"/>
      <c r="I24" s="540"/>
      <c r="J24" s="717"/>
      <c r="K24" s="765"/>
      <c r="L24" s="686" t="s">
        <v>701</v>
      </c>
      <c r="M24" s="687">
        <v>4</v>
      </c>
      <c r="N24" s="686" t="s">
        <v>702</v>
      </c>
      <c r="O24" s="765"/>
      <c r="P24" s="765"/>
      <c r="Q24" s="765"/>
      <c r="R24" s="765"/>
    </row>
    <row r="25" spans="1:18" ht="13">
      <c r="B25" s="1390"/>
      <c r="C25" s="1391"/>
      <c r="D25" s="1391"/>
      <c r="E25" s="115"/>
      <c r="F25" s="200"/>
      <c r="G25" s="212"/>
      <c r="H25" s="194"/>
      <c r="I25" s="194"/>
      <c r="J25" s="718"/>
      <c r="K25" s="693"/>
      <c r="L25" s="693"/>
      <c r="M25" s="693"/>
      <c r="N25" s="693"/>
      <c r="O25" s="693"/>
      <c r="P25" s="693"/>
      <c r="Q25" s="769"/>
      <c r="R25" s="693"/>
    </row>
    <row r="26" spans="1:18" ht="80.150000000000006" customHeight="1">
      <c r="B26" s="719" t="s">
        <v>1077</v>
      </c>
      <c r="C26" s="663"/>
      <c r="D26" s="663"/>
      <c r="E26" s="663"/>
      <c r="F26" s="663" t="s">
        <v>955</v>
      </c>
      <c r="G26" s="663" t="s">
        <v>883</v>
      </c>
      <c r="H26" s="524" t="s">
        <v>1083</v>
      </c>
      <c r="I26" s="64"/>
      <c r="J26" s="720"/>
      <c r="K26" s="766"/>
      <c r="L26" s="693"/>
      <c r="M26" s="693"/>
      <c r="N26" s="693"/>
      <c r="O26" s="693"/>
      <c r="P26" s="693"/>
    </row>
    <row r="27" spans="1:18" ht="265.5" customHeight="1">
      <c r="B27" s="1377" t="s">
        <v>1704</v>
      </c>
      <c r="C27" s="1336"/>
      <c r="D27" s="1336"/>
      <c r="E27" s="1379"/>
      <c r="F27" s="1180"/>
      <c r="G27" s="1116"/>
      <c r="H27" s="1117"/>
      <c r="I27" s="63"/>
      <c r="J27" s="721"/>
    </row>
    <row r="28" spans="1:18" ht="116.25" customHeight="1">
      <c r="B28" s="1392" t="s">
        <v>663</v>
      </c>
      <c r="C28" s="1393"/>
      <c r="D28" s="1393"/>
      <c r="E28" s="1393"/>
      <c r="F28" s="663" t="s">
        <v>1732</v>
      </c>
      <c r="G28" s="663" t="s">
        <v>881</v>
      </c>
      <c r="H28" s="524" t="s">
        <v>1083</v>
      </c>
      <c r="I28" s="524" t="s">
        <v>1084</v>
      </c>
      <c r="J28" s="890" t="s">
        <v>1811</v>
      </c>
      <c r="K28" s="693"/>
      <c r="O28" s="767"/>
      <c r="P28" s="767"/>
      <c r="Q28" s="767"/>
      <c r="R28" s="693"/>
    </row>
    <row r="29" spans="1:18" s="697" customFormat="1" ht="13">
      <c r="A29" s="696"/>
      <c r="B29" s="722" t="s">
        <v>1258</v>
      </c>
      <c r="C29" s="292"/>
      <c r="D29" s="292"/>
      <c r="E29" s="541" t="s">
        <v>890</v>
      </c>
      <c r="F29" s="50"/>
      <c r="G29" s="1382"/>
      <c r="H29" s="50"/>
      <c r="I29" s="51"/>
      <c r="J29" s="723"/>
      <c r="K29" s="767"/>
      <c r="O29" s="767"/>
      <c r="P29" s="767"/>
      <c r="Q29" s="766"/>
      <c r="R29" s="767"/>
    </row>
    <row r="30" spans="1:18" s="697" customFormat="1" ht="13">
      <c r="B30" s="724" t="s">
        <v>1255</v>
      </c>
      <c r="C30" s="673"/>
      <c r="D30" s="293"/>
      <c r="E30" s="542" t="s">
        <v>892</v>
      </c>
      <c r="F30" s="673"/>
      <c r="G30" s="1383"/>
      <c r="H30" s="50"/>
      <c r="I30" s="51"/>
      <c r="J30" s="723"/>
      <c r="K30" s="767"/>
      <c r="O30" s="767"/>
      <c r="P30" s="767"/>
      <c r="Q30" s="766"/>
      <c r="R30" s="767"/>
    </row>
    <row r="31" spans="1:18" s="697" customFormat="1" ht="13">
      <c r="B31" s="724" t="s">
        <v>1256</v>
      </c>
      <c r="C31" s="673"/>
      <c r="D31" s="293"/>
      <c r="E31" s="542" t="s">
        <v>893</v>
      </c>
      <c r="F31" s="673"/>
      <c r="G31" s="1383"/>
      <c r="H31" s="50"/>
      <c r="I31" s="51"/>
      <c r="J31" s="723"/>
      <c r="K31" s="767"/>
      <c r="O31" s="767"/>
      <c r="P31" s="767"/>
      <c r="Q31" s="766"/>
      <c r="R31" s="767"/>
    </row>
    <row r="32" spans="1:18" s="697" customFormat="1" ht="13">
      <c r="B32" s="725" t="s">
        <v>1643</v>
      </c>
      <c r="C32" s="673"/>
      <c r="D32" s="293"/>
      <c r="E32" s="542" t="s">
        <v>894</v>
      </c>
      <c r="F32" s="213"/>
      <c r="G32" s="1383"/>
      <c r="H32" s="50"/>
      <c r="I32" s="51"/>
      <c r="J32" s="723"/>
      <c r="K32" s="767"/>
      <c r="O32" s="767"/>
      <c r="P32" s="767"/>
      <c r="Q32" s="766"/>
      <c r="R32" s="767"/>
    </row>
    <row r="33" spans="1:18" s="697" customFormat="1" ht="26">
      <c r="B33" s="724" t="s">
        <v>1644</v>
      </c>
      <c r="C33" s="673"/>
      <c r="D33" s="293"/>
      <c r="E33" s="542" t="s">
        <v>895</v>
      </c>
      <c r="F33" s="50"/>
      <c r="G33" s="1383"/>
      <c r="H33" s="50"/>
      <c r="I33" s="51"/>
      <c r="J33" s="726"/>
      <c r="K33" s="767"/>
      <c r="O33" s="767"/>
      <c r="P33" s="767"/>
      <c r="Q33" s="766"/>
      <c r="R33" s="767"/>
    </row>
    <row r="34" spans="1:18" s="697" customFormat="1" ht="13">
      <c r="A34" s="696"/>
      <c r="B34" s="727"/>
      <c r="C34" s="114"/>
      <c r="D34" s="114"/>
      <c r="E34" s="543"/>
      <c r="F34" s="673"/>
      <c r="G34" s="1383"/>
      <c r="H34" s="50"/>
      <c r="I34" s="51"/>
      <c r="J34" s="723"/>
      <c r="K34" s="767"/>
      <c r="O34" s="767"/>
      <c r="P34" s="767"/>
      <c r="Q34" s="766"/>
      <c r="R34" s="767"/>
    </row>
    <row r="35" spans="1:18" s="697" customFormat="1" ht="13">
      <c r="B35" s="728" t="s">
        <v>1286</v>
      </c>
      <c r="C35" s="303"/>
      <c r="D35" s="303"/>
      <c r="E35" s="544" t="s">
        <v>1253</v>
      </c>
      <c r="F35" s="673"/>
      <c r="G35" s="1384"/>
      <c r="H35" s="50"/>
      <c r="I35" s="51"/>
      <c r="J35" s="723"/>
      <c r="K35" s="767"/>
      <c r="O35" s="767"/>
      <c r="P35" s="767"/>
      <c r="Q35" s="766"/>
      <c r="R35" s="767"/>
    </row>
    <row r="36" spans="1:18" s="697" customFormat="1" ht="13">
      <c r="B36" s="729"/>
      <c r="C36" s="297"/>
      <c r="D36" s="297"/>
      <c r="E36" s="298"/>
      <c r="F36" s="677"/>
      <c r="G36" s="297"/>
      <c r="H36" s="677"/>
      <c r="I36" s="677"/>
      <c r="J36" s="730"/>
      <c r="K36" s="767"/>
      <c r="O36" s="767"/>
      <c r="P36" s="767"/>
      <c r="Q36" s="766"/>
      <c r="R36" s="767"/>
    </row>
    <row r="37" spans="1:18" s="697" customFormat="1" ht="12.75" customHeight="1">
      <c r="B37" s="722" t="s">
        <v>1259</v>
      </c>
      <c r="C37" s="292"/>
      <c r="D37" s="292"/>
      <c r="E37" s="541" t="s">
        <v>890</v>
      </c>
      <c r="F37" s="50"/>
      <c r="G37" s="1382"/>
      <c r="H37" s="50"/>
      <c r="I37" s="51"/>
      <c r="J37" s="723"/>
      <c r="K37" s="767"/>
      <c r="O37" s="767"/>
      <c r="P37" s="767"/>
      <c r="Q37" s="766"/>
      <c r="R37" s="767"/>
    </row>
    <row r="38" spans="1:18" s="697" customFormat="1" ht="13">
      <c r="B38" s="724" t="s">
        <v>1255</v>
      </c>
      <c r="C38" s="673"/>
      <c r="D38" s="293"/>
      <c r="E38" s="542" t="s">
        <v>892</v>
      </c>
      <c r="F38" s="673"/>
      <c r="G38" s="1383"/>
      <c r="H38" s="50"/>
      <c r="I38" s="51"/>
      <c r="J38" s="723"/>
      <c r="K38" s="767"/>
      <c r="O38" s="767"/>
      <c r="P38" s="767"/>
      <c r="Q38" s="766"/>
      <c r="R38" s="767"/>
    </row>
    <row r="39" spans="1:18" s="697" customFormat="1" ht="18.75" customHeight="1">
      <c r="B39" s="724" t="s">
        <v>1256</v>
      </c>
      <c r="C39" s="673"/>
      <c r="D39" s="293"/>
      <c r="E39" s="542" t="s">
        <v>893</v>
      </c>
      <c r="F39" s="673"/>
      <c r="G39" s="1383"/>
      <c r="H39" s="50"/>
      <c r="I39" s="51"/>
      <c r="J39" s="723"/>
      <c r="K39" s="767"/>
      <c r="O39" s="767"/>
      <c r="P39" s="767"/>
      <c r="Q39" s="767"/>
      <c r="R39" s="767"/>
    </row>
    <row r="40" spans="1:18" s="697" customFormat="1" ht="15.75" customHeight="1">
      <c r="B40" s="725" t="s">
        <v>1643</v>
      </c>
      <c r="C40" s="673"/>
      <c r="D40" s="293"/>
      <c r="E40" s="542" t="s">
        <v>894</v>
      </c>
      <c r="F40" s="213"/>
      <c r="G40" s="1383"/>
      <c r="H40" s="50"/>
      <c r="I40" s="51"/>
      <c r="J40" s="723"/>
      <c r="K40" s="767"/>
      <c r="O40" s="767"/>
      <c r="P40" s="767"/>
      <c r="Q40" s="767"/>
      <c r="R40" s="767"/>
    </row>
    <row r="41" spans="1:18" s="697" customFormat="1" ht="26">
      <c r="B41" s="724" t="s">
        <v>1644</v>
      </c>
      <c r="C41" s="673"/>
      <c r="D41" s="293"/>
      <c r="E41" s="542" t="s">
        <v>895</v>
      </c>
      <c r="F41" s="50"/>
      <c r="G41" s="1383"/>
      <c r="H41" s="50"/>
      <c r="I41" s="51"/>
      <c r="J41" s="726"/>
      <c r="K41" s="767"/>
      <c r="O41" s="767"/>
      <c r="P41" s="767"/>
      <c r="Q41" s="767"/>
      <c r="R41" s="767"/>
    </row>
    <row r="42" spans="1:18" s="697" customFormat="1">
      <c r="B42" s="727"/>
      <c r="C42" s="114"/>
      <c r="D42" s="114"/>
      <c r="E42" s="543"/>
      <c r="F42" s="673"/>
      <c r="G42" s="1383"/>
      <c r="H42" s="50"/>
      <c r="I42" s="51"/>
      <c r="J42" s="723"/>
      <c r="K42" s="767"/>
      <c r="O42" s="767"/>
      <c r="P42" s="767"/>
      <c r="Q42" s="767"/>
      <c r="R42" s="767"/>
    </row>
    <row r="43" spans="1:18" ht="20.25" customHeight="1">
      <c r="B43" s="728" t="s">
        <v>1661</v>
      </c>
      <c r="C43" s="303"/>
      <c r="D43" s="303"/>
      <c r="E43" s="544" t="s">
        <v>1253</v>
      </c>
      <c r="F43" s="673"/>
      <c r="G43" s="1384"/>
      <c r="H43" s="50"/>
      <c r="I43" s="51"/>
      <c r="J43" s="723"/>
      <c r="K43" s="693"/>
      <c r="L43" s="767"/>
      <c r="M43" s="767"/>
      <c r="N43" s="767"/>
      <c r="O43" s="767"/>
      <c r="P43" s="767"/>
      <c r="Q43" s="766"/>
      <c r="R43" s="693"/>
    </row>
    <row r="44" spans="1:18" ht="80.150000000000006" customHeight="1">
      <c r="B44" s="1394" t="s">
        <v>1235</v>
      </c>
      <c r="C44" s="1395"/>
      <c r="D44" s="663" t="s">
        <v>888</v>
      </c>
      <c r="E44" s="663" t="s">
        <v>886</v>
      </c>
      <c r="F44" s="663" t="s">
        <v>2012</v>
      </c>
      <c r="G44" s="663" t="s">
        <v>881</v>
      </c>
      <c r="H44" s="524" t="s">
        <v>1083</v>
      </c>
      <c r="I44" s="524" t="s">
        <v>1084</v>
      </c>
      <c r="J44" s="731"/>
      <c r="K44" s="693"/>
      <c r="L44" s="693"/>
      <c r="M44" s="693"/>
      <c r="N44" s="693"/>
      <c r="O44" s="693"/>
      <c r="P44" s="693"/>
      <c r="Q44" s="693"/>
      <c r="R44" s="693"/>
    </row>
    <row r="45" spans="1:18" ht="108" customHeight="1">
      <c r="A45" s="698"/>
      <c r="B45" s="1396" t="str">
        <f>IF('Project Info'!$C$4='Project Info'!$P$35,'Prescriptive Path Checklist'!C27,IF('Project Info'!C4='Project Info'!P36,'Prerequisites Checklist'!C27,"&lt;Select compliance path on the 'Project Info' tab&gt;"))</f>
        <v>&lt;Select compliance path on the 'Project Info' tab&gt;</v>
      </c>
      <c r="C45" s="1397"/>
      <c r="D45" s="133">
        <f>ERMs!C24</f>
        <v>0</v>
      </c>
      <c r="E45" s="294">
        <f>ERMs!D24</f>
        <v>0</v>
      </c>
      <c r="F45" s="1182"/>
      <c r="G45" s="1174"/>
      <c r="H45" s="1176"/>
      <c r="I45" s="1119"/>
      <c r="J45" s="1120"/>
      <c r="K45" s="693"/>
      <c r="L45" s="770"/>
      <c r="M45" s="770"/>
      <c r="N45" s="770"/>
      <c r="O45" s="770"/>
      <c r="P45" s="770"/>
      <c r="Q45" s="693"/>
      <c r="R45" s="693"/>
    </row>
    <row r="46" spans="1:18" ht="13">
      <c r="B46" s="732"/>
      <c r="C46" s="116"/>
      <c r="D46" s="116"/>
      <c r="E46" s="116"/>
      <c r="F46" s="195"/>
      <c r="G46" s="195"/>
      <c r="H46" s="68"/>
      <c r="I46" s="68"/>
      <c r="J46" s="733"/>
      <c r="K46" s="768"/>
      <c r="L46" s="693"/>
      <c r="M46" s="693"/>
      <c r="N46" s="693"/>
      <c r="O46" s="693"/>
      <c r="P46" s="693"/>
      <c r="Q46" s="693"/>
      <c r="R46" s="693"/>
    </row>
    <row r="47" spans="1:18" ht="13">
      <c r="A47" s="698"/>
      <c r="B47" s="732"/>
      <c r="C47" s="116"/>
      <c r="D47" s="116"/>
      <c r="E47" s="116"/>
      <c r="F47" s="195"/>
      <c r="G47" s="195"/>
      <c r="H47" s="68"/>
      <c r="I47" s="68"/>
      <c r="J47" s="733"/>
      <c r="K47" s="693"/>
      <c r="L47" s="693"/>
      <c r="M47" s="693"/>
      <c r="N47" s="693"/>
      <c r="O47" s="693"/>
      <c r="P47" s="693"/>
      <c r="Q47" s="693"/>
      <c r="R47" s="693"/>
    </row>
    <row r="48" spans="1:18" ht="109.5" customHeight="1">
      <c r="A48" s="698"/>
      <c r="B48" s="734" t="s">
        <v>1315</v>
      </c>
      <c r="C48" s="663"/>
      <c r="D48" s="1380" t="s">
        <v>1235</v>
      </c>
      <c r="E48" s="1380"/>
      <c r="F48" s="663" t="s">
        <v>955</v>
      </c>
      <c r="G48" s="663" t="s">
        <v>883</v>
      </c>
      <c r="H48" s="524" t="s">
        <v>1083</v>
      </c>
      <c r="I48" s="524" t="s">
        <v>1084</v>
      </c>
      <c r="J48" s="890" t="s">
        <v>1811</v>
      </c>
      <c r="K48" s="693"/>
      <c r="L48" s="693"/>
      <c r="M48" s="693"/>
      <c r="N48" s="693"/>
      <c r="O48" s="693"/>
      <c r="P48" s="693"/>
      <c r="Q48" s="693"/>
      <c r="R48" s="693"/>
    </row>
    <row r="49" spans="1:18" ht="73.5" customHeight="1">
      <c r="B49" s="1388" t="s">
        <v>1417</v>
      </c>
      <c r="C49" s="1389"/>
      <c r="D49" s="1389"/>
      <c r="E49" s="1389"/>
      <c r="F49" s="1182"/>
      <c r="G49" s="1182"/>
      <c r="H49" s="1117"/>
      <c r="I49" s="1114"/>
      <c r="J49" s="1121"/>
    </row>
    <row r="50" spans="1:18" ht="147.75" customHeight="1">
      <c r="B50" s="1381" t="s">
        <v>1833</v>
      </c>
      <c r="C50" s="1352"/>
      <c r="D50" s="1385" t="str">
        <f>IF('Project Info'!C4='Project Info'!P35,'Prescriptive Path Checklist'!C37,IF('Project Info'!C4='Project Info'!P36,'Prerequisites Checklist'!C36,"&lt;Select compliance path on the 'Project Info' tab&gt;"))</f>
        <v>&lt;Select compliance path on the 'Project Info' tab&gt;</v>
      </c>
      <c r="E50" s="1386"/>
      <c r="F50" s="1118"/>
      <c r="G50" s="1118"/>
      <c r="H50" s="1175"/>
      <c r="I50" s="1122"/>
      <c r="J50" s="1123"/>
    </row>
    <row r="51" spans="1:18" ht="54.75" customHeight="1">
      <c r="A51" s="694"/>
      <c r="B51" s="1377" t="s">
        <v>1815</v>
      </c>
      <c r="C51" s="1281"/>
      <c r="D51" s="1281"/>
      <c r="E51" s="1387"/>
      <c r="F51" s="1182"/>
      <c r="G51" s="1182"/>
      <c r="H51" s="1176"/>
      <c r="I51" s="1114"/>
      <c r="J51" s="1121"/>
      <c r="K51" s="693"/>
      <c r="O51" s="693"/>
      <c r="P51" s="693"/>
      <c r="Q51" s="693"/>
    </row>
    <row r="52" spans="1:18" ht="29.25" customHeight="1">
      <c r="B52" s="1377" t="s">
        <v>1082</v>
      </c>
      <c r="C52" s="1281"/>
      <c r="D52" s="1281"/>
      <c r="E52" s="1281"/>
      <c r="F52" s="1378"/>
      <c r="G52" s="1378"/>
      <c r="H52" s="1378"/>
      <c r="I52" s="1114"/>
      <c r="J52" s="1121"/>
    </row>
    <row r="53" spans="1:18" ht="33" customHeight="1">
      <c r="B53" s="1374" t="s">
        <v>491</v>
      </c>
      <c r="C53" s="1375"/>
      <c r="D53" s="1375"/>
      <c r="E53" s="1375"/>
      <c r="F53" s="1375"/>
      <c r="G53" s="1375"/>
      <c r="H53" s="1375"/>
      <c r="I53" s="1375"/>
      <c r="J53" s="1376"/>
      <c r="R53" s="694" t="s">
        <v>961</v>
      </c>
    </row>
    <row r="54" spans="1:18">
      <c r="R54" s="694" t="s">
        <v>962</v>
      </c>
    </row>
    <row r="55" spans="1:18">
      <c r="R55" s="694" t="s">
        <v>847</v>
      </c>
    </row>
    <row r="57" spans="1:18" ht="24.5">
      <c r="C57" s="737"/>
      <c r="J57" s="694"/>
    </row>
    <row r="58" spans="1:18" ht="24.5">
      <c r="C58" s="737"/>
    </row>
    <row r="59" spans="1:18" ht="24.5">
      <c r="C59" s="737"/>
    </row>
    <row r="190" spans="2:2" ht="18">
      <c r="B190" s="738"/>
    </row>
  </sheetData>
  <sheetProtection sheet="1" objects="1" scenarios="1" formatCells="0" formatColumns="0" formatRows="0" insertColumns="0" insertRows="0"/>
  <customSheetViews>
    <customSheetView guid="{64EBBD8A-4566-42FC-86CE-DB7AB51EA8C6}" showPageBreaks="1" showGridLines="0" printArea="1" hiddenColumns="1" view="pageBreakPreview" topLeftCell="A37">
      <selection activeCell="E40" sqref="E40"/>
      <rowBreaks count="1" manualBreakCount="1">
        <brk id="37" min="1" max="9" man="1"/>
      </rowBreaks>
      <pageMargins left="0.25" right="0.25" top="0.75" bottom="0.75" header="0.3" footer="0.3"/>
      <pageSetup scale="47" orientation="portrait" r:id="rId1"/>
      <headerFooter alignWithMargins="0"/>
    </customSheetView>
    <customSheetView guid="{F9A20F36-B02B-42EA-9527-78282515A3BC}" showPageBreaks="1" showGridLines="0" printArea="1" hiddenColumns="1" view="pageBreakPreview" topLeftCell="A37">
      <selection activeCell="E40" sqref="E40"/>
      <rowBreaks count="1" manualBreakCount="1">
        <brk id="37" min="1" max="9" man="1"/>
      </rowBreaks>
      <pageMargins left="0.25" right="0.25" top="0.75" bottom="0.75" header="0.3" footer="0.3"/>
      <pageSetup scale="47" orientation="portrait" r:id="rId2"/>
      <headerFooter alignWithMargins="0"/>
    </customSheetView>
  </customSheetViews>
  <mergeCells count="27">
    <mergeCell ref="B53:J53"/>
    <mergeCell ref="B52:H52"/>
    <mergeCell ref="B27:E27"/>
    <mergeCell ref="B20:J20"/>
    <mergeCell ref="D48:E48"/>
    <mergeCell ref="B50:C50"/>
    <mergeCell ref="G29:G35"/>
    <mergeCell ref="G37:G43"/>
    <mergeCell ref="D50:E50"/>
    <mergeCell ref="B51:E51"/>
    <mergeCell ref="B49:E49"/>
    <mergeCell ref="B25:D25"/>
    <mergeCell ref="B28:E28"/>
    <mergeCell ref="B44:C44"/>
    <mergeCell ref="B45:C45"/>
    <mergeCell ref="B24:G24"/>
    <mergeCell ref="L12:N14"/>
    <mergeCell ref="H5:I5"/>
    <mergeCell ref="B11:G11"/>
    <mergeCell ref="B9:G9"/>
    <mergeCell ref="B23:G23"/>
    <mergeCell ref="H8:I8"/>
    <mergeCell ref="B10:G10"/>
    <mergeCell ref="H6:I6"/>
    <mergeCell ref="H7:I7"/>
    <mergeCell ref="B22:J22"/>
    <mergeCell ref="B21:J21"/>
  </mergeCells>
  <phoneticPr fontId="30" type="noConversion"/>
  <dataValidations count="2">
    <dataValidation type="list" allowBlank="1" showInputMessage="1" showErrorMessage="1" sqref="H36:I36" xr:uid="{00000000-0002-0000-0B00-000000000000}">
      <formula1>$Q$68:$Q$71</formula1>
    </dataValidation>
    <dataValidation type="list" allowBlank="1" showInputMessage="1" showErrorMessage="1" sqref="H27 H29:I35 H37:I43 H45:I45 H49:I51 I52" xr:uid="{00000000-0002-0000-0B00-000001000000}">
      <formula1>"Yes,No,NA"</formula1>
    </dataValidation>
  </dataValidations>
  <hyperlinks>
    <hyperlink ref="B45:C45" location="'Prerequisites Checklist'!C28" display="'Prerequisites Checklist'!C28" xr:uid="{00000000-0004-0000-0B00-000000000000}"/>
    <hyperlink ref="B50:C50" location="'Prerequisites Checklist'!C38" display="'Prerequisites Checklist'!C38" xr:uid="{00000000-0004-0000-0B00-000001000000}"/>
  </hyperlinks>
  <pageMargins left="0.75" right="0.75" top="1" bottom="1" header="0.5" footer="0.5"/>
  <pageSetup scale="53" fitToHeight="0" orientation="portrait" r:id="rId3"/>
  <headerFooter alignWithMargins="0">
    <oddFooter>Page &amp;P of &amp;N</oddFooter>
  </headerFooter>
  <rowBreaks count="1" manualBreakCount="1">
    <brk id="27" min="1" max="9" man="1"/>
  </rowBreaks>
  <drawing r:id="rId4"/>
  <legacyDrawing r:id="rId5"/>
  <legacyDrawingHF r:id="rId6"/>
  <controls>
    <mc:AlternateContent xmlns:mc="http://schemas.openxmlformats.org/markup-compatibility/2006">
      <mc:Choice Requires="x14">
        <control shapeId="3099786" r:id="rId7" name="CommandButton1">
          <controlPr defaultSize="0" autoLine="0" r:id="rId8">
            <anchor moveWithCells="1">
              <from>
                <xdr:col>9</xdr:col>
                <xdr:colOff>584200</xdr:colOff>
                <xdr:row>0</xdr:row>
                <xdr:rowOff>57150</xdr:rowOff>
              </from>
              <to>
                <xdr:col>9</xdr:col>
                <xdr:colOff>2133600</xdr:colOff>
                <xdr:row>1</xdr:row>
                <xdr:rowOff>38100</xdr:rowOff>
              </to>
            </anchor>
          </controlPr>
        </control>
      </mc:Choice>
      <mc:Fallback>
        <control shapeId="3099786" r:id="rId7" name="CommandButton1"/>
      </mc:Fallback>
    </mc:AlternateContent>
  </control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99FF99"/>
    <pageSetUpPr fitToPage="1"/>
  </sheetPr>
  <dimension ref="A1:S187"/>
  <sheetViews>
    <sheetView showGridLines="0" zoomScale="70" zoomScaleNormal="70" zoomScaleSheetLayoutView="90" workbookViewId="0">
      <selection activeCell="H6" sqref="H6:I6"/>
    </sheetView>
  </sheetViews>
  <sheetFormatPr defaultColWidth="9.1796875" defaultRowHeight="12.5"/>
  <cols>
    <col min="1" max="1" width="9.1796875" style="692" customWidth="1"/>
    <col min="2" max="2" width="21.453125" style="692" customWidth="1"/>
    <col min="3" max="5" width="17.54296875" style="692" customWidth="1"/>
    <col min="6" max="6" width="35.7265625" style="692" customWidth="1"/>
    <col min="7" max="7" width="13.26953125" style="692" customWidth="1"/>
    <col min="8" max="8" width="7.453125" style="692" customWidth="1"/>
    <col min="9" max="9" width="11" style="692" customWidth="1"/>
    <col min="10" max="10" width="35.26953125" style="692" customWidth="1"/>
    <col min="11" max="11" width="9.1796875" style="692"/>
    <col min="12" max="12" width="65.26953125" style="692" customWidth="1"/>
    <col min="13" max="13" width="24.7265625" style="692" customWidth="1"/>
    <col min="14" max="14" width="16.26953125" style="692" bestFit="1" customWidth="1"/>
    <col min="15" max="16" width="9.1796875" style="692"/>
    <col min="17" max="17" width="9.1796875" style="692" hidden="1" customWidth="1"/>
    <col min="18" max="16384" width="9.1796875" style="692"/>
  </cols>
  <sheetData>
    <row r="1" spans="1:14" ht="26.25" customHeight="1">
      <c r="A1" s="691"/>
      <c r="B1" s="772"/>
      <c r="C1" s="773" t="s">
        <v>1085</v>
      </c>
      <c r="D1" s="743"/>
      <c r="E1" s="743"/>
      <c r="F1" s="774"/>
      <c r="G1" s="743"/>
      <c r="H1" s="775"/>
      <c r="I1" s="775"/>
      <c r="J1" s="776"/>
    </row>
    <row r="2" spans="1:14" ht="26.25" customHeight="1">
      <c r="B2" s="754"/>
      <c r="C2" s="512" t="s">
        <v>1086</v>
      </c>
      <c r="D2" s="671"/>
      <c r="E2" s="671"/>
      <c r="F2" s="513"/>
      <c r="G2" s="671"/>
      <c r="H2" s="20"/>
      <c r="I2" s="20"/>
      <c r="J2" s="751"/>
    </row>
    <row r="3" spans="1:14" ht="26.25" customHeight="1">
      <c r="B3" s="754"/>
      <c r="C3" s="690" t="s">
        <v>852</v>
      </c>
      <c r="D3" s="690">
        <f>'Project Info'!C3</f>
        <v>0</v>
      </c>
      <c r="E3" s="671"/>
      <c r="F3" s="513"/>
      <c r="G3" s="671"/>
      <c r="H3" s="20"/>
      <c r="I3" s="20"/>
      <c r="J3" s="751"/>
    </row>
    <row r="4" spans="1:14" ht="26.25" customHeight="1">
      <c r="A4" s="693"/>
      <c r="B4" s="754"/>
      <c r="C4" s="671"/>
      <c r="D4" s="671"/>
      <c r="E4" s="522"/>
      <c r="F4" s="526"/>
      <c r="G4" s="671"/>
      <c r="H4" s="20"/>
      <c r="I4" s="20"/>
      <c r="J4" s="751"/>
      <c r="K4" s="693"/>
    </row>
    <row r="5" spans="1:14" s="735" customFormat="1" ht="15.5">
      <c r="B5" s="752" t="s">
        <v>1010</v>
      </c>
      <c r="C5" s="514"/>
      <c r="D5" s="514"/>
      <c r="E5" s="515"/>
      <c r="F5" s="537"/>
      <c r="G5" s="547"/>
      <c r="H5" s="1311" t="s">
        <v>884</v>
      </c>
      <c r="I5" s="1312"/>
      <c r="J5" s="753" t="s">
        <v>661</v>
      </c>
    </row>
    <row r="6" spans="1:14" s="697" customFormat="1">
      <c r="A6" s="767"/>
      <c r="B6" s="777"/>
      <c r="C6" s="548"/>
      <c r="D6" s="548"/>
      <c r="E6" s="548"/>
      <c r="F6" s="548"/>
      <c r="G6" s="548"/>
      <c r="H6" s="1319"/>
      <c r="I6" s="1372"/>
      <c r="J6" s="1124"/>
      <c r="L6" s="692"/>
      <c r="M6" s="692"/>
      <c r="N6" s="692"/>
    </row>
    <row r="7" spans="1:14" s="697" customFormat="1" ht="13">
      <c r="A7" s="767"/>
      <c r="B7" s="778"/>
      <c r="C7" s="549"/>
      <c r="D7" s="548"/>
      <c r="E7" s="548"/>
      <c r="F7" s="548"/>
      <c r="G7" s="548"/>
      <c r="H7" s="1401"/>
      <c r="I7" s="1372"/>
      <c r="J7" s="779"/>
      <c r="L7" s="692"/>
      <c r="M7" s="692"/>
      <c r="N7" s="692"/>
    </row>
    <row r="8" spans="1:14" ht="13">
      <c r="A8" s="693"/>
      <c r="B8" s="780" t="s">
        <v>1019</v>
      </c>
      <c r="C8" s="548"/>
      <c r="D8" s="548"/>
      <c r="E8" s="548"/>
      <c r="F8" s="548"/>
      <c r="G8" s="548"/>
      <c r="H8" s="1401"/>
      <c r="I8" s="1372"/>
      <c r="J8" s="779"/>
      <c r="K8" s="693"/>
    </row>
    <row r="9" spans="1:14" ht="13.5" customHeight="1">
      <c r="A9" s="693"/>
      <c r="B9" s="1290" t="s">
        <v>1070</v>
      </c>
      <c r="C9" s="1291"/>
      <c r="D9" s="1291"/>
      <c r="E9" s="1291"/>
      <c r="F9" s="1291"/>
      <c r="G9" s="1291"/>
      <c r="H9" s="20"/>
      <c r="I9" s="20"/>
      <c r="J9" s="781"/>
      <c r="K9" s="693"/>
    </row>
    <row r="10" spans="1:14" ht="26.25" customHeight="1">
      <c r="A10" s="693"/>
      <c r="B10" s="1290" t="s">
        <v>1008</v>
      </c>
      <c r="C10" s="1291"/>
      <c r="D10" s="1291"/>
      <c r="E10" s="1291"/>
      <c r="F10" s="1291"/>
      <c r="G10" s="1291"/>
      <c r="H10" s="20"/>
      <c r="I10" s="20"/>
      <c r="J10" s="781"/>
      <c r="K10" s="693"/>
      <c r="L10" s="1402" t="s">
        <v>1891</v>
      </c>
      <c r="M10" s="1403"/>
      <c r="N10" s="1404"/>
    </row>
    <row r="11" spans="1:14" ht="16.5" customHeight="1">
      <c r="A11" s="693"/>
      <c r="B11" s="1290" t="s">
        <v>1009</v>
      </c>
      <c r="C11" s="1291"/>
      <c r="D11" s="1291"/>
      <c r="E11" s="1291"/>
      <c r="F11" s="1291"/>
      <c r="G11" s="1291"/>
      <c r="H11" s="20"/>
      <c r="I11" s="20"/>
      <c r="J11" s="781"/>
      <c r="K11" s="693"/>
      <c r="L11" s="1405"/>
      <c r="M11" s="1406"/>
      <c r="N11" s="1407"/>
    </row>
    <row r="12" spans="1:14" ht="29">
      <c r="A12" s="693"/>
      <c r="B12" s="777"/>
      <c r="C12" s="548"/>
      <c r="D12" s="548"/>
      <c r="E12" s="548"/>
      <c r="F12" s="548"/>
      <c r="G12" s="548"/>
      <c r="H12" s="20"/>
      <c r="I12" s="20"/>
      <c r="J12" s="781"/>
      <c r="K12" s="693"/>
      <c r="L12" s="684" t="s">
        <v>687</v>
      </c>
      <c r="M12" s="685" t="s">
        <v>703</v>
      </c>
      <c r="N12" s="684" t="s">
        <v>688</v>
      </c>
    </row>
    <row r="13" spans="1:14" ht="13">
      <c r="A13" s="693"/>
      <c r="B13" s="780" t="s">
        <v>844</v>
      </c>
      <c r="C13" s="548"/>
      <c r="D13" s="548"/>
      <c r="E13" s="548"/>
      <c r="F13" s="548"/>
      <c r="G13" s="548"/>
      <c r="H13" s="20"/>
      <c r="I13" s="20"/>
      <c r="J13" s="781"/>
      <c r="K13" s="693"/>
      <c r="L13" s="686" t="s">
        <v>689</v>
      </c>
      <c r="M13" s="687">
        <v>5</v>
      </c>
      <c r="N13" s="686" t="s">
        <v>690</v>
      </c>
    </row>
    <row r="14" spans="1:14">
      <c r="A14" s="693"/>
      <c r="B14" s="777" t="s">
        <v>845</v>
      </c>
      <c r="C14" s="548"/>
      <c r="D14" s="548"/>
      <c r="E14" s="548"/>
      <c r="F14" s="548"/>
      <c r="G14" s="548"/>
      <c r="H14" s="20"/>
      <c r="I14" s="20"/>
      <c r="J14" s="751"/>
      <c r="K14" s="693"/>
      <c r="L14" s="686" t="s">
        <v>691</v>
      </c>
      <c r="M14" s="688">
        <v>5.6</v>
      </c>
      <c r="N14" s="686" t="s">
        <v>692</v>
      </c>
    </row>
    <row r="15" spans="1:14">
      <c r="A15" s="693"/>
      <c r="B15" s="778" t="s">
        <v>1154</v>
      </c>
      <c r="C15" s="548"/>
      <c r="D15" s="548"/>
      <c r="E15" s="548"/>
      <c r="F15" s="548"/>
      <c r="G15" s="548"/>
      <c r="H15" s="20"/>
      <c r="I15" s="20"/>
      <c r="J15" s="751"/>
      <c r="K15" s="693"/>
      <c r="L15" s="686" t="s">
        <v>693</v>
      </c>
      <c r="M15" s="688">
        <v>3.4</v>
      </c>
      <c r="N15" s="686" t="s">
        <v>694</v>
      </c>
    </row>
    <row r="16" spans="1:14">
      <c r="A16" s="693"/>
      <c r="B16" s="778" t="s">
        <v>1013</v>
      </c>
      <c r="C16" s="548"/>
      <c r="D16" s="548"/>
      <c r="E16" s="548"/>
      <c r="F16" s="548"/>
      <c r="G16" s="548"/>
      <c r="H16" s="20"/>
      <c r="I16" s="20"/>
      <c r="J16" s="751"/>
      <c r="K16" s="693"/>
      <c r="L16" s="686" t="s">
        <v>695</v>
      </c>
      <c r="M16" s="688">
        <v>3.4</v>
      </c>
      <c r="N16" s="686" t="s">
        <v>694</v>
      </c>
    </row>
    <row r="17" spans="1:17">
      <c r="A17" s="693"/>
      <c r="B17" s="778" t="s">
        <v>1156</v>
      </c>
      <c r="C17" s="548"/>
      <c r="D17" s="548"/>
      <c r="E17" s="548"/>
      <c r="F17" s="548"/>
      <c r="G17" s="548"/>
      <c r="H17" s="20"/>
      <c r="I17" s="20"/>
      <c r="J17" s="751"/>
      <c r="K17" s="693"/>
      <c r="L17" s="689" t="s">
        <v>696</v>
      </c>
      <c r="M17" s="687">
        <v>3.2</v>
      </c>
      <c r="N17" s="686" t="s">
        <v>694</v>
      </c>
    </row>
    <row r="18" spans="1:17">
      <c r="A18" s="693"/>
      <c r="B18" s="777"/>
      <c r="C18" s="548"/>
      <c r="D18" s="548"/>
      <c r="E18" s="548"/>
      <c r="F18" s="548"/>
      <c r="G18" s="548"/>
      <c r="H18" s="20"/>
      <c r="I18" s="20"/>
      <c r="J18" s="751"/>
      <c r="K18" s="693"/>
      <c r="L18" s="689" t="s">
        <v>697</v>
      </c>
      <c r="M18" s="687" t="s">
        <v>704</v>
      </c>
      <c r="N18" s="686" t="s">
        <v>694</v>
      </c>
    </row>
    <row r="19" spans="1:17" ht="13">
      <c r="A19" s="693"/>
      <c r="B19" s="780" t="s">
        <v>1016</v>
      </c>
      <c r="C19" s="548"/>
      <c r="D19" s="548"/>
      <c r="E19" s="548"/>
      <c r="F19" s="548"/>
      <c r="G19" s="548"/>
      <c r="H19" s="20"/>
      <c r="I19" s="20"/>
      <c r="J19" s="751"/>
      <c r="K19" s="693"/>
      <c r="L19" s="689" t="s">
        <v>698</v>
      </c>
      <c r="M19" s="687">
        <v>3.2</v>
      </c>
      <c r="N19" s="686" t="s">
        <v>694</v>
      </c>
    </row>
    <row r="20" spans="1:17" ht="38.25" customHeight="1">
      <c r="A20" s="693"/>
      <c r="B20" s="1290" t="s">
        <v>1004</v>
      </c>
      <c r="C20" s="1291"/>
      <c r="D20" s="1291"/>
      <c r="E20" s="1291"/>
      <c r="F20" s="1291"/>
      <c r="G20" s="1291"/>
      <c r="H20" s="20"/>
      <c r="I20" s="20"/>
      <c r="J20" s="751"/>
      <c r="K20" s="693"/>
      <c r="L20" s="686" t="s">
        <v>699</v>
      </c>
      <c r="M20" s="688">
        <v>6.5</v>
      </c>
      <c r="N20" s="686" t="s">
        <v>700</v>
      </c>
    </row>
    <row r="21" spans="1:17" ht="80.150000000000006" customHeight="1">
      <c r="A21" s="693"/>
      <c r="B21" s="1290" t="s">
        <v>54</v>
      </c>
      <c r="C21" s="1291"/>
      <c r="D21" s="1291"/>
      <c r="E21" s="1291"/>
      <c r="F21" s="1291"/>
      <c r="G21" s="1291"/>
      <c r="H21" s="20"/>
      <c r="I21" s="20"/>
      <c r="J21" s="751"/>
      <c r="K21" s="693"/>
      <c r="L21" s="686" t="s">
        <v>701</v>
      </c>
      <c r="M21" s="687">
        <v>4</v>
      </c>
      <c r="N21" s="686" t="s">
        <v>702</v>
      </c>
    </row>
    <row r="22" spans="1:17" ht="56.25" customHeight="1">
      <c r="A22" s="693"/>
      <c r="B22" s="1290" t="s">
        <v>64</v>
      </c>
      <c r="C22" s="1291"/>
      <c r="D22" s="1291"/>
      <c r="E22" s="1291"/>
      <c r="F22" s="1291"/>
      <c r="G22" s="1291"/>
      <c r="H22" s="20"/>
      <c r="I22" s="20"/>
      <c r="J22" s="751"/>
      <c r="K22" s="693"/>
      <c r="L22" s="693"/>
      <c r="M22" s="693"/>
      <c r="N22" s="693"/>
    </row>
    <row r="23" spans="1:17" ht="12" customHeight="1">
      <c r="A23" s="693"/>
      <c r="B23" s="1400" t="s">
        <v>1005</v>
      </c>
      <c r="C23" s="1371"/>
      <c r="D23" s="1371"/>
      <c r="E23" s="1371"/>
      <c r="F23" s="1371"/>
      <c r="G23" s="1371"/>
      <c r="H23" s="20"/>
      <c r="I23" s="20"/>
      <c r="J23" s="751"/>
      <c r="K23" s="693"/>
      <c r="L23" s="765"/>
      <c r="M23" s="765"/>
      <c r="N23" s="765"/>
      <c r="O23" s="693"/>
      <c r="P23" s="693"/>
      <c r="Q23" s="693"/>
    </row>
    <row r="24" spans="1:17" ht="107.25" customHeight="1">
      <c r="A24" s="693"/>
      <c r="B24" s="1333" t="s">
        <v>1169</v>
      </c>
      <c r="C24" s="1399"/>
      <c r="D24" s="1399"/>
      <c r="E24" s="1399"/>
      <c r="F24" s="1399"/>
      <c r="G24" s="1399"/>
      <c r="H24" s="20"/>
      <c r="I24" s="20"/>
      <c r="J24" s="751"/>
      <c r="K24" s="693"/>
      <c r="L24" s="693"/>
      <c r="M24" s="693"/>
      <c r="N24" s="693"/>
      <c r="O24" s="693"/>
      <c r="P24" s="693"/>
      <c r="Q24" s="693"/>
    </row>
    <row r="25" spans="1:17" s="736" customFormat="1" ht="80.150000000000006" customHeight="1">
      <c r="A25" s="771"/>
      <c r="B25" s="761" t="s">
        <v>1077</v>
      </c>
      <c r="C25" s="663"/>
      <c r="D25" s="663"/>
      <c r="E25" s="663"/>
      <c r="F25" s="663" t="s">
        <v>955</v>
      </c>
      <c r="G25" s="663" t="s">
        <v>883</v>
      </c>
      <c r="H25" s="524" t="s">
        <v>1083</v>
      </c>
      <c r="I25" s="66"/>
      <c r="J25" s="782"/>
      <c r="K25" s="771"/>
      <c r="L25" s="693"/>
      <c r="M25" s="693"/>
      <c r="N25" s="693"/>
    </row>
    <row r="26" spans="1:17" ht="405.75" customHeight="1">
      <c r="A26" s="694"/>
      <c r="B26" s="1280" t="s">
        <v>1701</v>
      </c>
      <c r="C26" s="1336"/>
      <c r="D26" s="1336"/>
      <c r="E26" s="1379"/>
      <c r="F26" s="1125"/>
      <c r="G26" s="1116"/>
      <c r="H26" s="1117"/>
      <c r="I26" s="172"/>
      <c r="J26" s="783"/>
      <c r="K26" s="693"/>
      <c r="L26" s="693"/>
      <c r="M26" s="693"/>
      <c r="N26" s="693"/>
      <c r="O26" s="693"/>
      <c r="P26" s="693"/>
      <c r="Q26" s="693"/>
    </row>
    <row r="27" spans="1:17" ht="99.75" customHeight="1" thickBot="1">
      <c r="A27" s="693"/>
      <c r="B27" s="1418" t="s">
        <v>665</v>
      </c>
      <c r="C27" s="1419"/>
      <c r="D27" s="1419"/>
      <c r="E27" s="1419"/>
      <c r="F27" s="678" t="s">
        <v>1733</v>
      </c>
      <c r="G27" s="663" t="s">
        <v>883</v>
      </c>
      <c r="H27" s="524" t="s">
        <v>1083</v>
      </c>
      <c r="I27" s="524" t="s">
        <v>1084</v>
      </c>
      <c r="J27" s="890" t="s">
        <v>1811</v>
      </c>
      <c r="K27" s="693"/>
    </row>
    <row r="28" spans="1:17" s="736" customFormat="1" ht="15" customHeight="1">
      <c r="A28" s="698"/>
      <c r="B28" s="784" t="s">
        <v>1254</v>
      </c>
      <c r="C28" s="340"/>
      <c r="D28" s="340"/>
      <c r="E28" s="623" t="s">
        <v>890</v>
      </c>
      <c r="F28" s="341"/>
      <c r="G28" s="353"/>
      <c r="H28" s="341"/>
      <c r="I28" s="342"/>
      <c r="J28" s="785"/>
    </row>
    <row r="29" spans="1:17" s="736" customFormat="1" ht="13">
      <c r="B29" s="786" t="s">
        <v>1255</v>
      </c>
      <c r="C29" s="673"/>
      <c r="D29" s="293"/>
      <c r="E29" s="542" t="s">
        <v>892</v>
      </c>
      <c r="F29" s="668"/>
      <c r="G29" s="295"/>
      <c r="H29" s="673"/>
      <c r="I29" s="290"/>
      <c r="J29" s="787"/>
    </row>
    <row r="30" spans="1:17" s="736" customFormat="1" ht="13">
      <c r="B30" s="786" t="s">
        <v>1256</v>
      </c>
      <c r="C30" s="673"/>
      <c r="D30" s="293"/>
      <c r="E30" s="542" t="s">
        <v>893</v>
      </c>
      <c r="F30" s="673"/>
      <c r="G30" s="295"/>
      <c r="H30" s="673"/>
      <c r="I30" s="290"/>
      <c r="J30" s="787"/>
    </row>
    <row r="31" spans="1:17" s="736" customFormat="1" ht="13">
      <c r="B31" s="788" t="s">
        <v>1666</v>
      </c>
      <c r="C31" s="673"/>
      <c r="D31" s="293"/>
      <c r="E31" s="542" t="s">
        <v>894</v>
      </c>
      <c r="F31" s="673"/>
      <c r="G31" s="295"/>
      <c r="H31" s="673"/>
      <c r="I31" s="290"/>
      <c r="J31" s="787"/>
    </row>
    <row r="32" spans="1:17" s="696" customFormat="1" ht="26">
      <c r="B32" s="786" t="s">
        <v>1644</v>
      </c>
      <c r="C32" s="673"/>
      <c r="D32" s="293"/>
      <c r="E32" s="542" t="s">
        <v>895</v>
      </c>
      <c r="F32" s="673"/>
      <c r="G32" s="295"/>
      <c r="H32" s="673"/>
      <c r="I32" s="290"/>
      <c r="J32" s="787"/>
    </row>
    <row r="33" spans="2:14" s="736" customFormat="1">
      <c r="B33" s="789"/>
      <c r="C33" s="293"/>
      <c r="D33" s="293"/>
      <c r="E33" s="542" t="s">
        <v>891</v>
      </c>
      <c r="F33" s="673"/>
      <c r="G33" s="295"/>
      <c r="H33" s="673"/>
      <c r="I33" s="290"/>
      <c r="J33" s="787"/>
    </row>
    <row r="34" spans="2:14" s="736" customFormat="1">
      <c r="B34" s="790"/>
      <c r="C34" s="114"/>
      <c r="D34" s="114"/>
      <c r="E34" s="542"/>
      <c r="F34" s="673"/>
      <c r="G34" s="295"/>
      <c r="H34" s="673"/>
      <c r="I34" s="290"/>
      <c r="J34" s="787"/>
    </row>
    <row r="35" spans="2:14" s="736" customFormat="1" ht="13">
      <c r="B35" s="788"/>
      <c r="C35" s="114"/>
      <c r="D35" s="114"/>
      <c r="E35" s="624" t="s">
        <v>1253</v>
      </c>
      <c r="F35" s="345"/>
      <c r="G35" s="296"/>
      <c r="H35" s="673"/>
      <c r="I35" s="290"/>
      <c r="J35" s="791"/>
    </row>
    <row r="36" spans="2:14" s="736" customFormat="1" ht="13" thickBot="1">
      <c r="B36" s="792"/>
      <c r="C36" s="297"/>
      <c r="D36" s="297"/>
      <c r="E36" s="625"/>
      <c r="F36" s="299"/>
      <c r="G36" s="297"/>
      <c r="H36" s="299"/>
      <c r="I36" s="299"/>
      <c r="J36" s="793"/>
    </row>
    <row r="37" spans="2:14" s="736" customFormat="1" ht="12.75" customHeight="1">
      <c r="B37" s="794" t="s">
        <v>1257</v>
      </c>
      <c r="C37" s="292"/>
      <c r="D37" s="292"/>
      <c r="E37" s="541" t="s">
        <v>890</v>
      </c>
      <c r="F37" s="341"/>
      <c r="G37" s="1412"/>
      <c r="H37" s="673"/>
      <c r="I37" s="290"/>
      <c r="J37" s="787"/>
    </row>
    <row r="38" spans="2:14" s="736" customFormat="1" ht="13">
      <c r="B38" s="786" t="s">
        <v>1255</v>
      </c>
      <c r="C38" s="673"/>
      <c r="D38" s="293"/>
      <c r="E38" s="542" t="s">
        <v>892</v>
      </c>
      <c r="F38" s="668"/>
      <c r="G38" s="1412"/>
      <c r="H38" s="673"/>
      <c r="I38" s="290"/>
      <c r="J38" s="787"/>
    </row>
    <row r="39" spans="2:14" s="736" customFormat="1" ht="13">
      <c r="B39" s="786" t="s">
        <v>1256</v>
      </c>
      <c r="C39" s="673"/>
      <c r="D39" s="293"/>
      <c r="E39" s="542" t="s">
        <v>893</v>
      </c>
      <c r="F39" s="673"/>
      <c r="G39" s="1412"/>
      <c r="H39" s="673"/>
      <c r="I39" s="290"/>
      <c r="J39" s="787"/>
      <c r="L39" s="692"/>
      <c r="M39" s="692"/>
      <c r="N39" s="692"/>
    </row>
    <row r="40" spans="2:14" s="696" customFormat="1" ht="13">
      <c r="B40" s="788" t="s">
        <v>1666</v>
      </c>
      <c r="C40" s="673"/>
      <c r="D40" s="293"/>
      <c r="E40" s="542" t="s">
        <v>894</v>
      </c>
      <c r="F40" s="673"/>
      <c r="G40" s="1412"/>
      <c r="H40" s="673"/>
      <c r="I40" s="290"/>
      <c r="J40" s="787"/>
      <c r="L40" s="692"/>
      <c r="M40" s="692"/>
      <c r="N40" s="692"/>
    </row>
    <row r="41" spans="2:14" s="736" customFormat="1" ht="26">
      <c r="B41" s="786" t="s">
        <v>1644</v>
      </c>
      <c r="C41" s="673"/>
      <c r="D41" s="293"/>
      <c r="E41" s="542" t="s">
        <v>895</v>
      </c>
      <c r="F41" s="673"/>
      <c r="G41" s="1412"/>
      <c r="H41" s="673"/>
      <c r="I41" s="290"/>
      <c r="J41" s="787"/>
      <c r="L41" s="692"/>
      <c r="M41" s="692"/>
      <c r="N41" s="692"/>
    </row>
    <row r="42" spans="2:14" s="736" customFormat="1">
      <c r="B42" s="789"/>
      <c r="C42" s="293"/>
      <c r="D42" s="293"/>
      <c r="E42" s="542" t="s">
        <v>891</v>
      </c>
      <c r="F42" s="673"/>
      <c r="G42" s="1412"/>
      <c r="H42" s="673"/>
      <c r="I42" s="290"/>
      <c r="J42" s="787"/>
      <c r="L42" s="692"/>
      <c r="M42" s="692"/>
      <c r="N42" s="692"/>
    </row>
    <row r="43" spans="2:14" s="736" customFormat="1">
      <c r="B43" s="789"/>
      <c r="C43" s="293"/>
      <c r="D43" s="293"/>
      <c r="E43" s="542"/>
      <c r="F43" s="673"/>
      <c r="G43" s="1412"/>
      <c r="H43" s="673"/>
      <c r="I43" s="290"/>
      <c r="J43" s="787"/>
      <c r="L43" s="692"/>
      <c r="M43" s="692"/>
      <c r="N43" s="692"/>
    </row>
    <row r="44" spans="2:14" s="736" customFormat="1" ht="13">
      <c r="B44" s="788"/>
      <c r="C44" s="114"/>
      <c r="D44" s="114"/>
      <c r="E44" s="624" t="s">
        <v>1253</v>
      </c>
      <c r="F44" s="345"/>
      <c r="G44" s="1412"/>
      <c r="H44" s="673"/>
      <c r="I44" s="290"/>
      <c r="J44" s="791"/>
      <c r="L44" s="692"/>
      <c r="M44" s="692"/>
      <c r="N44" s="692"/>
    </row>
    <row r="45" spans="2:14" s="736" customFormat="1" ht="12" customHeight="1" thickBot="1">
      <c r="B45" s="792"/>
      <c r="C45" s="297"/>
      <c r="D45" s="297"/>
      <c r="E45" s="625"/>
      <c r="F45" s="299"/>
      <c r="G45" s="297"/>
      <c r="H45" s="299"/>
      <c r="I45" s="299"/>
      <c r="J45" s="793"/>
      <c r="L45" s="692"/>
      <c r="M45" s="692"/>
      <c r="N45" s="692"/>
    </row>
    <row r="46" spans="2:14" s="736" customFormat="1" ht="12.75" customHeight="1">
      <c r="B46" s="784" t="s">
        <v>1579</v>
      </c>
      <c r="C46" s="340"/>
      <c r="D46" s="343"/>
      <c r="E46" s="626" t="s">
        <v>890</v>
      </c>
      <c r="F46" s="344"/>
      <c r="G46" s="1411"/>
      <c r="H46" s="341"/>
      <c r="I46" s="342"/>
      <c r="J46" s="785"/>
      <c r="L46" s="692"/>
      <c r="M46" s="692"/>
      <c r="N46" s="692"/>
    </row>
    <row r="47" spans="2:14" s="736" customFormat="1" ht="13">
      <c r="B47" s="786" t="s">
        <v>1255</v>
      </c>
      <c r="C47" s="673"/>
      <c r="D47" s="300"/>
      <c r="E47" s="542" t="s">
        <v>892</v>
      </c>
      <c r="F47" s="673"/>
      <c r="G47" s="1412"/>
      <c r="H47" s="673"/>
      <c r="I47" s="290"/>
      <c r="J47" s="787"/>
      <c r="L47" s="692"/>
      <c r="M47" s="692"/>
      <c r="N47" s="692"/>
    </row>
    <row r="48" spans="2:14" s="736" customFormat="1" ht="13">
      <c r="B48" s="786" t="s">
        <v>1256</v>
      </c>
      <c r="C48" s="673"/>
      <c r="D48" s="300"/>
      <c r="E48" s="542" t="s">
        <v>893</v>
      </c>
      <c r="F48" s="673"/>
      <c r="G48" s="1412"/>
      <c r="H48" s="673"/>
      <c r="I48" s="290"/>
      <c r="J48" s="787"/>
      <c r="L48" s="692"/>
      <c r="M48" s="692"/>
      <c r="N48" s="692"/>
    </row>
    <row r="49" spans="2:19" s="736" customFormat="1" ht="13">
      <c r="B49" s="788" t="s">
        <v>1666</v>
      </c>
      <c r="C49" s="673"/>
      <c r="D49" s="300"/>
      <c r="E49" s="542" t="s">
        <v>894</v>
      </c>
      <c r="F49" s="674"/>
      <c r="G49" s="1412"/>
      <c r="H49" s="673"/>
      <c r="I49" s="290"/>
      <c r="J49" s="787"/>
      <c r="L49" s="692"/>
      <c r="M49" s="692"/>
      <c r="N49" s="692"/>
    </row>
    <row r="50" spans="2:19" s="736" customFormat="1" ht="26">
      <c r="B50" s="786" t="s">
        <v>1644</v>
      </c>
      <c r="C50" s="673"/>
      <c r="D50" s="300"/>
      <c r="E50" s="542"/>
      <c r="F50" s="674"/>
      <c r="G50" s="1412"/>
      <c r="H50" s="673"/>
      <c r="I50" s="290"/>
      <c r="J50" s="787"/>
      <c r="L50" s="692"/>
      <c r="M50" s="692"/>
      <c r="N50" s="692"/>
    </row>
    <row r="51" spans="2:19" s="736" customFormat="1" ht="13">
      <c r="B51" s="788"/>
      <c r="C51" s="300"/>
      <c r="D51" s="300"/>
      <c r="E51" s="624" t="s">
        <v>1253</v>
      </c>
      <c r="F51" s="674"/>
      <c r="G51" s="1412"/>
      <c r="H51" s="673"/>
      <c r="I51" s="290"/>
      <c r="J51" s="787"/>
      <c r="L51" s="692"/>
      <c r="M51" s="692"/>
      <c r="N51" s="692"/>
    </row>
    <row r="52" spans="2:19" s="736" customFormat="1" ht="13">
      <c r="B52" s="795"/>
      <c r="C52" s="394"/>
      <c r="D52" s="394"/>
      <c r="E52" s="627"/>
      <c r="F52" s="347"/>
      <c r="G52" s="350"/>
      <c r="H52" s="347"/>
      <c r="I52" s="347"/>
      <c r="J52" s="796"/>
      <c r="L52" s="692"/>
      <c r="M52" s="692"/>
      <c r="N52" s="692"/>
    </row>
    <row r="53" spans="2:19" s="736" customFormat="1" ht="12.75" customHeight="1">
      <c r="B53" s="788" t="s">
        <v>1580</v>
      </c>
      <c r="C53" s="293"/>
      <c r="D53" s="300"/>
      <c r="E53" s="545" t="s">
        <v>890</v>
      </c>
      <c r="F53" s="668"/>
      <c r="G53" s="296"/>
      <c r="H53" s="668"/>
      <c r="I53" s="346"/>
      <c r="J53" s="797"/>
      <c r="L53" s="692"/>
      <c r="M53" s="692"/>
      <c r="N53" s="692"/>
    </row>
    <row r="54" spans="2:19" s="736" customFormat="1" ht="13">
      <c r="B54" s="786" t="s">
        <v>1255</v>
      </c>
      <c r="C54" s="673"/>
      <c r="D54" s="300"/>
      <c r="E54" s="545" t="s">
        <v>892</v>
      </c>
      <c r="F54" s="673"/>
      <c r="G54" s="174"/>
      <c r="H54" s="673"/>
      <c r="I54" s="290"/>
      <c r="J54" s="787"/>
      <c r="L54" s="692"/>
      <c r="M54" s="692"/>
      <c r="N54" s="692"/>
    </row>
    <row r="55" spans="2:19" s="736" customFormat="1" ht="13">
      <c r="B55" s="786" t="s">
        <v>1256</v>
      </c>
      <c r="C55" s="673"/>
      <c r="D55" s="300"/>
      <c r="E55" s="545" t="s">
        <v>893</v>
      </c>
      <c r="F55" s="673"/>
      <c r="G55" s="174"/>
      <c r="H55" s="673"/>
      <c r="I55" s="290"/>
      <c r="J55" s="787"/>
      <c r="L55" s="692"/>
      <c r="M55" s="692"/>
      <c r="N55" s="692"/>
    </row>
    <row r="56" spans="2:19" s="736" customFormat="1" ht="13">
      <c r="B56" s="788" t="s">
        <v>1666</v>
      </c>
      <c r="C56" s="673"/>
      <c r="D56" s="300"/>
      <c r="E56" s="545" t="s">
        <v>894</v>
      </c>
      <c r="F56" s="673"/>
      <c r="G56" s="174"/>
      <c r="H56" s="673"/>
      <c r="I56" s="290"/>
      <c r="J56" s="787"/>
      <c r="L56" s="692"/>
      <c r="M56" s="692"/>
      <c r="N56" s="692"/>
    </row>
    <row r="57" spans="2:19" s="736" customFormat="1" ht="26">
      <c r="B57" s="786" t="s">
        <v>1644</v>
      </c>
      <c r="C57" s="673"/>
      <c r="D57" s="300"/>
      <c r="E57" s="545"/>
      <c r="F57" s="673"/>
      <c r="G57" s="174"/>
      <c r="H57" s="673"/>
      <c r="I57" s="290"/>
      <c r="J57" s="787"/>
      <c r="L57" s="692"/>
      <c r="M57" s="692"/>
      <c r="N57" s="692"/>
    </row>
    <row r="58" spans="2:19" s="736" customFormat="1" ht="13">
      <c r="B58" s="788"/>
      <c r="C58" s="300"/>
      <c r="D58" s="300"/>
      <c r="E58" s="669" t="s">
        <v>1253</v>
      </c>
      <c r="F58" s="673"/>
      <c r="G58" s="174"/>
      <c r="H58" s="673"/>
      <c r="I58" s="290"/>
      <c r="J58" s="787"/>
      <c r="L58" s="692"/>
      <c r="M58" s="692"/>
      <c r="N58" s="692"/>
    </row>
    <row r="59" spans="2:19" s="736" customFormat="1" ht="12" customHeight="1" thickBot="1">
      <c r="B59" s="798"/>
      <c r="C59" s="348"/>
      <c r="D59" s="348"/>
      <c r="E59" s="628"/>
      <c r="F59" s="349"/>
      <c r="G59" s="348"/>
      <c r="H59" s="349"/>
      <c r="I59" s="349"/>
      <c r="J59" s="799"/>
      <c r="L59" s="692"/>
      <c r="M59" s="692"/>
      <c r="N59" s="692"/>
    </row>
    <row r="60" spans="2:19" s="697" customFormat="1" ht="80.150000000000006" customHeight="1">
      <c r="B60" s="800" t="s">
        <v>1578</v>
      </c>
      <c r="C60" s="663" t="s">
        <v>1235</v>
      </c>
      <c r="D60" s="663" t="s">
        <v>888</v>
      </c>
      <c r="E60" s="663" t="s">
        <v>886</v>
      </c>
      <c r="F60" s="663" t="s">
        <v>2018</v>
      </c>
      <c r="G60" s="663" t="s">
        <v>881</v>
      </c>
      <c r="H60" s="524" t="s">
        <v>1083</v>
      </c>
      <c r="I60" s="524" t="s">
        <v>1084</v>
      </c>
      <c r="J60" s="801"/>
      <c r="K60" s="736"/>
      <c r="L60" s="692"/>
      <c r="M60" s="692"/>
      <c r="N60" s="692"/>
      <c r="O60" s="736"/>
      <c r="P60" s="736"/>
      <c r="Q60" s="736"/>
      <c r="R60" s="736"/>
      <c r="S60" s="736"/>
    </row>
    <row r="61" spans="2:19" s="697" customFormat="1" ht="255.75" customHeight="1">
      <c r="B61" s="802" t="s">
        <v>1702</v>
      </c>
      <c r="C61" s="648" t="str">
        <f>IF('Project Info'!$C$4='Project Info'!$P$35,'Prescriptive Path Checklist'!C27,IF('Project Info'!C4='Project Info'!P36,'Prerequisites Checklist'!C27,"&lt;Select compliance path on the 'Project Info' tab&gt;"))</f>
        <v>&lt;Select compliance path on the 'Project Info' tab&gt;</v>
      </c>
      <c r="D61" s="133">
        <f>ERMs!C25</f>
        <v>0</v>
      </c>
      <c r="E61" s="294">
        <f>ERMs!D25</f>
        <v>0</v>
      </c>
      <c r="F61" s="1182"/>
      <c r="G61" s="1182"/>
      <c r="H61" s="1176"/>
      <c r="I61" s="1127"/>
      <c r="J61" s="1177"/>
      <c r="K61" s="767"/>
      <c r="O61" s="767"/>
      <c r="P61" s="767"/>
      <c r="Q61" s="767"/>
      <c r="R61" s="767"/>
    </row>
    <row r="62" spans="2:19" s="697" customFormat="1" ht="82.5" customHeight="1">
      <c r="B62" s="800" t="s">
        <v>1581</v>
      </c>
      <c r="C62" s="663" t="s">
        <v>1235</v>
      </c>
      <c r="D62" s="663" t="s">
        <v>888</v>
      </c>
      <c r="E62" s="663" t="s">
        <v>886</v>
      </c>
      <c r="F62" s="663" t="s">
        <v>2017</v>
      </c>
      <c r="G62" s="663" t="s">
        <v>881</v>
      </c>
      <c r="H62" s="524" t="s">
        <v>1083</v>
      </c>
      <c r="I62" s="524" t="s">
        <v>1084</v>
      </c>
      <c r="J62" s="801"/>
      <c r="K62" s="767"/>
      <c r="O62" s="767"/>
      <c r="P62" s="767"/>
      <c r="Q62" s="767"/>
      <c r="R62" s="767"/>
    </row>
    <row r="63" spans="2:19" s="697" customFormat="1" ht="141.75" customHeight="1">
      <c r="B63" s="802" t="s">
        <v>1703</v>
      </c>
      <c r="C63" s="648" t="str">
        <f>IF('Project Info'!$C$4='Project Info'!$P$35,'Prescriptive Path Checklist'!C27,IF('Project Info'!C4='Project Info'!P36,'Prerequisites Checklist'!C27,"&lt;Select compliance path on the 'Project Info' tab&gt;"))</f>
        <v>&lt;Select compliance path on the 'Project Info' tab&gt;</v>
      </c>
      <c r="D63" s="133">
        <f>ERMs!C26</f>
        <v>0</v>
      </c>
      <c r="E63" s="294">
        <f>ERMs!D26</f>
        <v>0</v>
      </c>
      <c r="F63" s="1182"/>
      <c r="G63" s="1182"/>
      <c r="H63" s="1176"/>
      <c r="I63" s="1127"/>
      <c r="J63" s="1177"/>
      <c r="K63" s="767"/>
      <c r="O63" s="767"/>
      <c r="P63" s="767"/>
      <c r="Q63" s="767"/>
      <c r="R63" s="767"/>
    </row>
    <row r="64" spans="2:19" ht="91.5" customHeight="1">
      <c r="B64" s="800" t="s">
        <v>1315</v>
      </c>
      <c r="C64" s="663"/>
      <c r="D64" s="1393" t="s">
        <v>1235</v>
      </c>
      <c r="E64" s="1393"/>
      <c r="F64" s="663" t="s">
        <v>955</v>
      </c>
      <c r="G64" s="663" t="s">
        <v>883</v>
      </c>
      <c r="H64" s="524" t="s">
        <v>1083</v>
      </c>
      <c r="I64" s="524" t="s">
        <v>1084</v>
      </c>
      <c r="J64" s="890" t="s">
        <v>1811</v>
      </c>
    </row>
    <row r="65" spans="1:17" ht="69" customHeight="1">
      <c r="A65" s="694"/>
      <c r="B65" s="1341" t="s">
        <v>1418</v>
      </c>
      <c r="C65" s="1389"/>
      <c r="D65" s="1389"/>
      <c r="E65" s="1389"/>
      <c r="F65" s="1182"/>
      <c r="G65" s="1182"/>
      <c r="H65" s="1176"/>
      <c r="I65" s="1127"/>
      <c r="J65" s="1114"/>
      <c r="K65" s="693"/>
      <c r="O65" s="693"/>
      <c r="P65" s="693"/>
      <c r="Q65" s="693"/>
    </row>
    <row r="66" spans="1:17" ht="179.25" customHeight="1">
      <c r="A66" s="694"/>
      <c r="B66" s="1420" t="s">
        <v>1834</v>
      </c>
      <c r="C66" s="1421"/>
      <c r="D66" s="1413" t="str">
        <f>IF('Project Info'!C4='Project Info'!P35,'Prescriptive Path Checklist'!C37,IF('Project Info'!C4='Project Info'!P36,'Prerequisites Checklist'!C36,"&lt;Select compliance path on the 'Project Info' tab&gt;"))</f>
        <v>&lt;Select compliance path on the 'Project Info' tab&gt;</v>
      </c>
      <c r="E66" s="1414"/>
      <c r="F66" s="1118"/>
      <c r="G66" s="1118"/>
      <c r="H66" s="1126"/>
      <c r="I66" s="1122"/>
      <c r="J66" s="1122"/>
      <c r="K66" s="693"/>
      <c r="O66" s="693"/>
      <c r="P66" s="693"/>
      <c r="Q66" s="693"/>
    </row>
    <row r="67" spans="1:17" ht="161.25" customHeight="1">
      <c r="A67" s="694"/>
      <c r="B67" s="1351" t="s">
        <v>1835</v>
      </c>
      <c r="C67" s="1422"/>
      <c r="D67" s="1415"/>
      <c r="E67" s="1416"/>
      <c r="F67" s="1182"/>
      <c r="G67" s="1182"/>
      <c r="H67" s="1176"/>
      <c r="I67" s="1114"/>
      <c r="J67" s="1114"/>
      <c r="K67" s="693"/>
      <c r="O67" s="693"/>
      <c r="P67" s="693"/>
      <c r="Q67" s="693"/>
    </row>
    <row r="68" spans="1:17" ht="75" customHeight="1">
      <c r="B68" s="1351" t="s">
        <v>1841</v>
      </c>
      <c r="C68" s="1352"/>
      <c r="D68" s="1352"/>
      <c r="E68" s="1417"/>
      <c r="F68" s="1182"/>
      <c r="G68" s="1182"/>
      <c r="H68" s="1176"/>
      <c r="I68" s="1114"/>
      <c r="J68" s="1114"/>
      <c r="K68" s="768"/>
      <c r="O68" s="693"/>
      <c r="P68" s="693"/>
      <c r="Q68" s="693"/>
    </row>
    <row r="69" spans="1:17" ht="72.75" customHeight="1">
      <c r="A69" s="694"/>
      <c r="B69" s="1280" t="s">
        <v>1815</v>
      </c>
      <c r="C69" s="1281"/>
      <c r="D69" s="1281"/>
      <c r="E69" s="1387"/>
      <c r="F69" s="1182"/>
      <c r="G69" s="1182"/>
      <c r="H69" s="1176"/>
      <c r="I69" s="1114"/>
      <c r="J69" s="1114"/>
      <c r="K69" s="693"/>
      <c r="O69" s="693"/>
      <c r="P69" s="693"/>
      <c r="Q69" s="693"/>
    </row>
    <row r="70" spans="1:17" ht="33.75" customHeight="1">
      <c r="A70" s="698"/>
      <c r="B70" s="1280" t="s">
        <v>1082</v>
      </c>
      <c r="C70" s="1281"/>
      <c r="D70" s="1281"/>
      <c r="E70" s="1281"/>
      <c r="F70" s="1281"/>
      <c r="G70" s="1281"/>
      <c r="H70" s="1281"/>
      <c r="I70" s="1114"/>
      <c r="J70" s="1114"/>
      <c r="K70" s="693"/>
      <c r="O70" s="693"/>
      <c r="P70" s="693"/>
      <c r="Q70" s="693"/>
    </row>
    <row r="71" spans="1:17" ht="33.75" customHeight="1">
      <c r="B71" s="1408" t="s">
        <v>491</v>
      </c>
      <c r="C71" s="1409"/>
      <c r="D71" s="1409"/>
      <c r="E71" s="1409"/>
      <c r="F71" s="1409"/>
      <c r="G71" s="1409"/>
      <c r="H71" s="1409"/>
      <c r="I71" s="1409"/>
      <c r="J71" s="1410"/>
    </row>
    <row r="72" spans="1:17" ht="24.5">
      <c r="C72" s="737"/>
      <c r="Q72" s="694" t="s">
        <v>961</v>
      </c>
    </row>
    <row r="73" spans="1:17" ht="24.5">
      <c r="C73" s="737"/>
      <c r="Q73" s="694" t="s">
        <v>962</v>
      </c>
    </row>
    <row r="74" spans="1:17" ht="24.5">
      <c r="C74" s="737"/>
      <c r="Q74" s="694" t="s">
        <v>847</v>
      </c>
    </row>
    <row r="187" spans="2:2" ht="18">
      <c r="B187" s="738"/>
    </row>
  </sheetData>
  <sheetProtection sheet="1" objects="1" scenarios="1" formatCells="0" formatColumns="0" formatRows="0" insertColumns="0" insertRows="0"/>
  <customSheetViews>
    <customSheetView guid="{64EBBD8A-4566-42FC-86CE-DB7AB51EA8C6}" showPageBreaks="1" showGridLines="0" fitToPage="1" printArea="1" hiddenColumns="1" view="pageBreakPreview" topLeftCell="A57">
      <selection activeCell="A58" sqref="A58"/>
      <rowBreaks count="3" manualBreakCount="3">
        <brk id="34" min="1" max="9" man="1"/>
        <brk id="36" min="1" max="9" man="1"/>
        <brk id="42" min="1" max="9" man="1"/>
      </rowBreaks>
      <colBreaks count="1" manualBreakCount="1">
        <brk id="10" max="1048575" man="1"/>
      </colBreaks>
      <pageMargins left="0.25" right="0.25" top="0.75" bottom="0.75" header="0.3" footer="0.3"/>
      <pageSetup scale="59" fitToHeight="0" orientation="portrait" r:id="rId1"/>
      <headerFooter alignWithMargins="0"/>
    </customSheetView>
    <customSheetView guid="{F9A20F36-B02B-42EA-9527-78282515A3BC}" showPageBreaks="1" showGridLines="0" fitToPage="1" printArea="1" hiddenColumns="1" view="pageBreakPreview" topLeftCell="A57">
      <selection activeCell="A58" sqref="A58"/>
      <rowBreaks count="4" manualBreakCount="4">
        <brk id="34" min="1" max="9" man="1"/>
        <brk id="36" min="1" max="9" man="1"/>
        <brk id="42" min="1" max="9" man="1"/>
        <brk id="63" min="1" max="9" man="1"/>
      </rowBreaks>
      <colBreaks count="1" manualBreakCount="1">
        <brk id="10" max="1048575" man="1"/>
      </colBreaks>
      <pageMargins left="0.25" right="0.25" top="0.75" bottom="0.75" header="0.3" footer="0.3"/>
      <pageSetup scale="59" fitToHeight="0" orientation="portrait" r:id="rId2"/>
      <headerFooter alignWithMargins="0"/>
    </customSheetView>
  </customSheetViews>
  <mergeCells count="26">
    <mergeCell ref="L10:N11"/>
    <mergeCell ref="B71:J71"/>
    <mergeCell ref="B10:G10"/>
    <mergeCell ref="B11:G11"/>
    <mergeCell ref="B24:G24"/>
    <mergeCell ref="B22:G22"/>
    <mergeCell ref="G46:G51"/>
    <mergeCell ref="D66:E67"/>
    <mergeCell ref="B70:H70"/>
    <mergeCell ref="B68:E68"/>
    <mergeCell ref="B69:E69"/>
    <mergeCell ref="B21:G21"/>
    <mergeCell ref="B27:E27"/>
    <mergeCell ref="G37:G44"/>
    <mergeCell ref="B66:C66"/>
    <mergeCell ref="B67:C67"/>
    <mergeCell ref="D64:E64"/>
    <mergeCell ref="B65:E65"/>
    <mergeCell ref="B26:E26"/>
    <mergeCell ref="B23:G23"/>
    <mergeCell ref="H5:I5"/>
    <mergeCell ref="H6:I6"/>
    <mergeCell ref="H7:I7"/>
    <mergeCell ref="B9:G9"/>
    <mergeCell ref="B20:G20"/>
    <mergeCell ref="H8:I8"/>
  </mergeCells>
  <phoneticPr fontId="30" type="noConversion"/>
  <dataValidations count="3">
    <dataValidation type="list" allowBlank="1" showInputMessage="1" showErrorMessage="1" sqref="H36:I36 H52:I52 H45:I45 H59:I59" xr:uid="{00000000-0002-0000-0C00-000000000000}">
      <formula1>$Q$71:$Q$74</formula1>
    </dataValidation>
    <dataValidation type="list" allowBlank="1" showInputMessage="1" showErrorMessage="1" sqref="I26" xr:uid="{00000000-0002-0000-0C00-000001000000}">
      <formula1>#REF!</formula1>
    </dataValidation>
    <dataValidation type="list" allowBlank="1" showInputMessage="1" showErrorMessage="1" sqref="H26 H28:I35 H65:I69 H61:I61 H46:I51 H37:I44 H63:I63 I70 H53:I58" xr:uid="{00000000-0002-0000-0C00-000002000000}">
      <formula1>"Yes,No,NA"</formula1>
    </dataValidation>
  </dataValidations>
  <hyperlinks>
    <hyperlink ref="C61" location="'Prerequisites Checklist'!C29" display="'Prerequisites Checklist'!C29" xr:uid="{00000000-0004-0000-0C00-000000000000}"/>
    <hyperlink ref="C63" location="'Prerequisites Checklist'!C30" display="'Prerequisites Checklist'!C30" xr:uid="{00000000-0004-0000-0C00-000001000000}"/>
    <hyperlink ref="B66:C66" location="'Prerequisites Checklist'!C39" display="'Prerequisites Checklist'!C39" xr:uid="{00000000-0004-0000-0C00-000002000000}"/>
    <hyperlink ref="B67:C67" location="'Prerequisites Checklist'!C40" display="'Prerequisites Checklist'!C40" xr:uid="{00000000-0004-0000-0C00-000003000000}"/>
    <hyperlink ref="B68:E68" location="'Prerequisites Checklist'!C46" display="'Prerequisites Checklist'!C46" xr:uid="{00000000-0004-0000-0C00-000004000000}"/>
  </hyperlinks>
  <pageMargins left="0.75" right="0.75" top="1" bottom="1" header="0.5" footer="0.5"/>
  <pageSetup scale="51" fitToHeight="0" orientation="portrait" r:id="rId3"/>
  <headerFooter alignWithMargins="0">
    <oddFooter>Page &amp;P of &amp;N</oddFooter>
  </headerFooter>
  <rowBreaks count="2" manualBreakCount="2">
    <brk id="26" min="1" max="9" man="1"/>
    <brk id="63" min="1" max="9" man="1"/>
  </rowBreaks>
  <colBreaks count="1" manualBreakCount="1">
    <brk id="10" max="1048575" man="1"/>
  </colBreaks>
  <drawing r:id="rId4"/>
  <legacyDrawing r:id="rId5"/>
  <controls>
    <mc:AlternateContent xmlns:mc="http://schemas.openxmlformats.org/markup-compatibility/2006">
      <mc:Choice Requires="x14">
        <control shapeId="3100811" r:id="rId6" name="CommandButton1">
          <controlPr defaultSize="0" autoLine="0" r:id="rId7">
            <anchor moveWithCells="1">
              <from>
                <xdr:col>9</xdr:col>
                <xdr:colOff>742950</xdr:colOff>
                <xdr:row>0</xdr:row>
                <xdr:rowOff>107950</xdr:rowOff>
              </from>
              <to>
                <xdr:col>9</xdr:col>
                <xdr:colOff>2298700</xdr:colOff>
                <xdr:row>1</xdr:row>
                <xdr:rowOff>88900</xdr:rowOff>
              </to>
            </anchor>
          </controlPr>
        </control>
      </mc:Choice>
      <mc:Fallback>
        <control shapeId="3100811" r:id="rId6" name="CommandButton1"/>
      </mc:Fallback>
    </mc:AlternateContent>
  </control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tabColor rgb="FF99FF99"/>
    <pageSetUpPr fitToPage="1"/>
  </sheetPr>
  <dimension ref="A1:R188"/>
  <sheetViews>
    <sheetView showGridLines="0" zoomScale="85" zoomScaleNormal="85" zoomScaleSheetLayoutView="90" workbookViewId="0">
      <selection activeCell="H6" sqref="H6:I6"/>
    </sheetView>
  </sheetViews>
  <sheetFormatPr defaultColWidth="9.1796875" defaultRowHeight="12.5"/>
  <cols>
    <col min="1" max="1" width="9.1796875" style="692"/>
    <col min="2" max="2" width="20" style="692" customWidth="1"/>
    <col min="3" max="4" width="15.7265625" style="692" customWidth="1"/>
    <col min="5" max="5" width="18.81640625" style="692" customWidth="1"/>
    <col min="6" max="6" width="35.7265625" style="692" customWidth="1"/>
    <col min="7" max="7" width="10.7265625" style="692" customWidth="1"/>
    <col min="8" max="8" width="6.26953125" style="692" customWidth="1"/>
    <col min="9" max="9" width="11" style="692" customWidth="1"/>
    <col min="10" max="10" width="35.81640625" style="692" customWidth="1"/>
    <col min="11" max="11" width="9.1796875" style="693"/>
    <col min="12" max="12" width="65.26953125" style="692" customWidth="1"/>
    <col min="13" max="13" width="24.7265625" style="692" customWidth="1"/>
    <col min="14" max="14" width="16.26953125" style="692" bestFit="1" customWidth="1"/>
    <col min="15" max="15" width="9.26953125" style="693" customWidth="1"/>
    <col min="16" max="16" width="11.453125" style="693" customWidth="1"/>
    <col min="17" max="17" width="9.1796875" style="692" hidden="1" customWidth="1"/>
    <col min="18" max="16384" width="9.1796875" style="692"/>
  </cols>
  <sheetData>
    <row r="1" spans="1:16" ht="26.25" customHeight="1">
      <c r="A1" s="691"/>
      <c r="B1" s="902"/>
      <c r="C1" s="700" t="s">
        <v>1085</v>
      </c>
      <c r="D1" s="701"/>
      <c r="E1" s="701"/>
      <c r="F1" s="702"/>
      <c r="G1" s="701"/>
      <c r="H1" s="703"/>
      <c r="I1" s="703"/>
      <c r="J1" s="704"/>
      <c r="K1" s="692"/>
      <c r="O1" s="692"/>
      <c r="P1" s="692"/>
    </row>
    <row r="2" spans="1:16" ht="26.25" customHeight="1">
      <c r="B2" s="707"/>
      <c r="C2" s="512" t="s">
        <v>1086</v>
      </c>
      <c r="D2" s="818"/>
      <c r="E2" s="818"/>
      <c r="F2" s="513"/>
      <c r="G2" s="818"/>
      <c r="H2" s="20"/>
      <c r="I2" s="20"/>
      <c r="J2" s="706"/>
      <c r="K2" s="692"/>
      <c r="O2" s="692"/>
      <c r="P2" s="692"/>
    </row>
    <row r="3" spans="1:16" ht="26.25" customHeight="1">
      <c r="B3" s="707"/>
      <c r="C3" s="690" t="s">
        <v>852</v>
      </c>
      <c r="D3" s="690">
        <f>'Project Info'!C3</f>
        <v>0</v>
      </c>
      <c r="E3" s="818"/>
      <c r="F3" s="513"/>
      <c r="G3" s="818"/>
      <c r="H3" s="20"/>
      <c r="I3" s="20"/>
      <c r="J3" s="706"/>
      <c r="K3" s="692"/>
      <c r="O3" s="692"/>
      <c r="P3" s="692"/>
    </row>
    <row r="4" spans="1:16" ht="26.25" customHeight="1">
      <c r="A4" s="885"/>
      <c r="B4" s="707"/>
      <c r="C4" s="522"/>
      <c r="D4" s="818"/>
      <c r="E4" s="818"/>
      <c r="F4" s="818"/>
      <c r="G4" s="818"/>
      <c r="H4" s="20"/>
      <c r="I4" s="20"/>
      <c r="J4" s="935"/>
      <c r="L4" s="1402" t="s">
        <v>1891</v>
      </c>
      <c r="M4" s="1403"/>
      <c r="N4" s="1404"/>
    </row>
    <row r="5" spans="1:16" s="735" customFormat="1" ht="15.75" customHeight="1">
      <c r="B5" s="708" t="s">
        <v>1015</v>
      </c>
      <c r="C5" s="514"/>
      <c r="D5" s="514"/>
      <c r="E5" s="515"/>
      <c r="F5" s="537"/>
      <c r="G5" s="547"/>
      <c r="H5" s="1313" t="s">
        <v>884</v>
      </c>
      <c r="I5" s="1313"/>
      <c r="J5" s="709" t="s">
        <v>661</v>
      </c>
      <c r="K5" s="897"/>
      <c r="L5" s="1405"/>
      <c r="M5" s="1406"/>
      <c r="N5" s="1407"/>
      <c r="O5" s="897"/>
      <c r="P5" s="897"/>
    </row>
    <row r="6" spans="1:16" s="697" customFormat="1" ht="30" customHeight="1">
      <c r="B6" s="936"/>
      <c r="C6" s="548"/>
      <c r="D6" s="548"/>
      <c r="E6" s="548"/>
      <c r="F6" s="548"/>
      <c r="G6" s="548"/>
      <c r="H6" s="1432"/>
      <c r="I6" s="1308"/>
      <c r="J6" s="1128"/>
      <c r="K6" s="767"/>
      <c r="L6" s="531" t="s">
        <v>687</v>
      </c>
      <c r="M6" s="532" t="s">
        <v>703</v>
      </c>
      <c r="N6" s="531" t="s">
        <v>688</v>
      </c>
      <c r="O6" s="767"/>
      <c r="P6" s="767"/>
    </row>
    <row r="7" spans="1:16" s="697" customFormat="1" ht="13">
      <c r="B7" s="937"/>
      <c r="C7" s="549"/>
      <c r="D7" s="549"/>
      <c r="E7" s="549"/>
      <c r="F7" s="549"/>
      <c r="G7" s="549"/>
      <c r="H7" s="1308"/>
      <c r="I7" s="1308"/>
      <c r="J7" s="711"/>
      <c r="K7" s="767"/>
      <c r="L7" s="533" t="s">
        <v>689</v>
      </c>
      <c r="M7" s="534">
        <v>5</v>
      </c>
      <c r="N7" s="533" t="s">
        <v>690</v>
      </c>
      <c r="O7" s="767"/>
      <c r="P7" s="767"/>
    </row>
    <row r="8" spans="1:16" ht="13">
      <c r="B8" s="712" t="s">
        <v>1019</v>
      </c>
      <c r="C8" s="539"/>
      <c r="D8" s="539"/>
      <c r="E8" s="539"/>
      <c r="F8" s="539"/>
      <c r="G8" s="539"/>
      <c r="H8" s="1308"/>
      <c r="I8" s="1308"/>
      <c r="J8" s="711"/>
      <c r="K8" s="692"/>
      <c r="L8" s="533" t="s">
        <v>691</v>
      </c>
      <c r="M8" s="535">
        <v>5.6</v>
      </c>
      <c r="N8" s="533" t="s">
        <v>692</v>
      </c>
      <c r="O8" s="692"/>
      <c r="P8" s="692"/>
    </row>
    <row r="9" spans="1:16" ht="15.75" customHeight="1">
      <c r="B9" s="1369" t="s">
        <v>1011</v>
      </c>
      <c r="C9" s="1291"/>
      <c r="D9" s="1291"/>
      <c r="E9" s="1291"/>
      <c r="F9" s="1291"/>
      <c r="G9" s="1291"/>
      <c r="H9" s="20"/>
      <c r="I9" s="20"/>
      <c r="J9" s="713"/>
      <c r="K9" s="692"/>
      <c r="L9" s="533" t="s">
        <v>693</v>
      </c>
      <c r="M9" s="535">
        <v>3.4</v>
      </c>
      <c r="N9" s="533" t="s">
        <v>694</v>
      </c>
      <c r="O9" s="692"/>
      <c r="P9" s="692"/>
    </row>
    <row r="10" spans="1:16">
      <c r="B10" s="714"/>
      <c r="C10" s="539"/>
      <c r="D10" s="539"/>
      <c r="E10" s="539"/>
      <c r="F10" s="539"/>
      <c r="G10" s="539"/>
      <c r="H10" s="20"/>
      <c r="I10" s="20"/>
      <c r="J10" s="713"/>
      <c r="K10" s="692"/>
      <c r="L10" s="533" t="s">
        <v>695</v>
      </c>
      <c r="M10" s="535">
        <v>3.4</v>
      </c>
      <c r="N10" s="533" t="s">
        <v>694</v>
      </c>
      <c r="O10" s="692"/>
      <c r="P10" s="692"/>
    </row>
    <row r="11" spans="1:16" ht="13">
      <c r="B11" s="712" t="s">
        <v>844</v>
      </c>
      <c r="C11" s="539"/>
      <c r="D11" s="539"/>
      <c r="E11" s="539"/>
      <c r="F11" s="539"/>
      <c r="G11" s="539"/>
      <c r="H11" s="20"/>
      <c r="I11" s="20"/>
      <c r="J11" s="713"/>
      <c r="K11" s="692"/>
      <c r="L11" s="536" t="s">
        <v>696</v>
      </c>
      <c r="M11" s="534">
        <v>3.2</v>
      </c>
      <c r="N11" s="533" t="s">
        <v>694</v>
      </c>
      <c r="O11" s="692"/>
      <c r="P11" s="692"/>
    </row>
    <row r="12" spans="1:16">
      <c r="B12" s="714" t="s">
        <v>845</v>
      </c>
      <c r="C12" s="539"/>
      <c r="D12" s="539"/>
      <c r="E12" s="539"/>
      <c r="F12" s="539"/>
      <c r="G12" s="539"/>
      <c r="H12" s="20"/>
      <c r="I12" s="20"/>
      <c r="J12" s="706"/>
      <c r="K12" s="692"/>
      <c r="L12" s="536" t="s">
        <v>697</v>
      </c>
      <c r="M12" s="534" t="s">
        <v>704</v>
      </c>
      <c r="N12" s="533" t="s">
        <v>694</v>
      </c>
      <c r="O12" s="692"/>
      <c r="P12" s="692"/>
    </row>
    <row r="13" spans="1:16">
      <c r="B13" s="715" t="s">
        <v>1154</v>
      </c>
      <c r="C13" s="539"/>
      <c r="D13" s="539"/>
      <c r="E13" s="539"/>
      <c r="F13" s="539"/>
      <c r="G13" s="539"/>
      <c r="H13" s="20"/>
      <c r="I13" s="20"/>
      <c r="J13" s="706"/>
      <c r="K13" s="692"/>
      <c r="L13" s="536" t="s">
        <v>698</v>
      </c>
      <c r="M13" s="534">
        <v>3.2</v>
      </c>
      <c r="N13" s="533" t="s">
        <v>694</v>
      </c>
      <c r="O13" s="692"/>
      <c r="P13" s="692"/>
    </row>
    <row r="14" spans="1:16">
      <c r="B14" s="715" t="s">
        <v>1012</v>
      </c>
      <c r="C14" s="539"/>
      <c r="D14" s="539"/>
      <c r="E14" s="539"/>
      <c r="F14" s="539"/>
      <c r="G14" s="539"/>
      <c r="H14" s="20"/>
      <c r="I14" s="20"/>
      <c r="J14" s="706"/>
      <c r="K14" s="692"/>
      <c r="L14" s="533" t="s">
        <v>699</v>
      </c>
      <c r="M14" s="535">
        <v>6.5</v>
      </c>
      <c r="N14" s="533" t="s">
        <v>700</v>
      </c>
      <c r="O14" s="692"/>
      <c r="P14" s="692"/>
    </row>
    <row r="15" spans="1:16">
      <c r="B15" s="715" t="s">
        <v>1157</v>
      </c>
      <c r="C15" s="539"/>
      <c r="D15" s="539"/>
      <c r="E15" s="539"/>
      <c r="F15" s="539"/>
      <c r="G15" s="539"/>
      <c r="H15" s="20"/>
      <c r="I15" s="20"/>
      <c r="J15" s="706"/>
      <c r="K15" s="692"/>
      <c r="L15" s="533" t="s">
        <v>701</v>
      </c>
      <c r="M15" s="534">
        <v>4</v>
      </c>
      <c r="N15" s="533" t="s">
        <v>702</v>
      </c>
      <c r="O15" s="692"/>
      <c r="P15" s="692"/>
    </row>
    <row r="16" spans="1:16">
      <c r="B16" s="714"/>
      <c r="C16" s="539"/>
      <c r="D16" s="539"/>
      <c r="E16" s="539"/>
      <c r="F16" s="539"/>
      <c r="G16" s="539"/>
      <c r="H16" s="20"/>
      <c r="I16" s="20"/>
      <c r="J16" s="706"/>
      <c r="K16" s="692"/>
      <c r="O16" s="692"/>
      <c r="P16" s="692"/>
    </row>
    <row r="17" spans="1:18" ht="13">
      <c r="B17" s="712" t="s">
        <v>1016</v>
      </c>
      <c r="C17" s="539"/>
      <c r="D17" s="539"/>
      <c r="E17" s="539"/>
      <c r="F17" s="539"/>
      <c r="G17" s="539"/>
      <c r="H17" s="20"/>
      <c r="I17" s="20"/>
      <c r="J17" s="706"/>
      <c r="K17" s="692"/>
      <c r="O17" s="692"/>
      <c r="P17" s="692"/>
    </row>
    <row r="18" spans="1:18" ht="39.75" customHeight="1">
      <c r="B18" s="1369" t="s">
        <v>227</v>
      </c>
      <c r="C18" s="1291"/>
      <c r="D18" s="1291"/>
      <c r="E18" s="1291"/>
      <c r="F18" s="1291"/>
      <c r="G18" s="1291"/>
      <c r="H18" s="20"/>
      <c r="I18" s="20"/>
      <c r="J18" s="706"/>
      <c r="K18" s="692"/>
      <c r="O18" s="692"/>
      <c r="P18" s="692"/>
    </row>
    <row r="19" spans="1:18" ht="80.150000000000006" customHeight="1">
      <c r="B19" s="1369" t="s">
        <v>55</v>
      </c>
      <c r="C19" s="1291"/>
      <c r="D19" s="1291"/>
      <c r="E19" s="1291"/>
      <c r="F19" s="1291"/>
      <c r="G19" s="1291"/>
      <c r="H19" s="20"/>
      <c r="I19" s="20"/>
      <c r="J19" s="706"/>
      <c r="K19" s="692"/>
      <c r="O19" s="692"/>
      <c r="P19" s="692"/>
    </row>
    <row r="20" spans="1:18" ht="52.5" customHeight="1">
      <c r="B20" s="1369" t="s">
        <v>244</v>
      </c>
      <c r="C20" s="1291"/>
      <c r="D20" s="1291"/>
      <c r="E20" s="1291"/>
      <c r="F20" s="1291"/>
      <c r="G20" s="1291"/>
      <c r="H20" s="20"/>
      <c r="I20" s="20"/>
      <c r="J20" s="706"/>
      <c r="K20" s="692"/>
      <c r="O20" s="692"/>
      <c r="P20" s="692"/>
    </row>
    <row r="21" spans="1:18" ht="52.5" customHeight="1">
      <c r="B21" s="1369" t="s">
        <v>65</v>
      </c>
      <c r="C21" s="1291"/>
      <c r="D21" s="1291"/>
      <c r="E21" s="1291"/>
      <c r="F21" s="1291"/>
      <c r="G21" s="1291"/>
      <c r="H21" s="20"/>
      <c r="I21" s="20"/>
      <c r="J21" s="706"/>
      <c r="K21" s="692"/>
      <c r="O21" s="692"/>
      <c r="P21" s="692"/>
    </row>
    <row r="22" spans="1:18" ht="18" customHeight="1">
      <c r="B22" s="1370" t="s">
        <v>1014</v>
      </c>
      <c r="C22" s="1371"/>
      <c r="D22" s="1371"/>
      <c r="E22" s="1371"/>
      <c r="F22" s="1371"/>
      <c r="G22" s="1371"/>
      <c r="H22" s="20"/>
      <c r="I22" s="20"/>
      <c r="J22" s="706"/>
      <c r="L22" s="693"/>
      <c r="M22" s="693"/>
      <c r="N22" s="693"/>
    </row>
    <row r="23" spans="1:18" ht="84" customHeight="1">
      <c r="B23" s="1398" t="s">
        <v>1158</v>
      </c>
      <c r="C23" s="1399"/>
      <c r="D23" s="1399"/>
      <c r="E23" s="1399"/>
      <c r="F23" s="1399"/>
      <c r="G23" s="1399"/>
      <c r="H23" s="20"/>
      <c r="I23" s="20"/>
      <c r="J23" s="706"/>
      <c r="L23" s="765"/>
      <c r="M23" s="765"/>
      <c r="N23" s="765"/>
    </row>
    <row r="24" spans="1:18" ht="16.5" customHeight="1">
      <c r="B24" s="938"/>
      <c r="C24" s="170"/>
      <c r="D24" s="170"/>
      <c r="E24" s="170"/>
      <c r="F24" s="170"/>
      <c r="G24" s="170"/>
      <c r="H24" s="20"/>
      <c r="I24" s="20"/>
      <c r="J24" s="706"/>
      <c r="L24" s="693"/>
      <c r="M24" s="693"/>
      <c r="N24" s="693"/>
    </row>
    <row r="25" spans="1:18" s="736" customFormat="1" ht="80.150000000000006" customHeight="1">
      <c r="B25" s="719" t="s">
        <v>1077</v>
      </c>
      <c r="C25" s="804"/>
      <c r="D25" s="804"/>
      <c r="E25" s="804"/>
      <c r="F25" s="804" t="s">
        <v>955</v>
      </c>
      <c r="G25" s="804" t="s">
        <v>883</v>
      </c>
      <c r="H25" s="524" t="s">
        <v>1083</v>
      </c>
      <c r="I25" s="69"/>
      <c r="J25" s="939"/>
      <c r="K25" s="771"/>
      <c r="L25" s="693"/>
      <c r="M25" s="693"/>
      <c r="N25" s="693"/>
    </row>
    <row r="26" spans="1:18" ht="293.25" customHeight="1">
      <c r="B26" s="1377" t="s">
        <v>1734</v>
      </c>
      <c r="C26" s="1336"/>
      <c r="D26" s="1336"/>
      <c r="E26" s="1379"/>
      <c r="F26" s="1180"/>
      <c r="G26" s="1178"/>
      <c r="H26" s="1129"/>
      <c r="I26" s="63"/>
      <c r="J26" s="721"/>
      <c r="K26" s="692"/>
      <c r="O26" s="692"/>
      <c r="P26" s="692"/>
    </row>
    <row r="27" spans="1:18" ht="102" customHeight="1">
      <c r="B27" s="1392" t="s">
        <v>664</v>
      </c>
      <c r="C27" s="1393"/>
      <c r="D27" s="1393"/>
      <c r="E27" s="1393"/>
      <c r="F27" s="804" t="s">
        <v>1733</v>
      </c>
      <c r="G27" s="804" t="s">
        <v>883</v>
      </c>
      <c r="H27" s="524" t="s">
        <v>1083</v>
      </c>
      <c r="I27" s="524" t="s">
        <v>1084</v>
      </c>
      <c r="J27" s="931" t="s">
        <v>1811</v>
      </c>
    </row>
    <row r="28" spans="1:18" s="697" customFormat="1" ht="13">
      <c r="A28" s="696"/>
      <c r="B28" s="722" t="s">
        <v>1260</v>
      </c>
      <c r="C28" s="292"/>
      <c r="D28" s="546" t="s">
        <v>1261</v>
      </c>
      <c r="E28" s="541"/>
      <c r="F28" s="210"/>
      <c r="G28" s="1382"/>
      <c r="H28" s="193"/>
      <c r="I28" s="301"/>
      <c r="J28" s="723"/>
      <c r="K28" s="767"/>
      <c r="O28" s="767"/>
      <c r="P28" s="767"/>
      <c r="Q28" s="766"/>
      <c r="R28" s="767"/>
    </row>
    <row r="29" spans="1:18" s="697" customFormat="1" ht="13">
      <c r="B29" s="724" t="s">
        <v>1255</v>
      </c>
      <c r="C29" s="821"/>
      <c r="D29" s="293"/>
      <c r="E29" s="545" t="s">
        <v>890</v>
      </c>
      <c r="F29" s="211"/>
      <c r="G29" s="1383"/>
      <c r="H29" s="193"/>
      <c r="I29" s="301"/>
      <c r="J29" s="723"/>
      <c r="K29" s="767"/>
      <c r="O29" s="767"/>
      <c r="P29" s="767"/>
      <c r="Q29" s="766"/>
      <c r="R29" s="767"/>
    </row>
    <row r="30" spans="1:18" s="697" customFormat="1" ht="13">
      <c r="B30" s="724" t="s">
        <v>1256</v>
      </c>
      <c r="C30" s="821"/>
      <c r="D30" s="293"/>
      <c r="E30" s="542" t="s">
        <v>892</v>
      </c>
      <c r="F30" s="211"/>
      <c r="G30" s="1383"/>
      <c r="H30" s="193"/>
      <c r="I30" s="301"/>
      <c r="J30" s="723"/>
      <c r="K30" s="767"/>
      <c r="O30" s="767"/>
      <c r="P30" s="767"/>
      <c r="Q30" s="766"/>
      <c r="R30" s="767"/>
    </row>
    <row r="31" spans="1:18" s="697" customFormat="1" ht="13">
      <c r="B31" s="725" t="s">
        <v>1645</v>
      </c>
      <c r="C31" s="821"/>
      <c r="D31" s="293"/>
      <c r="E31" s="542" t="s">
        <v>893</v>
      </c>
      <c r="F31" s="821"/>
      <c r="G31" s="1383"/>
      <c r="H31" s="193"/>
      <c r="I31" s="301"/>
      <c r="J31" s="723"/>
      <c r="K31" s="767"/>
      <c r="O31" s="767"/>
      <c r="P31" s="767"/>
      <c r="Q31" s="766"/>
      <c r="R31" s="767"/>
    </row>
    <row r="32" spans="1:18" s="697" customFormat="1" ht="26">
      <c r="B32" s="724" t="s">
        <v>1644</v>
      </c>
      <c r="C32" s="821"/>
      <c r="D32" s="293"/>
      <c r="E32" s="542" t="s">
        <v>894</v>
      </c>
      <c r="F32" s="213"/>
      <c r="G32" s="1383"/>
      <c r="H32" s="193"/>
      <c r="I32" s="301"/>
      <c r="J32" s="723"/>
      <c r="K32" s="767"/>
      <c r="O32" s="767"/>
      <c r="P32" s="767"/>
      <c r="Q32" s="766"/>
      <c r="R32" s="767"/>
    </row>
    <row r="33" spans="1:18" s="697" customFormat="1" ht="13">
      <c r="A33" s="696"/>
      <c r="B33" s="940"/>
      <c r="C33" s="293"/>
      <c r="D33" s="293"/>
      <c r="E33" s="542" t="s">
        <v>895</v>
      </c>
      <c r="F33" s="50"/>
      <c r="G33" s="1383"/>
      <c r="H33" s="304"/>
      <c r="I33" s="301"/>
      <c r="J33" s="726"/>
      <c r="K33" s="767"/>
      <c r="O33" s="767"/>
      <c r="P33" s="767"/>
      <c r="Q33" s="766"/>
      <c r="R33" s="767"/>
    </row>
    <row r="34" spans="1:18" s="697" customFormat="1" ht="13">
      <c r="B34" s="727"/>
      <c r="C34" s="114"/>
      <c r="D34" s="114"/>
      <c r="E34" s="543"/>
      <c r="F34" s="821"/>
      <c r="G34" s="1383"/>
      <c r="H34" s="304"/>
      <c r="I34" s="301"/>
      <c r="J34" s="723"/>
      <c r="K34" s="767"/>
      <c r="O34" s="767"/>
      <c r="P34" s="767"/>
      <c r="Q34" s="766"/>
      <c r="R34" s="767"/>
    </row>
    <row r="35" spans="1:18" s="697" customFormat="1" ht="13">
      <c r="B35" s="728" t="s">
        <v>1288</v>
      </c>
      <c r="C35" s="303"/>
      <c r="D35" s="303"/>
      <c r="E35" s="544" t="s">
        <v>1253</v>
      </c>
      <c r="F35" s="821"/>
      <c r="G35" s="1384"/>
      <c r="H35" s="304"/>
      <c r="I35" s="301"/>
      <c r="J35" s="723"/>
      <c r="K35" s="767"/>
      <c r="O35" s="767"/>
      <c r="P35" s="767"/>
      <c r="Q35" s="766"/>
      <c r="R35" s="767"/>
    </row>
    <row r="36" spans="1:18" s="697" customFormat="1" ht="12.75" customHeight="1">
      <c r="B36" s="729"/>
      <c r="C36" s="297"/>
      <c r="D36" s="297"/>
      <c r="E36" s="813"/>
      <c r="F36" s="829"/>
      <c r="G36" s="297"/>
      <c r="H36" s="829"/>
      <c r="I36" s="829"/>
      <c r="J36" s="730"/>
      <c r="K36" s="767"/>
      <c r="O36" s="767"/>
      <c r="P36" s="767"/>
      <c r="Q36" s="766"/>
      <c r="R36" s="767"/>
    </row>
    <row r="37" spans="1:18" s="697" customFormat="1" ht="13">
      <c r="A37" s="696"/>
      <c r="B37" s="722" t="s">
        <v>1262</v>
      </c>
      <c r="C37" s="292"/>
      <c r="D37" s="546" t="s">
        <v>1261</v>
      </c>
      <c r="E37" s="541"/>
      <c r="F37" s="50"/>
      <c r="G37" s="1429"/>
      <c r="H37" s="304"/>
      <c r="I37" s="301"/>
      <c r="J37" s="723"/>
      <c r="K37" s="767"/>
      <c r="O37" s="767"/>
      <c r="P37" s="767"/>
      <c r="Q37" s="766"/>
      <c r="R37" s="767"/>
    </row>
    <row r="38" spans="1:18" s="697" customFormat="1" ht="13">
      <c r="B38" s="724" t="s">
        <v>1255</v>
      </c>
      <c r="C38" s="821"/>
      <c r="D38" s="293"/>
      <c r="E38" s="545" t="s">
        <v>890</v>
      </c>
      <c r="F38" s="50"/>
      <c r="G38" s="1430"/>
      <c r="H38" s="304"/>
      <c r="I38" s="301"/>
      <c r="J38" s="723"/>
      <c r="K38" s="767"/>
      <c r="O38" s="767"/>
      <c r="P38" s="767"/>
      <c r="Q38" s="766"/>
      <c r="R38" s="767"/>
    </row>
    <row r="39" spans="1:18" s="697" customFormat="1" ht="18.75" customHeight="1">
      <c r="B39" s="724" t="s">
        <v>1256</v>
      </c>
      <c r="C39" s="821"/>
      <c r="D39" s="293"/>
      <c r="E39" s="542" t="s">
        <v>892</v>
      </c>
      <c r="F39" s="821"/>
      <c r="G39" s="1430"/>
      <c r="H39" s="304"/>
      <c r="I39" s="301"/>
      <c r="J39" s="723"/>
      <c r="K39" s="767"/>
      <c r="O39" s="767"/>
      <c r="P39" s="767"/>
      <c r="Q39" s="767"/>
      <c r="R39" s="767"/>
    </row>
    <row r="40" spans="1:18" s="697" customFormat="1" ht="15.75" customHeight="1">
      <c r="B40" s="725" t="s">
        <v>1645</v>
      </c>
      <c r="C40" s="821"/>
      <c r="D40" s="293"/>
      <c r="E40" s="542" t="s">
        <v>893</v>
      </c>
      <c r="F40" s="821"/>
      <c r="G40" s="1430"/>
      <c r="H40" s="304"/>
      <c r="I40" s="301"/>
      <c r="J40" s="723"/>
      <c r="K40" s="767"/>
      <c r="O40" s="767"/>
      <c r="P40" s="767"/>
      <c r="Q40" s="767"/>
      <c r="R40" s="767"/>
    </row>
    <row r="41" spans="1:18" s="697" customFormat="1" ht="26">
      <c r="B41" s="724" t="s">
        <v>1644</v>
      </c>
      <c r="C41" s="821"/>
      <c r="D41" s="293"/>
      <c r="E41" s="542" t="s">
        <v>894</v>
      </c>
      <c r="F41" s="213"/>
      <c r="G41" s="1430"/>
      <c r="H41" s="304"/>
      <c r="I41" s="301"/>
      <c r="J41" s="723"/>
      <c r="K41" s="767"/>
      <c r="O41" s="767"/>
      <c r="P41" s="767"/>
      <c r="Q41" s="767"/>
      <c r="R41" s="767"/>
    </row>
    <row r="42" spans="1:18" s="697" customFormat="1">
      <c r="B42" s="940"/>
      <c r="C42" s="293"/>
      <c r="D42" s="293"/>
      <c r="E42" s="542" t="s">
        <v>895</v>
      </c>
      <c r="F42" s="50"/>
      <c r="G42" s="1430"/>
      <c r="H42" s="304"/>
      <c r="I42" s="301"/>
      <c r="J42" s="726"/>
      <c r="K42" s="767"/>
      <c r="O42" s="767"/>
      <c r="P42" s="767"/>
      <c r="Q42" s="767"/>
      <c r="R42" s="767"/>
    </row>
    <row r="43" spans="1:18" ht="20.25" customHeight="1">
      <c r="B43" s="727"/>
      <c r="C43" s="114"/>
      <c r="D43" s="114"/>
      <c r="E43" s="543"/>
      <c r="F43" s="821"/>
      <c r="G43" s="1430"/>
      <c r="H43" s="304"/>
      <c r="I43" s="301"/>
      <c r="J43" s="723"/>
      <c r="L43" s="767"/>
      <c r="M43" s="767"/>
      <c r="N43" s="767"/>
      <c r="O43" s="767"/>
      <c r="P43" s="767"/>
      <c r="Q43" s="766"/>
      <c r="R43" s="693"/>
    </row>
    <row r="44" spans="1:18" ht="13">
      <c r="B44" s="728" t="s">
        <v>1287</v>
      </c>
      <c r="C44" s="303"/>
      <c r="D44" s="303"/>
      <c r="E44" s="544" t="s">
        <v>1253</v>
      </c>
      <c r="F44" s="821"/>
      <c r="G44" s="1431"/>
      <c r="H44" s="304"/>
      <c r="I44" s="301"/>
      <c r="J44" s="723"/>
      <c r="L44" s="693"/>
      <c r="M44" s="693"/>
      <c r="N44" s="693"/>
      <c r="Q44" s="693"/>
      <c r="R44" s="693"/>
    </row>
    <row r="45" spans="1:18" ht="80.150000000000006" customHeight="1">
      <c r="A45" s="698"/>
      <c r="B45" s="1394" t="s">
        <v>1235</v>
      </c>
      <c r="C45" s="1395"/>
      <c r="D45" s="804" t="s">
        <v>888</v>
      </c>
      <c r="E45" s="804" t="s">
        <v>886</v>
      </c>
      <c r="F45" s="832" t="s">
        <v>1265</v>
      </c>
      <c r="G45" s="804" t="s">
        <v>881</v>
      </c>
      <c r="H45" s="524" t="s">
        <v>1083</v>
      </c>
      <c r="I45" s="524" t="s">
        <v>1084</v>
      </c>
      <c r="J45" s="811"/>
      <c r="L45" s="770"/>
      <c r="M45" s="770"/>
      <c r="N45" s="770"/>
      <c r="O45" s="770"/>
      <c r="P45" s="770"/>
      <c r="Q45" s="693"/>
      <c r="R45" s="693"/>
    </row>
    <row r="46" spans="1:18" ht="118.5" customHeight="1">
      <c r="B46" s="1396" t="str">
        <f>IF('Project Info'!$C$4='Project Info'!$P$35,'Prescriptive Path Checklist'!C27,IF('Project Info'!C4='Project Info'!P36,'Prerequisites Checklist'!C27,"&lt;Select compliance path on the 'Project Info' tab&gt;"))</f>
        <v>&lt;Select compliance path on the 'Project Info' tab&gt;</v>
      </c>
      <c r="C46" s="1397"/>
      <c r="D46" s="133">
        <f>ERMs!C27</f>
        <v>0</v>
      </c>
      <c r="E46" s="294">
        <f>ERMs!D27</f>
        <v>0</v>
      </c>
      <c r="F46" s="1182"/>
      <c r="G46" s="1182"/>
      <c r="H46" s="1129"/>
      <c r="I46" s="1127"/>
      <c r="J46" s="1120"/>
      <c r="K46" s="901"/>
      <c r="L46" s="767"/>
      <c r="M46" s="767"/>
      <c r="N46" s="767"/>
      <c r="O46" s="901"/>
      <c r="P46" s="901"/>
      <c r="Q46" s="889"/>
    </row>
    <row r="47" spans="1:18" ht="96.75" customHeight="1">
      <c r="B47" s="734" t="s">
        <v>1315</v>
      </c>
      <c r="C47" s="522"/>
      <c r="D47" s="1426" t="s">
        <v>1235</v>
      </c>
      <c r="E47" s="1426"/>
      <c r="F47" s="804" t="s">
        <v>955</v>
      </c>
      <c r="G47" s="804" t="s">
        <v>883</v>
      </c>
      <c r="H47" s="524" t="s">
        <v>1083</v>
      </c>
      <c r="I47" s="524" t="s">
        <v>1084</v>
      </c>
      <c r="J47" s="931" t="s">
        <v>1811</v>
      </c>
      <c r="K47" s="901"/>
      <c r="L47" s="770"/>
      <c r="M47" s="770"/>
      <c r="N47" s="770"/>
      <c r="O47" s="901"/>
      <c r="P47" s="901"/>
      <c r="Q47" s="889"/>
    </row>
    <row r="48" spans="1:18" ht="68.25" customHeight="1">
      <c r="A48" s="694"/>
      <c r="B48" s="1423" t="s">
        <v>1418</v>
      </c>
      <c r="C48" s="1424"/>
      <c r="D48" s="1424"/>
      <c r="E48" s="1425"/>
      <c r="F48" s="1182"/>
      <c r="G48" s="1182"/>
      <c r="H48" s="1129"/>
      <c r="I48" s="1127"/>
      <c r="J48" s="1121"/>
      <c r="K48" s="901"/>
      <c r="L48" s="693"/>
      <c r="M48" s="693"/>
      <c r="N48" s="693"/>
      <c r="O48" s="901"/>
      <c r="P48" s="901"/>
      <c r="Q48" s="889"/>
    </row>
    <row r="49" spans="1:17" ht="175.5" customHeight="1">
      <c r="B49" s="1427" t="s">
        <v>1836</v>
      </c>
      <c r="C49" s="1428"/>
      <c r="D49" s="1385" t="str">
        <f>IF('Project Info'!C4='Project Info'!P35,'Prescriptive Path Checklist'!C37,IF('Project Info'!C4='Project Info'!P36,'Prerequisites Checklist'!C36,"&lt;Select compliance path on the 'Project Info' tab&gt;"))</f>
        <v>&lt;Select compliance path on the 'Project Info' tab&gt;</v>
      </c>
      <c r="E49" s="1386"/>
      <c r="F49" s="1182"/>
      <c r="G49" s="1182"/>
      <c r="H49" s="1129"/>
      <c r="I49" s="1127"/>
      <c r="J49" s="1121"/>
      <c r="K49" s="768"/>
      <c r="L49" s="693"/>
      <c r="M49" s="693"/>
      <c r="N49" s="693"/>
      <c r="Q49" s="693"/>
    </row>
    <row r="50" spans="1:17" ht="54.75" customHeight="1">
      <c r="A50" s="694"/>
      <c r="B50" s="1377" t="s">
        <v>1816</v>
      </c>
      <c r="C50" s="1281"/>
      <c r="D50" s="1281"/>
      <c r="E50" s="1387"/>
      <c r="F50" s="1182"/>
      <c r="G50" s="1182"/>
      <c r="H50" s="1176"/>
      <c r="I50" s="1114"/>
      <c r="J50" s="1121"/>
      <c r="Q50" s="693"/>
    </row>
    <row r="51" spans="1:17" ht="34.5" customHeight="1">
      <c r="A51" s="698"/>
      <c r="B51" s="1377" t="s">
        <v>1082</v>
      </c>
      <c r="C51" s="1281"/>
      <c r="D51" s="1281"/>
      <c r="E51" s="1281"/>
      <c r="F51" s="1378"/>
      <c r="G51" s="1378"/>
      <c r="H51" s="1378"/>
      <c r="I51" s="1114"/>
      <c r="J51" s="1121"/>
      <c r="Q51" s="693"/>
    </row>
    <row r="52" spans="1:17" ht="30" customHeight="1">
      <c r="B52" s="1374" t="s">
        <v>491</v>
      </c>
      <c r="C52" s="1375"/>
      <c r="D52" s="1375"/>
      <c r="E52" s="1375"/>
      <c r="F52" s="1375"/>
      <c r="G52" s="1375"/>
      <c r="H52" s="1375"/>
      <c r="I52" s="1375"/>
      <c r="J52" s="1376"/>
    </row>
    <row r="53" spans="1:17" ht="40.5" customHeight="1"/>
    <row r="54" spans="1:17">
      <c r="K54" s="692"/>
      <c r="O54" s="692"/>
      <c r="P54" s="692"/>
    </row>
    <row r="55" spans="1:17">
      <c r="K55" s="692"/>
      <c r="O55" s="692"/>
      <c r="P55" s="692"/>
    </row>
    <row r="56" spans="1:17" ht="24.5">
      <c r="C56" s="737"/>
      <c r="K56" s="692"/>
      <c r="O56" s="692"/>
      <c r="P56" s="692"/>
      <c r="Q56" s="694" t="s">
        <v>961</v>
      </c>
    </row>
    <row r="57" spans="1:17" ht="24.5">
      <c r="C57" s="737"/>
      <c r="K57" s="692"/>
      <c r="O57" s="692"/>
      <c r="P57" s="692"/>
      <c r="Q57" s="694" t="s">
        <v>962</v>
      </c>
    </row>
    <row r="58" spans="1:17" ht="24.5">
      <c r="C58" s="737"/>
      <c r="Q58" s="694" t="s">
        <v>847</v>
      </c>
    </row>
    <row r="188" spans="2:2" ht="18">
      <c r="B188" s="738"/>
    </row>
  </sheetData>
  <sheetProtection sheet="1" objects="1" scenarios="1" formatCells="0" formatColumns="0" formatRows="0" insertColumns="0" insertRows="0"/>
  <customSheetViews>
    <customSheetView guid="{64EBBD8A-4566-42FC-86CE-DB7AB51EA8C6}" showPageBreaks="1" showGridLines="0" printArea="1" hiddenColumns="1" view="pageBreakPreview" topLeftCell="A37">
      <selection activeCell="B40" sqref="B40:C40"/>
      <pageMargins left="0.25" right="0.25" top="0.75" bottom="0.75" header="0.3" footer="0.3"/>
      <pageSetup scale="47" orientation="portrait" r:id="rId1"/>
      <headerFooter alignWithMargins="0"/>
    </customSheetView>
    <customSheetView guid="{F9A20F36-B02B-42EA-9527-78282515A3BC}" showPageBreaks="1" showGridLines="0" printArea="1" hiddenColumns="1" view="pageBreakPreview" topLeftCell="A37">
      <selection activeCell="B40" sqref="B40:C40"/>
      <pageMargins left="0.25" right="0.25" top="0.75" bottom="0.75" header="0.3" footer="0.3"/>
      <pageSetup scale="47" orientation="portrait" r:id="rId2"/>
      <headerFooter alignWithMargins="0"/>
    </customSheetView>
  </customSheetViews>
  <mergeCells count="25">
    <mergeCell ref="L4:N5"/>
    <mergeCell ref="B18:G18"/>
    <mergeCell ref="B45:C45"/>
    <mergeCell ref="B46:C46"/>
    <mergeCell ref="B50:E50"/>
    <mergeCell ref="H5:I5"/>
    <mergeCell ref="H6:I6"/>
    <mergeCell ref="H7:I7"/>
    <mergeCell ref="B9:G9"/>
    <mergeCell ref="B21:G21"/>
    <mergeCell ref="H8:I8"/>
    <mergeCell ref="B52:J52"/>
    <mergeCell ref="B19:G19"/>
    <mergeCell ref="B27:E27"/>
    <mergeCell ref="B26:E26"/>
    <mergeCell ref="B23:G23"/>
    <mergeCell ref="B48:E48"/>
    <mergeCell ref="D47:E47"/>
    <mergeCell ref="D49:E49"/>
    <mergeCell ref="B22:G22"/>
    <mergeCell ref="B49:C49"/>
    <mergeCell ref="G28:G35"/>
    <mergeCell ref="G37:G44"/>
    <mergeCell ref="B51:H51"/>
    <mergeCell ref="B20:G20"/>
  </mergeCells>
  <phoneticPr fontId="30" type="noConversion"/>
  <dataValidations count="2">
    <dataValidation type="list" allowBlank="1" showInputMessage="1" showErrorMessage="1" sqref="H36:I36" xr:uid="{00000000-0002-0000-0D00-000000000000}">
      <formula1>$Q$61:$Q$64</formula1>
    </dataValidation>
    <dataValidation type="list" allowBlank="1" showInputMessage="1" showErrorMessage="1" sqref="H26 H28:I35 H37:I44 H46:I46 H48:I50 I51" xr:uid="{00000000-0002-0000-0D00-000001000000}">
      <formula1>"Yes,No,NA"</formula1>
    </dataValidation>
  </dataValidations>
  <hyperlinks>
    <hyperlink ref="B46:C46" location="'Prerequisites Checklist'!C31" display="'Prerequisites Checklist'!C31" xr:uid="{00000000-0004-0000-0D00-000000000000}"/>
    <hyperlink ref="B49:C49" location="'Prerequisites Checklist'!C41" display="'Prerequisites Checklist'!C41" xr:uid="{00000000-0004-0000-0D00-000001000000}"/>
  </hyperlinks>
  <pageMargins left="0.75" right="0.75" top="1" bottom="1" header="0.5" footer="0.5"/>
  <pageSetup scale="53" fitToHeight="0" orientation="portrait" r:id="rId3"/>
  <headerFooter alignWithMargins="0">
    <oddFooter>Page &amp;P of &amp;N</oddFooter>
  </headerFooter>
  <rowBreaks count="1" manualBreakCount="1">
    <brk id="26" min="1" max="9" man="1"/>
  </rowBreaks>
  <drawing r:id="rId4"/>
  <legacyDrawing r:id="rId5"/>
  <legacyDrawingHF r:id="rId6"/>
  <controls>
    <mc:AlternateContent xmlns:mc="http://schemas.openxmlformats.org/markup-compatibility/2006">
      <mc:Choice Requires="x14">
        <control shapeId="3101868" r:id="rId7" name="CommandButton1">
          <controlPr defaultSize="0" autoLine="0" r:id="rId8">
            <anchor moveWithCells="1">
              <from>
                <xdr:col>9</xdr:col>
                <xdr:colOff>755650</xdr:colOff>
                <xdr:row>0</xdr:row>
                <xdr:rowOff>50800</xdr:rowOff>
              </from>
              <to>
                <xdr:col>9</xdr:col>
                <xdr:colOff>2305050</xdr:colOff>
                <xdr:row>1</xdr:row>
                <xdr:rowOff>38100</xdr:rowOff>
              </to>
            </anchor>
          </controlPr>
        </control>
      </mc:Choice>
      <mc:Fallback>
        <control shapeId="3101868" r:id="rId7" name="CommandButton1"/>
      </mc:Fallback>
    </mc:AlternateContent>
  </control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rgb="FF99FF99"/>
    <pageSetUpPr fitToPage="1"/>
  </sheetPr>
  <dimension ref="A1:R203"/>
  <sheetViews>
    <sheetView showGridLines="0" zoomScale="70" zoomScaleNormal="70" zoomScaleSheetLayoutView="85" workbookViewId="0">
      <selection activeCell="H6" sqref="H6:I6"/>
    </sheetView>
  </sheetViews>
  <sheetFormatPr defaultColWidth="9.1796875" defaultRowHeight="12.5"/>
  <cols>
    <col min="1" max="1" width="9.1796875" style="692"/>
    <col min="2" max="2" width="20" style="692" customWidth="1"/>
    <col min="3" max="3" width="17.81640625" style="692" customWidth="1"/>
    <col min="4" max="5" width="15.7265625" style="692" customWidth="1"/>
    <col min="6" max="6" width="35.7265625" style="692" customWidth="1"/>
    <col min="7" max="7" width="13.453125" style="692" customWidth="1"/>
    <col min="8" max="8" width="5.7265625" style="692" customWidth="1"/>
    <col min="9" max="9" width="11" style="692" customWidth="1"/>
    <col min="10" max="10" width="32.81640625" style="692" customWidth="1"/>
    <col min="11" max="11" width="9.1796875" style="693"/>
    <col min="12" max="12" width="65.26953125" style="692" customWidth="1"/>
    <col min="13" max="13" width="24.7265625" style="692" customWidth="1"/>
    <col min="14" max="14" width="16.26953125" style="692" bestFit="1" customWidth="1"/>
    <col min="15" max="15" width="9.26953125" style="693" customWidth="1"/>
    <col min="16" max="16" width="11.453125" style="693" customWidth="1"/>
    <col min="17" max="17" width="9.1796875" style="692" hidden="1" customWidth="1"/>
    <col min="18" max="16384" width="9.1796875" style="692"/>
  </cols>
  <sheetData>
    <row r="1" spans="1:16" ht="26.25" customHeight="1">
      <c r="A1" s="691"/>
      <c r="B1" s="902"/>
      <c r="C1" s="700" t="s">
        <v>1085</v>
      </c>
      <c r="D1" s="701"/>
      <c r="E1" s="701"/>
      <c r="F1" s="702"/>
      <c r="G1" s="701"/>
      <c r="H1" s="703"/>
      <c r="I1" s="703"/>
      <c r="J1" s="704"/>
      <c r="K1" s="692"/>
      <c r="O1" s="692"/>
      <c r="P1" s="692"/>
    </row>
    <row r="2" spans="1:16" ht="26.25" customHeight="1">
      <c r="B2" s="707"/>
      <c r="C2" s="512" t="s">
        <v>1086</v>
      </c>
      <c r="D2" s="818"/>
      <c r="E2" s="818"/>
      <c r="F2" s="513"/>
      <c r="G2" s="818"/>
      <c r="H2" s="20"/>
      <c r="I2" s="20"/>
      <c r="J2" s="706"/>
      <c r="K2" s="692"/>
      <c r="O2" s="692"/>
      <c r="P2" s="692"/>
    </row>
    <row r="3" spans="1:16" ht="26.25" customHeight="1">
      <c r="B3" s="707"/>
      <c r="C3" s="690" t="s">
        <v>852</v>
      </c>
      <c r="D3" s="690">
        <f>'Project Info'!C3</f>
        <v>0</v>
      </c>
      <c r="E3" s="818"/>
      <c r="F3" s="513"/>
      <c r="G3" s="818"/>
      <c r="H3" s="20"/>
      <c r="I3" s="20"/>
      <c r="J3" s="706"/>
      <c r="K3" s="692"/>
      <c r="O3" s="692"/>
      <c r="P3" s="692"/>
    </row>
    <row r="4" spans="1:16" ht="26.25" customHeight="1">
      <c r="A4" s="885"/>
      <c r="B4" s="707"/>
      <c r="C4" s="818"/>
      <c r="D4" s="818"/>
      <c r="E4" s="818"/>
      <c r="F4" s="818"/>
      <c r="G4" s="818"/>
      <c r="H4" s="20"/>
      <c r="I4" s="20"/>
      <c r="J4" s="713"/>
    </row>
    <row r="5" spans="1:16" s="735" customFormat="1" ht="15.5">
      <c r="B5" s="708" t="s">
        <v>1024</v>
      </c>
      <c r="C5" s="552"/>
      <c r="D5" s="552"/>
      <c r="E5" s="553"/>
      <c r="F5" s="554"/>
      <c r="G5" s="554"/>
      <c r="H5" s="1313" t="s">
        <v>884</v>
      </c>
      <c r="I5" s="1313"/>
      <c r="J5" s="709" t="s">
        <v>661</v>
      </c>
      <c r="K5" s="897"/>
      <c r="O5" s="897"/>
      <c r="P5" s="897"/>
    </row>
    <row r="6" spans="1:16" s="735" customFormat="1" ht="13">
      <c r="B6" s="941"/>
      <c r="C6" s="555"/>
      <c r="D6" s="556"/>
      <c r="E6" s="556"/>
      <c r="F6" s="556"/>
      <c r="G6" s="556"/>
      <c r="H6" s="1432"/>
      <c r="I6" s="1308"/>
      <c r="J6" s="1128"/>
      <c r="K6" s="897"/>
      <c r="L6" s="692"/>
      <c r="M6" s="692"/>
      <c r="N6" s="692"/>
      <c r="O6" s="897"/>
      <c r="P6" s="897"/>
    </row>
    <row r="7" spans="1:16" ht="13">
      <c r="B7" s="1445"/>
      <c r="C7" s="1446"/>
      <c r="D7" s="1446"/>
      <c r="E7" s="1446"/>
      <c r="F7" s="1446"/>
      <c r="G7" s="1446"/>
      <c r="H7" s="1308"/>
      <c r="I7" s="1308"/>
      <c r="J7" s="711"/>
    </row>
    <row r="8" spans="1:16" ht="13">
      <c r="B8" s="712" t="s">
        <v>1019</v>
      </c>
      <c r="C8" s="539"/>
      <c r="D8" s="539"/>
      <c r="E8" s="539"/>
      <c r="F8" s="539"/>
      <c r="G8" s="539"/>
      <c r="H8" s="1308"/>
      <c r="I8" s="1308"/>
      <c r="J8" s="711"/>
      <c r="K8" s="692"/>
      <c r="O8" s="692"/>
      <c r="P8" s="692"/>
    </row>
    <row r="9" spans="1:16" ht="29.25" customHeight="1">
      <c r="B9" s="1369" t="s">
        <v>1017</v>
      </c>
      <c r="C9" s="1291"/>
      <c r="D9" s="1291"/>
      <c r="E9" s="1291"/>
      <c r="F9" s="1291"/>
      <c r="G9" s="1291"/>
      <c r="H9" s="20"/>
      <c r="I9" s="20"/>
      <c r="J9" s="713"/>
      <c r="K9" s="692"/>
      <c r="L9" s="1402" t="s">
        <v>1891</v>
      </c>
      <c r="M9" s="1403"/>
      <c r="N9" s="1404"/>
      <c r="O9" s="692"/>
      <c r="P9" s="692"/>
    </row>
    <row r="10" spans="1:16" ht="29.25" customHeight="1">
      <c r="B10" s="1369"/>
      <c r="C10" s="1291"/>
      <c r="D10" s="1291"/>
      <c r="E10" s="1291"/>
      <c r="F10" s="1291"/>
      <c r="G10" s="1291"/>
      <c r="H10" s="20"/>
      <c r="I10" s="20"/>
      <c r="J10" s="713"/>
      <c r="K10" s="692"/>
      <c r="L10" s="1405"/>
      <c r="M10" s="1406"/>
      <c r="N10" s="1407"/>
      <c r="O10" s="692"/>
      <c r="P10" s="692"/>
    </row>
    <row r="11" spans="1:16" ht="29">
      <c r="B11" s="714"/>
      <c r="C11" s="539"/>
      <c r="D11" s="539"/>
      <c r="E11" s="539"/>
      <c r="F11" s="539"/>
      <c r="G11" s="539"/>
      <c r="H11" s="20"/>
      <c r="I11" s="20"/>
      <c r="J11" s="713"/>
      <c r="K11" s="692"/>
      <c r="L11" s="531" t="s">
        <v>687</v>
      </c>
      <c r="M11" s="532" t="s">
        <v>703</v>
      </c>
      <c r="N11" s="531" t="s">
        <v>688</v>
      </c>
      <c r="O11" s="692"/>
      <c r="P11" s="692"/>
    </row>
    <row r="12" spans="1:16" ht="13">
      <c r="B12" s="712" t="s">
        <v>844</v>
      </c>
      <c r="C12" s="539"/>
      <c r="D12" s="539"/>
      <c r="E12" s="539"/>
      <c r="F12" s="539"/>
      <c r="G12" s="539"/>
      <c r="H12" s="20"/>
      <c r="I12" s="20"/>
      <c r="J12" s="713"/>
      <c r="K12" s="692"/>
      <c r="L12" s="533" t="s">
        <v>689</v>
      </c>
      <c r="M12" s="534">
        <v>5</v>
      </c>
      <c r="N12" s="533" t="s">
        <v>690</v>
      </c>
      <c r="O12" s="692"/>
      <c r="P12" s="692"/>
    </row>
    <row r="13" spans="1:16">
      <c r="B13" s="714" t="s">
        <v>845</v>
      </c>
      <c r="C13" s="539"/>
      <c r="D13" s="539"/>
      <c r="E13" s="539"/>
      <c r="F13" s="539"/>
      <c r="G13" s="539"/>
      <c r="H13" s="20"/>
      <c r="I13" s="20"/>
      <c r="J13" s="706"/>
      <c r="K13" s="692"/>
      <c r="L13" s="533" t="s">
        <v>691</v>
      </c>
      <c r="M13" s="535">
        <v>5.6</v>
      </c>
      <c r="N13" s="533" t="s">
        <v>692</v>
      </c>
      <c r="O13" s="692"/>
      <c r="P13" s="692"/>
    </row>
    <row r="14" spans="1:16">
      <c r="B14" s="715" t="s">
        <v>1154</v>
      </c>
      <c r="C14" s="539"/>
      <c r="D14" s="539"/>
      <c r="E14" s="539"/>
      <c r="F14" s="539"/>
      <c r="G14" s="539"/>
      <c r="H14" s="20"/>
      <c r="I14" s="20"/>
      <c r="J14" s="706"/>
      <c r="K14" s="692"/>
      <c r="L14" s="533" t="s">
        <v>693</v>
      </c>
      <c r="M14" s="535">
        <v>3.4</v>
      </c>
      <c r="N14" s="533" t="s">
        <v>694</v>
      </c>
      <c r="O14" s="692"/>
      <c r="P14" s="692"/>
    </row>
    <row r="15" spans="1:16">
      <c r="B15" s="715" t="s">
        <v>1170</v>
      </c>
      <c r="C15" s="539"/>
      <c r="D15" s="539"/>
      <c r="E15" s="539"/>
      <c r="F15" s="539"/>
      <c r="G15" s="539"/>
      <c r="H15" s="20"/>
      <c r="I15" s="20"/>
      <c r="J15" s="706"/>
      <c r="K15" s="692"/>
      <c r="L15" s="533" t="s">
        <v>695</v>
      </c>
      <c r="M15" s="535">
        <v>3.4</v>
      </c>
      <c r="N15" s="533" t="s">
        <v>694</v>
      </c>
      <c r="O15" s="692"/>
      <c r="P15" s="692"/>
    </row>
    <row r="16" spans="1:16">
      <c r="B16" s="714"/>
      <c r="C16" s="539"/>
      <c r="D16" s="539"/>
      <c r="E16" s="539"/>
      <c r="F16" s="539"/>
      <c r="G16" s="539"/>
      <c r="H16" s="20"/>
      <c r="I16" s="20"/>
      <c r="J16" s="706"/>
      <c r="K16" s="692"/>
      <c r="L16" s="536" t="s">
        <v>696</v>
      </c>
      <c r="M16" s="534">
        <v>3.2</v>
      </c>
      <c r="N16" s="533" t="s">
        <v>694</v>
      </c>
      <c r="O16" s="692"/>
      <c r="P16" s="692"/>
    </row>
    <row r="17" spans="1:17" ht="13">
      <c r="B17" s="712" t="s">
        <v>1016</v>
      </c>
      <c r="C17" s="539"/>
      <c r="D17" s="539"/>
      <c r="E17" s="539"/>
      <c r="F17" s="539"/>
      <c r="G17" s="539"/>
      <c r="H17" s="20"/>
      <c r="I17" s="20"/>
      <c r="J17" s="706"/>
      <c r="K17" s="692"/>
      <c r="L17" s="536" t="s">
        <v>697</v>
      </c>
      <c r="M17" s="534" t="s">
        <v>704</v>
      </c>
      <c r="N17" s="533" t="s">
        <v>694</v>
      </c>
      <c r="O17" s="692"/>
      <c r="P17" s="692"/>
    </row>
    <row r="18" spans="1:17" ht="39.75" customHeight="1">
      <c r="B18" s="1369" t="s">
        <v>229</v>
      </c>
      <c r="C18" s="1291"/>
      <c r="D18" s="1291"/>
      <c r="E18" s="1291"/>
      <c r="F18" s="1291"/>
      <c r="G18" s="1291"/>
      <c r="H18" s="20"/>
      <c r="I18" s="20"/>
      <c r="J18" s="706"/>
      <c r="K18" s="692"/>
      <c r="L18" s="536" t="s">
        <v>698</v>
      </c>
      <c r="M18" s="534">
        <v>3.2</v>
      </c>
      <c r="N18" s="533" t="s">
        <v>694</v>
      </c>
      <c r="O18" s="692"/>
      <c r="P18" s="692"/>
    </row>
    <row r="19" spans="1:17" ht="57" customHeight="1">
      <c r="B19" s="1369" t="s">
        <v>1018</v>
      </c>
      <c r="C19" s="1291"/>
      <c r="D19" s="1291"/>
      <c r="E19" s="1291"/>
      <c r="F19" s="1291"/>
      <c r="G19" s="1291"/>
      <c r="H19" s="20"/>
      <c r="I19" s="20"/>
      <c r="J19" s="706"/>
      <c r="K19" s="692"/>
      <c r="L19" s="533" t="s">
        <v>699</v>
      </c>
      <c r="M19" s="535">
        <v>6.5</v>
      </c>
      <c r="N19" s="533" t="s">
        <v>700</v>
      </c>
      <c r="O19" s="692"/>
      <c r="P19" s="692"/>
    </row>
    <row r="20" spans="1:17" ht="57.75" customHeight="1">
      <c r="B20" s="1369" t="s">
        <v>64</v>
      </c>
      <c r="C20" s="1291"/>
      <c r="D20" s="1291"/>
      <c r="E20" s="1291"/>
      <c r="F20" s="1291"/>
      <c r="G20" s="1291"/>
      <c r="H20" s="20"/>
      <c r="I20" s="20"/>
      <c r="J20" s="706"/>
      <c r="K20" s="692"/>
      <c r="L20" s="533" t="s">
        <v>701</v>
      </c>
      <c r="M20" s="534">
        <v>4</v>
      </c>
      <c r="N20" s="533" t="s">
        <v>702</v>
      </c>
      <c r="O20" s="692"/>
      <c r="P20" s="692"/>
    </row>
    <row r="21" spans="1:17" ht="18" customHeight="1">
      <c r="B21" s="1370" t="s">
        <v>1005</v>
      </c>
      <c r="C21" s="1371"/>
      <c r="D21" s="1371"/>
      <c r="E21" s="1371"/>
      <c r="F21" s="1371"/>
      <c r="G21" s="1371"/>
      <c r="H21" s="20"/>
      <c r="I21" s="20"/>
      <c r="J21" s="706"/>
    </row>
    <row r="22" spans="1:17" ht="80.25" customHeight="1">
      <c r="B22" s="1398" t="s">
        <v>228</v>
      </c>
      <c r="C22" s="1399"/>
      <c r="D22" s="1399"/>
      <c r="E22" s="1399"/>
      <c r="F22" s="1399"/>
      <c r="G22" s="1399"/>
      <c r="H22" s="20"/>
      <c r="I22" s="20"/>
      <c r="J22" s="706"/>
      <c r="L22" s="693"/>
      <c r="M22" s="693"/>
      <c r="N22" s="693"/>
    </row>
    <row r="23" spans="1:17" s="736" customFormat="1" ht="80.150000000000006" customHeight="1">
      <c r="B23" s="719" t="s">
        <v>1077</v>
      </c>
      <c r="C23" s="814"/>
      <c r="D23" s="814"/>
      <c r="E23" s="814"/>
      <c r="F23" s="814" t="s">
        <v>955</v>
      </c>
      <c r="G23" s="804" t="s">
        <v>883</v>
      </c>
      <c r="H23" s="524" t="s">
        <v>1083</v>
      </c>
      <c r="I23" s="69"/>
      <c r="J23" s="942"/>
      <c r="K23" s="771"/>
      <c r="L23" s="765"/>
      <c r="M23" s="765"/>
      <c r="N23" s="765"/>
    </row>
    <row r="24" spans="1:17" ht="330.75" customHeight="1">
      <c r="A24" s="694"/>
      <c r="B24" s="1377" t="s">
        <v>1735</v>
      </c>
      <c r="C24" s="1336"/>
      <c r="D24" s="1336"/>
      <c r="E24" s="1379"/>
      <c r="F24" s="1180"/>
      <c r="G24" s="1178"/>
      <c r="H24" s="1176"/>
      <c r="I24" s="63"/>
      <c r="J24" s="721"/>
      <c r="K24" s="692"/>
      <c r="L24" s="693"/>
      <c r="M24" s="693"/>
      <c r="N24" s="693"/>
      <c r="O24" s="692"/>
      <c r="P24" s="692"/>
    </row>
    <row r="25" spans="1:17" ht="109.5" customHeight="1">
      <c r="B25" s="1441" t="s">
        <v>666</v>
      </c>
      <c r="C25" s="1419"/>
      <c r="D25" s="1442"/>
      <c r="E25" s="1442"/>
      <c r="F25" s="804" t="s">
        <v>1736</v>
      </c>
      <c r="G25" s="814" t="s">
        <v>1225</v>
      </c>
      <c r="H25" s="524" t="s">
        <v>1083</v>
      </c>
      <c r="I25" s="524" t="s">
        <v>1084</v>
      </c>
      <c r="J25" s="931" t="s">
        <v>1811</v>
      </c>
      <c r="L25" s="693"/>
      <c r="M25" s="693"/>
      <c r="N25" s="693"/>
    </row>
    <row r="26" spans="1:17" s="697" customFormat="1" ht="25.5" customHeight="1">
      <c r="B26" s="1443" t="s">
        <v>1263</v>
      </c>
      <c r="C26" s="1444"/>
      <c r="D26" s="1444"/>
      <c r="E26" s="541" t="s">
        <v>890</v>
      </c>
      <c r="F26" s="173"/>
      <c r="G26" s="1382"/>
      <c r="H26" s="50"/>
      <c r="I26" s="290"/>
      <c r="J26" s="723"/>
      <c r="K26" s="693"/>
      <c r="L26" s="693"/>
      <c r="M26" s="693"/>
      <c r="N26" s="693"/>
      <c r="O26" s="693"/>
      <c r="P26" s="693"/>
      <c r="Q26" s="767"/>
    </row>
    <row r="27" spans="1:17" s="697" customFormat="1" ht="13">
      <c r="B27" s="724" t="s">
        <v>1255</v>
      </c>
      <c r="C27" s="821"/>
      <c r="D27" s="293"/>
      <c r="E27" s="542" t="s">
        <v>892</v>
      </c>
      <c r="F27" s="173"/>
      <c r="G27" s="1383"/>
      <c r="H27" s="50"/>
      <c r="I27" s="290"/>
      <c r="J27" s="723"/>
      <c r="K27" s="693"/>
      <c r="L27" s="693"/>
      <c r="M27" s="693"/>
      <c r="N27" s="693"/>
      <c r="O27" s="693"/>
      <c r="P27" s="693"/>
      <c r="Q27" s="767"/>
    </row>
    <row r="28" spans="1:17" s="697" customFormat="1" ht="13">
      <c r="B28" s="724" t="s">
        <v>1256</v>
      </c>
      <c r="C28" s="821"/>
      <c r="D28" s="293"/>
      <c r="E28" s="542" t="s">
        <v>893</v>
      </c>
      <c r="F28" s="821"/>
      <c r="G28" s="1383"/>
      <c r="H28" s="50"/>
      <c r="I28" s="290"/>
      <c r="J28" s="723"/>
      <c r="K28" s="693"/>
      <c r="L28" s="693"/>
      <c r="M28" s="693"/>
      <c r="N28" s="693"/>
      <c r="O28" s="693"/>
      <c r="P28" s="693"/>
      <c r="Q28" s="767"/>
    </row>
    <row r="29" spans="1:17" s="697" customFormat="1" ht="13">
      <c r="B29" s="725" t="s">
        <v>1646</v>
      </c>
      <c r="C29" s="821"/>
      <c r="D29" s="293"/>
      <c r="E29" s="542" t="s">
        <v>894</v>
      </c>
      <c r="F29" s="213"/>
      <c r="G29" s="1383"/>
      <c r="H29" s="209"/>
      <c r="I29" s="290"/>
      <c r="J29" s="723"/>
      <c r="K29" s="693"/>
      <c r="L29" s="693"/>
      <c r="M29" s="693"/>
      <c r="N29" s="693"/>
      <c r="O29" s="693"/>
      <c r="P29" s="693"/>
      <c r="Q29" s="767"/>
    </row>
    <row r="30" spans="1:17" s="697" customFormat="1" ht="26">
      <c r="B30" s="724" t="s">
        <v>1644</v>
      </c>
      <c r="C30" s="821"/>
      <c r="D30" s="293"/>
      <c r="E30" s="542" t="s">
        <v>895</v>
      </c>
      <c r="F30" s="50"/>
      <c r="G30" s="1383"/>
      <c r="H30" s="209"/>
      <c r="I30" s="290"/>
      <c r="J30" s="726"/>
      <c r="K30" s="693"/>
      <c r="L30" s="693"/>
      <c r="M30" s="693"/>
      <c r="N30" s="693"/>
      <c r="O30" s="693"/>
      <c r="P30" s="693"/>
      <c r="Q30" s="767"/>
    </row>
    <row r="31" spans="1:17" s="697" customFormat="1">
      <c r="B31" s="727"/>
      <c r="C31" s="114"/>
      <c r="D31" s="114"/>
      <c r="E31" s="543"/>
      <c r="F31" s="821"/>
      <c r="G31" s="1383"/>
      <c r="H31" s="209"/>
      <c r="I31" s="290"/>
      <c r="J31" s="723"/>
      <c r="K31" s="693"/>
      <c r="L31" s="693"/>
      <c r="M31" s="693"/>
      <c r="N31" s="693"/>
      <c r="O31" s="693"/>
      <c r="P31" s="693"/>
      <c r="Q31" s="767"/>
    </row>
    <row r="32" spans="1:17" s="697" customFormat="1" ht="27" customHeight="1">
      <c r="B32" s="1434" t="s">
        <v>1739</v>
      </c>
      <c r="C32" s="1435"/>
      <c r="D32" s="1436"/>
      <c r="E32" s="544" t="s">
        <v>1253</v>
      </c>
      <c r="F32" s="821"/>
      <c r="G32" s="1384"/>
      <c r="H32" s="209"/>
      <c r="I32" s="290"/>
      <c r="J32" s="723"/>
      <c r="K32" s="693"/>
      <c r="L32" s="693"/>
      <c r="M32" s="693"/>
      <c r="N32" s="693"/>
      <c r="O32" s="693"/>
      <c r="P32" s="693"/>
      <c r="Q32" s="767"/>
    </row>
    <row r="33" spans="1:18" s="767" customFormat="1" ht="80.150000000000006" customHeight="1">
      <c r="B33" s="1394" t="s">
        <v>1235</v>
      </c>
      <c r="C33" s="1395"/>
      <c r="D33" s="804" t="s">
        <v>888</v>
      </c>
      <c r="E33" s="804" t="s">
        <v>886</v>
      </c>
      <c r="F33" s="804" t="s">
        <v>1266</v>
      </c>
      <c r="G33" s="804" t="s">
        <v>881</v>
      </c>
      <c r="H33" s="524" t="s">
        <v>1083</v>
      </c>
      <c r="I33" s="524" t="s">
        <v>1084</v>
      </c>
      <c r="J33" s="811"/>
      <c r="K33" s="693"/>
      <c r="L33" s="693"/>
      <c r="M33" s="693"/>
      <c r="N33" s="693"/>
      <c r="O33" s="693"/>
      <c r="P33" s="693"/>
    </row>
    <row r="34" spans="1:18" s="697" customFormat="1" ht="120" customHeight="1">
      <c r="A34" s="696"/>
      <c r="B34" s="1396" t="str">
        <f>IF('Project Info'!C4='Project Info'!P35,'Prescriptive Path Checklist'!C27,IF('Project Info'!C4='Project Info'!P36,'Prerequisites Checklist'!C27,"&lt;Select compliance path on the 'Project Info' tab&gt;"))</f>
        <v>&lt;Select compliance path on the 'Project Info' tab&gt;</v>
      </c>
      <c r="C34" s="1397"/>
      <c r="D34" s="133">
        <f>ERMs!C28</f>
        <v>0</v>
      </c>
      <c r="E34" s="294">
        <f>ERMs!D28</f>
        <v>0</v>
      </c>
      <c r="F34" s="1182"/>
      <c r="G34" s="1182"/>
      <c r="H34" s="1176"/>
      <c r="I34" s="1127"/>
      <c r="J34" s="1120"/>
      <c r="K34" s="693"/>
      <c r="L34" s="693"/>
      <c r="M34" s="693"/>
      <c r="N34" s="693"/>
      <c r="O34" s="693"/>
      <c r="P34" s="693"/>
      <c r="Q34" s="766"/>
      <c r="R34" s="767"/>
    </row>
    <row r="35" spans="1:18" s="697" customFormat="1" ht="13">
      <c r="B35" s="944"/>
      <c r="C35" s="364"/>
      <c r="D35" s="364"/>
      <c r="E35" s="550"/>
      <c r="F35" s="551"/>
      <c r="G35" s="364"/>
      <c r="H35" s="551"/>
      <c r="I35" s="551"/>
      <c r="J35" s="945"/>
      <c r="K35" s="767"/>
      <c r="O35" s="767"/>
      <c r="P35" s="767"/>
      <c r="Q35" s="766"/>
      <c r="R35" s="767"/>
    </row>
    <row r="36" spans="1:18" s="697" customFormat="1" ht="13">
      <c r="B36" s="946" t="s">
        <v>1740</v>
      </c>
      <c r="C36" s="292"/>
      <c r="D36" s="292"/>
      <c r="E36" s="541" t="s">
        <v>890</v>
      </c>
      <c r="F36" s="173"/>
      <c r="G36" s="1382"/>
      <c r="H36" s="50"/>
      <c r="I36" s="290"/>
      <c r="J36" s="723"/>
      <c r="K36" s="767"/>
      <c r="O36" s="767"/>
      <c r="P36" s="767"/>
      <c r="Q36" s="766"/>
      <c r="R36" s="767"/>
    </row>
    <row r="37" spans="1:18" s="697" customFormat="1" ht="13">
      <c r="B37" s="724" t="s">
        <v>1255</v>
      </c>
      <c r="C37" s="821"/>
      <c r="D37" s="293"/>
      <c r="E37" s="542" t="s">
        <v>892</v>
      </c>
      <c r="F37" s="173"/>
      <c r="G37" s="1383"/>
      <c r="H37" s="50"/>
      <c r="I37" s="290"/>
      <c r="J37" s="723"/>
      <c r="K37" s="767"/>
      <c r="O37" s="767"/>
      <c r="P37" s="767"/>
      <c r="Q37" s="766"/>
      <c r="R37" s="767"/>
    </row>
    <row r="38" spans="1:18" s="697" customFormat="1" ht="13">
      <c r="B38" s="724" t="s">
        <v>1256</v>
      </c>
      <c r="C38" s="821"/>
      <c r="D38" s="293"/>
      <c r="E38" s="542" t="s">
        <v>893</v>
      </c>
      <c r="F38" s="821"/>
      <c r="G38" s="1383"/>
      <c r="H38" s="50"/>
      <c r="I38" s="290"/>
      <c r="J38" s="723"/>
      <c r="K38" s="767"/>
      <c r="O38" s="767"/>
      <c r="P38" s="767"/>
      <c r="Q38" s="766"/>
      <c r="R38" s="767"/>
    </row>
    <row r="39" spans="1:18" s="697" customFormat="1" ht="13">
      <c r="A39" s="696"/>
      <c r="B39" s="725" t="s">
        <v>1647</v>
      </c>
      <c r="C39" s="821"/>
      <c r="D39" s="293"/>
      <c r="E39" s="542" t="s">
        <v>894</v>
      </c>
      <c r="F39" s="213"/>
      <c r="G39" s="1383"/>
      <c r="H39" s="209"/>
      <c r="I39" s="290"/>
      <c r="J39" s="723"/>
      <c r="K39" s="767"/>
      <c r="O39" s="767"/>
      <c r="P39" s="767"/>
      <c r="Q39" s="766"/>
      <c r="R39" s="767"/>
    </row>
    <row r="40" spans="1:18" s="697" customFormat="1" ht="26">
      <c r="B40" s="724" t="s">
        <v>1644</v>
      </c>
      <c r="C40" s="821"/>
      <c r="D40" s="293"/>
      <c r="E40" s="542" t="s">
        <v>895</v>
      </c>
      <c r="F40" s="50"/>
      <c r="G40" s="1383"/>
      <c r="H40" s="209"/>
      <c r="I40" s="290"/>
      <c r="J40" s="726"/>
      <c r="K40" s="767"/>
      <c r="O40" s="767"/>
      <c r="P40" s="767"/>
      <c r="Q40" s="766"/>
      <c r="R40" s="767"/>
    </row>
    <row r="41" spans="1:18">
      <c r="B41" s="727"/>
      <c r="C41" s="114"/>
      <c r="D41" s="114"/>
      <c r="E41" s="543"/>
      <c r="F41" s="821"/>
      <c r="G41" s="1383"/>
      <c r="H41" s="209"/>
      <c r="I41" s="290"/>
      <c r="J41" s="723"/>
      <c r="L41" s="693"/>
      <c r="M41" s="693"/>
      <c r="N41" s="693"/>
      <c r="Q41" s="693"/>
      <c r="R41" s="693"/>
    </row>
    <row r="42" spans="1:18" ht="14.5">
      <c r="A42" s="698"/>
      <c r="B42" s="1434" t="s">
        <v>1289</v>
      </c>
      <c r="C42" s="1435"/>
      <c r="D42" s="1436"/>
      <c r="E42" s="544" t="s">
        <v>1253</v>
      </c>
      <c r="F42" s="821"/>
      <c r="G42" s="1384"/>
      <c r="H42" s="209"/>
      <c r="I42" s="290"/>
      <c r="J42" s="723"/>
      <c r="L42" s="770"/>
      <c r="M42" s="770"/>
      <c r="N42" s="770"/>
      <c r="O42" s="770"/>
      <c r="P42" s="770"/>
      <c r="Q42" s="693"/>
      <c r="R42" s="693"/>
    </row>
    <row r="43" spans="1:18" s="697" customFormat="1" ht="80.150000000000006" customHeight="1">
      <c r="B43" s="1394" t="s">
        <v>1235</v>
      </c>
      <c r="C43" s="1395"/>
      <c r="D43" s="804" t="s">
        <v>888</v>
      </c>
      <c r="E43" s="804" t="s">
        <v>886</v>
      </c>
      <c r="F43" s="804" t="s">
        <v>1267</v>
      </c>
      <c r="G43" s="804" t="s">
        <v>881</v>
      </c>
      <c r="H43" s="524" t="s">
        <v>1083</v>
      </c>
      <c r="I43" s="524" t="s">
        <v>1084</v>
      </c>
      <c r="J43" s="730"/>
      <c r="K43" s="767"/>
      <c r="O43" s="767"/>
      <c r="P43" s="767"/>
      <c r="Q43" s="766"/>
      <c r="R43" s="767"/>
    </row>
    <row r="44" spans="1:18" s="697" customFormat="1" ht="120" customHeight="1">
      <c r="A44" s="696"/>
      <c r="B44" s="1396" t="str">
        <f>IF('Project Info'!C4='Project Info'!P35,'Prescriptive Path Checklist'!C27,IF('Project Info'!C4='Project Info'!P36,'Prerequisites Checklist'!C27,"&lt;Select compliance path on the 'Project Info' tab&gt;"))</f>
        <v>&lt;Select compliance path on the 'Project Info' tab&gt;</v>
      </c>
      <c r="C44" s="1397"/>
      <c r="D44" s="133">
        <f>ERMs!C29</f>
        <v>0</v>
      </c>
      <c r="E44" s="294">
        <f>ERMs!D29</f>
        <v>0</v>
      </c>
      <c r="F44" s="1182"/>
      <c r="G44" s="1182"/>
      <c r="H44" s="1176"/>
      <c r="I44" s="1127"/>
      <c r="J44" s="1120"/>
      <c r="K44" s="767"/>
      <c r="O44" s="767"/>
      <c r="P44" s="767"/>
      <c r="Q44" s="766"/>
      <c r="R44" s="767"/>
    </row>
    <row r="45" spans="1:18" s="697" customFormat="1" ht="13">
      <c r="B45" s="944"/>
      <c r="C45" s="364"/>
      <c r="D45" s="364"/>
      <c r="E45" s="550"/>
      <c r="F45" s="551"/>
      <c r="G45" s="364"/>
      <c r="H45" s="551"/>
      <c r="I45" s="551"/>
      <c r="J45" s="945"/>
      <c r="K45" s="767"/>
      <c r="O45" s="767"/>
      <c r="P45" s="767"/>
      <c r="Q45" s="766"/>
      <c r="R45" s="767"/>
    </row>
    <row r="46" spans="1:18" s="697" customFormat="1" ht="13">
      <c r="B46" s="946" t="s">
        <v>1264</v>
      </c>
      <c r="C46" s="292"/>
      <c r="D46" s="292"/>
      <c r="E46" s="541" t="s">
        <v>890</v>
      </c>
      <c r="F46" s="173"/>
      <c r="G46" s="1382"/>
      <c r="H46" s="50"/>
      <c r="I46" s="290"/>
      <c r="J46" s="723"/>
      <c r="K46" s="767"/>
      <c r="O46" s="767"/>
      <c r="P46" s="767"/>
      <c r="Q46" s="766"/>
      <c r="R46" s="767"/>
    </row>
    <row r="47" spans="1:18" s="697" customFormat="1" ht="13">
      <c r="B47" s="724" t="s">
        <v>1255</v>
      </c>
      <c r="C47" s="821"/>
      <c r="D47" s="293"/>
      <c r="E47" s="542" t="s">
        <v>892</v>
      </c>
      <c r="F47" s="173"/>
      <c r="G47" s="1383"/>
      <c r="H47" s="50"/>
      <c r="I47" s="290"/>
      <c r="J47" s="723"/>
      <c r="K47" s="767"/>
      <c r="O47" s="767"/>
      <c r="P47" s="767"/>
      <c r="Q47" s="766"/>
      <c r="R47" s="767"/>
    </row>
    <row r="48" spans="1:18" s="697" customFormat="1" ht="13">
      <c r="B48" s="724" t="s">
        <v>1256</v>
      </c>
      <c r="C48" s="821"/>
      <c r="D48" s="293"/>
      <c r="E48" s="542" t="s">
        <v>893</v>
      </c>
      <c r="F48" s="821"/>
      <c r="G48" s="1383"/>
      <c r="H48" s="50"/>
      <c r="I48" s="290"/>
      <c r="J48" s="723"/>
      <c r="K48" s="767"/>
      <c r="O48" s="767"/>
      <c r="P48" s="767"/>
      <c r="Q48" s="766"/>
      <c r="R48" s="767"/>
    </row>
    <row r="49" spans="1:18" s="697" customFormat="1" ht="13">
      <c r="A49" s="696"/>
      <c r="B49" s="725" t="s">
        <v>1648</v>
      </c>
      <c r="C49" s="821"/>
      <c r="D49" s="293"/>
      <c r="E49" s="542" t="s">
        <v>894</v>
      </c>
      <c r="F49" s="213"/>
      <c r="G49" s="1383"/>
      <c r="H49" s="50"/>
      <c r="I49" s="290"/>
      <c r="J49" s="723"/>
      <c r="K49" s="767"/>
      <c r="O49" s="767"/>
      <c r="P49" s="767"/>
      <c r="Q49" s="766"/>
      <c r="R49" s="767"/>
    </row>
    <row r="50" spans="1:18" s="697" customFormat="1" ht="26">
      <c r="B50" s="724" t="s">
        <v>1644</v>
      </c>
      <c r="C50" s="821"/>
      <c r="D50" s="293"/>
      <c r="E50" s="542" t="s">
        <v>895</v>
      </c>
      <c r="F50" s="50"/>
      <c r="G50" s="1383"/>
      <c r="H50" s="50"/>
      <c r="I50" s="290"/>
      <c r="J50" s="726"/>
      <c r="K50" s="767"/>
      <c r="O50" s="767"/>
      <c r="P50" s="767"/>
      <c r="Q50" s="766"/>
      <c r="R50" s="767"/>
    </row>
    <row r="51" spans="1:18">
      <c r="B51" s="727"/>
      <c r="C51" s="114"/>
      <c r="D51" s="114"/>
      <c r="E51" s="543"/>
      <c r="F51" s="821"/>
      <c r="G51" s="1383"/>
      <c r="H51" s="50"/>
      <c r="I51" s="290"/>
      <c r="J51" s="723"/>
      <c r="L51" s="693"/>
      <c r="M51" s="693"/>
      <c r="N51" s="693"/>
      <c r="Q51" s="693"/>
      <c r="R51" s="693"/>
    </row>
    <row r="52" spans="1:18" ht="14.5">
      <c r="A52" s="698"/>
      <c r="B52" s="1434" t="s">
        <v>2020</v>
      </c>
      <c r="C52" s="1435"/>
      <c r="D52" s="1436"/>
      <c r="E52" s="544" t="s">
        <v>1253</v>
      </c>
      <c r="F52" s="821"/>
      <c r="G52" s="1384"/>
      <c r="H52" s="50"/>
      <c r="I52" s="290"/>
      <c r="J52" s="723"/>
      <c r="L52" s="770"/>
      <c r="M52" s="770"/>
      <c r="N52" s="770"/>
      <c r="O52" s="770"/>
      <c r="P52" s="770"/>
      <c r="Q52" s="693"/>
      <c r="R52" s="693"/>
    </row>
    <row r="53" spans="1:18" s="697" customFormat="1" ht="80.150000000000006" customHeight="1">
      <c r="B53" s="1394" t="s">
        <v>1235</v>
      </c>
      <c r="C53" s="1395"/>
      <c r="D53" s="804" t="s">
        <v>888</v>
      </c>
      <c r="E53" s="804" t="s">
        <v>886</v>
      </c>
      <c r="F53" s="804" t="s">
        <v>2019</v>
      </c>
      <c r="G53" s="804" t="s">
        <v>881</v>
      </c>
      <c r="H53" s="524" t="s">
        <v>1083</v>
      </c>
      <c r="I53" s="524" t="s">
        <v>1084</v>
      </c>
      <c r="J53" s="730"/>
      <c r="K53" s="767"/>
      <c r="O53" s="767"/>
      <c r="P53" s="767"/>
      <c r="Q53" s="766"/>
      <c r="R53" s="767"/>
    </row>
    <row r="54" spans="1:18" s="697" customFormat="1" ht="120" customHeight="1">
      <c r="A54" s="696"/>
      <c r="B54" s="1396" t="str">
        <f>IF('Project Info'!C4='Project Info'!P35,'Prescriptive Path Checklist'!C27,IF('Project Info'!C4='Project Info'!P36,'Prerequisites Checklist'!C27,"&lt;Select compliance path on the 'Project Info' tab&gt;"))</f>
        <v>&lt;Select compliance path on the 'Project Info' tab&gt;</v>
      </c>
      <c r="C54" s="1397"/>
      <c r="D54" s="133">
        <f>ERMs!C30</f>
        <v>0</v>
      </c>
      <c r="E54" s="294">
        <f>ERMs!D30</f>
        <v>0</v>
      </c>
      <c r="F54" s="1182"/>
      <c r="G54" s="1182"/>
      <c r="H54" s="1176"/>
      <c r="I54" s="1127"/>
      <c r="J54" s="1120"/>
      <c r="K54" s="767"/>
      <c r="O54" s="767"/>
      <c r="P54" s="767"/>
      <c r="Q54" s="766"/>
      <c r="R54" s="767"/>
    </row>
    <row r="55" spans="1:18" s="697" customFormat="1" ht="13">
      <c r="B55" s="944"/>
      <c r="C55" s="364"/>
      <c r="D55" s="364"/>
      <c r="E55" s="550"/>
      <c r="F55" s="551"/>
      <c r="G55" s="364"/>
      <c r="H55" s="551"/>
      <c r="I55" s="551"/>
      <c r="J55" s="945"/>
      <c r="K55" s="767"/>
      <c r="O55" s="767"/>
      <c r="P55" s="767"/>
      <c r="Q55" s="766"/>
      <c r="R55" s="767"/>
    </row>
    <row r="56" spans="1:18" s="697" customFormat="1" ht="13">
      <c r="B56" s="946" t="s">
        <v>1737</v>
      </c>
      <c r="C56" s="292"/>
      <c r="D56" s="292"/>
      <c r="E56" s="541" t="s">
        <v>890</v>
      </c>
      <c r="F56" s="173"/>
      <c r="G56" s="1382"/>
      <c r="H56" s="50"/>
      <c r="I56" s="290"/>
      <c r="J56" s="723"/>
      <c r="K56" s="767"/>
      <c r="O56" s="767"/>
      <c r="P56" s="767"/>
      <c r="Q56" s="766"/>
      <c r="R56" s="767"/>
    </row>
    <row r="57" spans="1:18" s="697" customFormat="1" ht="13">
      <c r="B57" s="724" t="s">
        <v>1255</v>
      </c>
      <c r="C57" s="821"/>
      <c r="D57" s="293"/>
      <c r="E57" s="542" t="s">
        <v>892</v>
      </c>
      <c r="F57" s="173"/>
      <c r="G57" s="1383"/>
      <c r="H57" s="50"/>
      <c r="I57" s="290"/>
      <c r="J57" s="723"/>
      <c r="K57" s="767"/>
      <c r="O57" s="767"/>
      <c r="P57" s="767"/>
      <c r="Q57" s="766"/>
      <c r="R57" s="767"/>
    </row>
    <row r="58" spans="1:18" s="697" customFormat="1" ht="13">
      <c r="B58" s="724" t="s">
        <v>1256</v>
      </c>
      <c r="C58" s="821"/>
      <c r="D58" s="293"/>
      <c r="E58" s="542" t="s">
        <v>893</v>
      </c>
      <c r="F58" s="821"/>
      <c r="G58" s="1383"/>
      <c r="H58" s="50"/>
      <c r="I58" s="290"/>
      <c r="J58" s="723"/>
      <c r="K58" s="767"/>
      <c r="O58" s="767"/>
      <c r="P58" s="767"/>
      <c r="Q58" s="766"/>
      <c r="R58" s="767"/>
    </row>
    <row r="59" spans="1:18" s="697" customFormat="1" ht="13">
      <c r="A59" s="696"/>
      <c r="B59" s="725" t="s">
        <v>1648</v>
      </c>
      <c r="C59" s="821"/>
      <c r="D59" s="293"/>
      <c r="E59" s="542" t="s">
        <v>894</v>
      </c>
      <c r="F59" s="213"/>
      <c r="G59" s="1383"/>
      <c r="H59" s="50"/>
      <c r="I59" s="290"/>
      <c r="J59" s="723"/>
      <c r="K59" s="767"/>
      <c r="O59" s="767"/>
      <c r="P59" s="767"/>
      <c r="Q59" s="766"/>
      <c r="R59" s="767"/>
    </row>
    <row r="60" spans="1:18" s="697" customFormat="1" ht="26">
      <c r="B60" s="724" t="s">
        <v>1644</v>
      </c>
      <c r="C60" s="821"/>
      <c r="D60" s="293"/>
      <c r="E60" s="542" t="s">
        <v>895</v>
      </c>
      <c r="F60" s="50"/>
      <c r="G60" s="1383"/>
      <c r="H60" s="50"/>
      <c r="I60" s="290"/>
      <c r="J60" s="726"/>
      <c r="K60" s="767"/>
      <c r="O60" s="767"/>
      <c r="P60" s="767"/>
      <c r="Q60" s="766"/>
      <c r="R60" s="767"/>
    </row>
    <row r="61" spans="1:18">
      <c r="B61" s="727"/>
      <c r="C61" s="114"/>
      <c r="D61" s="114"/>
      <c r="E61" s="543"/>
      <c r="F61" s="821"/>
      <c r="G61" s="1383"/>
      <c r="H61" s="50"/>
      <c r="I61" s="290"/>
      <c r="J61" s="723"/>
      <c r="L61" s="693"/>
      <c r="M61" s="693"/>
      <c r="N61" s="693"/>
      <c r="Q61" s="693"/>
      <c r="R61" s="693"/>
    </row>
    <row r="62" spans="1:18" ht="14.5">
      <c r="A62" s="698"/>
      <c r="B62" s="1434" t="s">
        <v>1741</v>
      </c>
      <c r="C62" s="1435"/>
      <c r="D62" s="1436"/>
      <c r="E62" s="544" t="s">
        <v>1253</v>
      </c>
      <c r="F62" s="821"/>
      <c r="G62" s="1384"/>
      <c r="H62" s="50"/>
      <c r="I62" s="290"/>
      <c r="J62" s="723"/>
      <c r="L62" s="770"/>
      <c r="M62" s="770"/>
      <c r="N62" s="770"/>
      <c r="O62" s="770"/>
      <c r="P62" s="770"/>
      <c r="Q62" s="693"/>
      <c r="R62" s="693"/>
    </row>
    <row r="63" spans="1:18" s="697" customFormat="1" ht="80.150000000000006" customHeight="1">
      <c r="B63" s="1394" t="s">
        <v>1235</v>
      </c>
      <c r="C63" s="1395"/>
      <c r="D63" s="804" t="s">
        <v>888</v>
      </c>
      <c r="E63" s="804" t="s">
        <v>886</v>
      </c>
      <c r="F63" s="804" t="s">
        <v>1738</v>
      </c>
      <c r="G63" s="804" t="s">
        <v>881</v>
      </c>
      <c r="H63" s="524" t="s">
        <v>1083</v>
      </c>
      <c r="I63" s="524" t="s">
        <v>1084</v>
      </c>
      <c r="J63" s="811"/>
      <c r="K63" s="767"/>
      <c r="O63" s="767"/>
      <c r="P63" s="767"/>
      <c r="Q63" s="766"/>
      <c r="R63" s="767"/>
    </row>
    <row r="64" spans="1:18" s="697" customFormat="1" ht="120" customHeight="1">
      <c r="A64" s="696"/>
      <c r="B64" s="1396" t="str">
        <f>IF('Project Info'!C4='Project Info'!P35,'Prescriptive Path Checklist'!C27,IF('Project Info'!C4='Project Info'!P36,'Prerequisites Checklist'!C27,"&lt;Select compliance path on the 'Project Info' tab&gt;"))</f>
        <v>&lt;Select compliance path on the 'Project Info' tab&gt;</v>
      </c>
      <c r="C64" s="1397"/>
      <c r="D64" s="133">
        <f>ERMs!C31</f>
        <v>0</v>
      </c>
      <c r="E64" s="294">
        <f>ERMs!D31</f>
        <v>0</v>
      </c>
      <c r="F64" s="1182"/>
      <c r="G64" s="1182"/>
      <c r="H64" s="1176"/>
      <c r="I64" s="1127"/>
      <c r="J64" s="1120"/>
      <c r="K64" s="767"/>
      <c r="O64" s="767"/>
      <c r="P64" s="767"/>
      <c r="Q64" s="766"/>
      <c r="R64" s="767"/>
    </row>
    <row r="65" spans="1:18" s="697" customFormat="1" ht="13">
      <c r="B65" s="1192"/>
      <c r="C65" s="1193"/>
      <c r="D65" s="1193"/>
      <c r="E65" s="1194"/>
      <c r="F65" s="1195"/>
      <c r="G65" s="1193"/>
      <c r="H65" s="1195"/>
      <c r="I65" s="1195"/>
      <c r="J65" s="1196"/>
      <c r="K65" s="767"/>
      <c r="O65" s="767"/>
      <c r="P65" s="767"/>
      <c r="Q65" s="766"/>
      <c r="R65" s="767"/>
    </row>
    <row r="66" spans="1:18" s="697" customFormat="1" ht="110.25" customHeight="1">
      <c r="B66" s="1440" t="s">
        <v>1315</v>
      </c>
      <c r="C66" s="1380"/>
      <c r="D66" s="1380" t="s">
        <v>1235</v>
      </c>
      <c r="E66" s="1380"/>
      <c r="F66" s="814" t="s">
        <v>887</v>
      </c>
      <c r="G66" s="804" t="s">
        <v>1225</v>
      </c>
      <c r="H66" s="524" t="s">
        <v>1083</v>
      </c>
      <c r="I66" s="524" t="s">
        <v>1084</v>
      </c>
      <c r="J66" s="931" t="s">
        <v>1811</v>
      </c>
      <c r="K66" s="767"/>
      <c r="O66" s="767"/>
      <c r="P66" s="767"/>
      <c r="Q66" s="766"/>
      <c r="R66" s="767"/>
    </row>
    <row r="67" spans="1:18" s="697" customFormat="1" ht="72" customHeight="1">
      <c r="B67" s="1423" t="s">
        <v>1418</v>
      </c>
      <c r="C67" s="1424"/>
      <c r="D67" s="1424"/>
      <c r="E67" s="1425"/>
      <c r="F67" s="1182"/>
      <c r="G67" s="1182"/>
      <c r="H67" s="1176"/>
      <c r="I67" s="1127"/>
      <c r="J67" s="1121"/>
      <c r="K67" s="767"/>
      <c r="O67" s="767"/>
      <c r="P67" s="767"/>
      <c r="Q67" s="766"/>
      <c r="R67" s="767"/>
    </row>
    <row r="68" spans="1:18" s="697" customFormat="1" ht="186" customHeight="1">
      <c r="B68" s="1433" t="s">
        <v>1837</v>
      </c>
      <c r="C68" s="1422"/>
      <c r="D68" s="1437" t="str">
        <f>IF('Project Info'!C4='Project Info'!P35,'Prescriptive Path Checklist'!C37,IF('Project Info'!C4='Project Info'!P36,'Prerequisites Checklist'!C36,"&lt;Select compliance path on the 'Project Info' tab&gt;"))</f>
        <v>&lt;Select compliance path on the 'Project Info' tab&gt;</v>
      </c>
      <c r="E68" s="1438"/>
      <c r="F68" s="1182"/>
      <c r="G68" s="1182"/>
      <c r="H68" s="1176"/>
      <c r="I68" s="1114"/>
      <c r="J68" s="1121"/>
      <c r="K68" s="767"/>
      <c r="O68" s="767"/>
      <c r="P68" s="767"/>
      <c r="Q68" s="766"/>
      <c r="R68" s="767"/>
    </row>
    <row r="69" spans="1:18" s="697" customFormat="1" ht="163.5" customHeight="1">
      <c r="A69" s="696"/>
      <c r="B69" s="1433" t="s">
        <v>1838</v>
      </c>
      <c r="C69" s="1422"/>
      <c r="D69" s="1413"/>
      <c r="E69" s="1414"/>
      <c r="F69" s="1182"/>
      <c r="G69" s="1182"/>
      <c r="H69" s="1176"/>
      <c r="I69" s="1114"/>
      <c r="J69" s="1121"/>
      <c r="K69" s="767"/>
      <c r="O69" s="767"/>
      <c r="P69" s="767"/>
      <c r="Q69" s="766"/>
      <c r="R69" s="767"/>
    </row>
    <row r="70" spans="1:18" s="697" customFormat="1" ht="322.5" customHeight="1">
      <c r="B70" s="1433" t="s">
        <v>1839</v>
      </c>
      <c r="C70" s="1422"/>
      <c r="D70" s="1413"/>
      <c r="E70" s="1414"/>
      <c r="F70" s="1182"/>
      <c r="G70" s="1182"/>
      <c r="H70" s="1176"/>
      <c r="I70" s="1114"/>
      <c r="J70" s="1121"/>
      <c r="K70" s="767"/>
      <c r="O70" s="767"/>
      <c r="P70" s="767"/>
      <c r="Q70" s="766"/>
      <c r="R70" s="767"/>
    </row>
    <row r="71" spans="1:18" ht="317.25" customHeight="1">
      <c r="B71" s="1433" t="s">
        <v>1840</v>
      </c>
      <c r="C71" s="1439"/>
      <c r="D71" s="1415"/>
      <c r="E71" s="1416"/>
      <c r="F71" s="1182"/>
      <c r="G71" s="1182"/>
      <c r="H71" s="1176"/>
      <c r="I71" s="1114"/>
      <c r="J71" s="1121"/>
      <c r="L71" s="693"/>
      <c r="M71" s="693"/>
      <c r="N71" s="693"/>
      <c r="Q71" s="693"/>
      <c r="R71" s="693"/>
    </row>
    <row r="72" spans="1:18" ht="72" customHeight="1">
      <c r="A72" s="694"/>
      <c r="B72" s="1377" t="s">
        <v>1816</v>
      </c>
      <c r="C72" s="1281"/>
      <c r="D72" s="1281"/>
      <c r="E72" s="1387"/>
      <c r="F72" s="1182"/>
      <c r="G72" s="1182"/>
      <c r="H72" s="1176"/>
      <c r="I72" s="1114"/>
      <c r="J72" s="1121"/>
      <c r="Q72" s="693"/>
    </row>
    <row r="73" spans="1:18" s="697" customFormat="1" ht="38.25" customHeight="1">
      <c r="B73" s="1377" t="s">
        <v>1082</v>
      </c>
      <c r="C73" s="1281"/>
      <c r="D73" s="1281"/>
      <c r="E73" s="1281"/>
      <c r="F73" s="1281"/>
      <c r="G73" s="1281"/>
      <c r="H73" s="1281"/>
      <c r="I73" s="1114"/>
      <c r="J73" s="1121"/>
      <c r="K73" s="767"/>
      <c r="O73" s="767"/>
      <c r="P73" s="767"/>
      <c r="Q73" s="766"/>
      <c r="R73" s="767"/>
    </row>
    <row r="74" spans="1:18" s="736" customFormat="1" ht="36.75" customHeight="1">
      <c r="B74" s="1374" t="s">
        <v>491</v>
      </c>
      <c r="C74" s="1375"/>
      <c r="D74" s="1375"/>
      <c r="E74" s="1375"/>
      <c r="F74" s="1375"/>
      <c r="G74" s="1375"/>
      <c r="H74" s="1375"/>
      <c r="I74" s="1375"/>
      <c r="J74" s="1376"/>
      <c r="K74" s="771"/>
      <c r="L74" s="693"/>
      <c r="M74" s="693"/>
      <c r="N74" s="693"/>
      <c r="O74" s="771"/>
      <c r="P74" s="771"/>
    </row>
    <row r="75" spans="1:18" ht="212.25" customHeight="1">
      <c r="K75" s="901"/>
      <c r="O75" s="901"/>
      <c r="P75" s="901"/>
    </row>
    <row r="76" spans="1:18" ht="282" customHeight="1">
      <c r="A76" s="694"/>
      <c r="Q76" s="693"/>
    </row>
    <row r="77" spans="1:18" ht="194.25" customHeight="1">
      <c r="A77" s="698"/>
      <c r="Q77" s="693"/>
    </row>
    <row r="78" spans="1:18" ht="274.5" customHeight="1">
      <c r="A78" s="694"/>
      <c r="C78" s="737"/>
      <c r="Q78" s="693"/>
    </row>
    <row r="79" spans="1:18" ht="139.5" customHeight="1">
      <c r="A79" s="694"/>
      <c r="C79" s="737"/>
      <c r="Q79" s="693"/>
    </row>
    <row r="80" spans="1:18" ht="41.25" customHeight="1">
      <c r="C80" s="737"/>
      <c r="K80" s="768"/>
      <c r="Q80" s="693"/>
    </row>
    <row r="81" spans="1:17" ht="30" customHeight="1">
      <c r="A81" s="694"/>
      <c r="Q81" s="693"/>
    </row>
    <row r="82" spans="1:17" ht="30" customHeight="1">
      <c r="A82" s="698"/>
      <c r="Q82" s="693"/>
    </row>
    <row r="83" spans="1:17" ht="13">
      <c r="K83" s="947"/>
    </row>
    <row r="84" spans="1:17" ht="13">
      <c r="K84" s="947"/>
    </row>
    <row r="85" spans="1:17" ht="13">
      <c r="K85" s="933"/>
      <c r="O85" s="692"/>
      <c r="P85" s="692"/>
    </row>
    <row r="86" spans="1:17">
      <c r="K86" s="692"/>
      <c r="O86" s="692"/>
      <c r="P86" s="692"/>
    </row>
    <row r="87" spans="1:17">
      <c r="K87" s="692"/>
      <c r="O87" s="692"/>
      <c r="P87" s="692"/>
      <c r="Q87" s="694" t="s">
        <v>961</v>
      </c>
    </row>
    <row r="88" spans="1:17">
      <c r="K88" s="692"/>
      <c r="O88" s="692"/>
      <c r="P88" s="692"/>
      <c r="Q88" s="694" t="s">
        <v>962</v>
      </c>
    </row>
    <row r="89" spans="1:17">
      <c r="Q89" s="694" t="s">
        <v>847</v>
      </c>
    </row>
    <row r="203" spans="2:2" ht="18">
      <c r="B203" s="738"/>
    </row>
  </sheetData>
  <sheetProtection sheet="1" objects="1" scenarios="1" formatCells="0" formatColumns="0" formatRows="0" insertColumns="0" insertRows="0"/>
  <customSheetViews>
    <customSheetView guid="{64EBBD8A-4566-42FC-86CE-DB7AB51EA8C6}" showPageBreaks="1" showGridLines="0" printArea="1" hiddenColumns="1" view="pageBreakPreview" topLeftCell="A27">
      <selection activeCell="B44" sqref="B44:C44"/>
      <pageMargins left="0.25" right="0.25" top="0.75" bottom="0.75" header="0.3" footer="0.3"/>
      <pageSetup scale="47" orientation="portrait" r:id="rId1"/>
      <headerFooter alignWithMargins="0"/>
    </customSheetView>
    <customSheetView guid="{F9A20F36-B02B-42EA-9527-78282515A3BC}" showPageBreaks="1" showGridLines="0" printArea="1" hiddenColumns="1" view="pageBreakPreview" topLeftCell="A27">
      <selection activeCell="B44" sqref="B44:C44"/>
      <pageMargins left="0.25" right="0.25" top="0.75" bottom="0.75" header="0.3" footer="0.3"/>
      <pageSetup scale="47" orientation="portrait" r:id="rId2"/>
      <headerFooter alignWithMargins="0"/>
    </customSheetView>
  </customSheetViews>
  <mergeCells count="43">
    <mergeCell ref="L9:N10"/>
    <mergeCell ref="B21:G21"/>
    <mergeCell ref="B22:G22"/>
    <mergeCell ref="B19:G19"/>
    <mergeCell ref="G46:G52"/>
    <mergeCell ref="H5:I5"/>
    <mergeCell ref="B10:G10"/>
    <mergeCell ref="B18:G18"/>
    <mergeCell ref="H6:I6"/>
    <mergeCell ref="H7:I7"/>
    <mergeCell ref="B7:G7"/>
    <mergeCell ref="H8:I8"/>
    <mergeCell ref="B9:G9"/>
    <mergeCell ref="B74:J74"/>
    <mergeCell ref="B73:H73"/>
    <mergeCell ref="B20:G20"/>
    <mergeCell ref="B25:E25"/>
    <mergeCell ref="B42:D42"/>
    <mergeCell ref="B52:D52"/>
    <mergeCell ref="B72:E72"/>
    <mergeCell ref="B63:C63"/>
    <mergeCell ref="G26:G32"/>
    <mergeCell ref="B26:D26"/>
    <mergeCell ref="B33:C33"/>
    <mergeCell ref="B34:C34"/>
    <mergeCell ref="B69:C69"/>
    <mergeCell ref="B24:E24"/>
    <mergeCell ref="B53:C53"/>
    <mergeCell ref="B54:C54"/>
    <mergeCell ref="B70:C70"/>
    <mergeCell ref="B67:E67"/>
    <mergeCell ref="G56:G62"/>
    <mergeCell ref="B62:D62"/>
    <mergeCell ref="B32:D32"/>
    <mergeCell ref="G36:G42"/>
    <mergeCell ref="B43:C43"/>
    <mergeCell ref="B44:C44"/>
    <mergeCell ref="D68:E71"/>
    <mergeCell ref="D66:E66"/>
    <mergeCell ref="B68:C68"/>
    <mergeCell ref="B71:C71"/>
    <mergeCell ref="B64:C64"/>
    <mergeCell ref="B66:C66"/>
  </mergeCells>
  <phoneticPr fontId="30" type="noConversion"/>
  <dataValidations count="2">
    <dataValidation type="list" allowBlank="1" showInputMessage="1" showErrorMessage="1" sqref="H65:I65 H55:I55 H45:I45 H35:I35" xr:uid="{00000000-0002-0000-0E00-000000000000}">
      <formula1>$Q$85:$Q$88</formula1>
    </dataValidation>
    <dataValidation type="list" allowBlank="1" showInputMessage="1" showErrorMessage="1" sqref="H24 H26:I32 H34:I34 H36:I42 H44:I44 H46:I52 H54:I54 H56:I62 H64:I64 H67:I72 I73" xr:uid="{00000000-0002-0000-0E00-000001000000}">
      <formula1>"Yes,No,NA"</formula1>
    </dataValidation>
  </dataValidations>
  <hyperlinks>
    <hyperlink ref="B34:C34" location="'Prerequisites Checklist'!C32" display="'Prerequisites Checklist'!C32" xr:uid="{00000000-0004-0000-0E00-000000000000}"/>
    <hyperlink ref="B44:C44" location="'Prerequisites Checklist'!C33" display="'Prerequisites Checklist'!C33" xr:uid="{00000000-0004-0000-0E00-000001000000}"/>
    <hyperlink ref="B54:C54" location="'Prerequisites Checklist'!C34" display="'Prerequisites Checklist'!C34" xr:uid="{00000000-0004-0000-0E00-000002000000}"/>
    <hyperlink ref="B64:C64" location="'Prerequisites Checklist'!C35" display="'Prerequisites Checklist'!C35" xr:uid="{00000000-0004-0000-0E00-000003000000}"/>
    <hyperlink ref="B68:C68" location="'Prerequisites Checklist'!C42" display="'Prerequisites Checklist'!C42" xr:uid="{00000000-0004-0000-0E00-000004000000}"/>
    <hyperlink ref="B69:C69" location="'Prerequisites Checklist'!C43" display="'Prerequisites Checklist'!C43" xr:uid="{00000000-0004-0000-0E00-000005000000}"/>
    <hyperlink ref="B70:C70" location="'Prerequisites Checklist'!C44" display="'Prerequisites Checklist'!C44" xr:uid="{00000000-0004-0000-0E00-000006000000}"/>
    <hyperlink ref="B71:C71" location="'Prerequisites Checklist'!C45" display="'Prerequisites Checklist'!C45" xr:uid="{00000000-0004-0000-0E00-000007000000}"/>
  </hyperlinks>
  <pageMargins left="0.75" right="0.75" top="1" bottom="1" header="0.5" footer="0.5"/>
  <pageSetup scale="54" fitToHeight="0" orientation="portrait" r:id="rId3"/>
  <headerFooter alignWithMargins="0">
    <oddFooter>Page &amp;P of &amp;N</oddFooter>
  </headerFooter>
  <rowBreaks count="2" manualBreakCount="2">
    <brk id="32" min="1" max="9" man="1"/>
    <brk id="64" min="1" max="9" man="1"/>
  </rowBreaks>
  <drawing r:id="rId4"/>
  <legacyDrawing r:id="rId5"/>
  <legacyDrawingHF r:id="rId6"/>
  <controls>
    <mc:AlternateContent xmlns:mc="http://schemas.openxmlformats.org/markup-compatibility/2006">
      <mc:Choice Requires="x14">
        <control shapeId="3102896" r:id="rId7" name="CommandButton1">
          <controlPr defaultSize="0" autoLine="0" r:id="rId8">
            <anchor moveWithCells="1">
              <from>
                <xdr:col>9</xdr:col>
                <xdr:colOff>552450</xdr:colOff>
                <xdr:row>0</xdr:row>
                <xdr:rowOff>0</xdr:rowOff>
              </from>
              <to>
                <xdr:col>9</xdr:col>
                <xdr:colOff>2095500</xdr:colOff>
                <xdr:row>0</xdr:row>
                <xdr:rowOff>323850</xdr:rowOff>
              </to>
            </anchor>
          </controlPr>
        </control>
      </mc:Choice>
      <mc:Fallback>
        <control shapeId="3102896" r:id="rId7" name="CommandButton1"/>
      </mc:Fallback>
    </mc:AlternateContent>
  </control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9FF99"/>
    <pageSetUpPr fitToPage="1"/>
  </sheetPr>
  <dimension ref="A1:T180"/>
  <sheetViews>
    <sheetView showGridLines="0" zoomScale="70" zoomScaleNormal="70" zoomScaleSheetLayoutView="90" workbookViewId="0">
      <selection activeCell="N6" sqref="N6:O6"/>
    </sheetView>
  </sheetViews>
  <sheetFormatPr defaultColWidth="9.1796875" defaultRowHeight="12.5"/>
  <cols>
    <col min="1" max="1" width="9.1796875" style="692"/>
    <col min="2" max="2" width="20" style="692" customWidth="1"/>
    <col min="3" max="3" width="19.81640625" style="692" customWidth="1"/>
    <col min="4" max="4" width="22.1796875" style="692" customWidth="1"/>
    <col min="5" max="5" width="15.453125" style="692" customWidth="1"/>
    <col min="6" max="6" width="12" style="692" customWidth="1"/>
    <col min="7" max="7" width="9.26953125" style="692" customWidth="1"/>
    <col min="8" max="8" width="11.7265625" style="692" customWidth="1"/>
    <col min="9" max="9" width="13.453125" style="692" customWidth="1"/>
    <col min="10" max="10" width="14.54296875" style="692" customWidth="1"/>
    <col min="11" max="11" width="9" style="692" customWidth="1"/>
    <col min="12" max="12" width="10.453125" style="692" customWidth="1"/>
    <col min="13" max="13" width="12.81640625" style="692" customWidth="1"/>
    <col min="14" max="14" width="7.54296875" style="692" customWidth="1"/>
    <col min="15" max="15" width="6.81640625" style="692" customWidth="1"/>
    <col min="16" max="16" width="35.7265625" style="692" customWidth="1"/>
    <col min="17" max="19" width="9.1796875" style="692"/>
    <col min="20" max="20" width="9.1796875" style="692" hidden="1" customWidth="1"/>
    <col min="21" max="16384" width="9.1796875" style="692"/>
  </cols>
  <sheetData>
    <row r="1" spans="1:17" ht="26.25" customHeight="1">
      <c r="A1" s="691"/>
      <c r="B1" s="902"/>
      <c r="C1" s="700" t="s">
        <v>1085</v>
      </c>
      <c r="D1" s="701"/>
      <c r="E1" s="701"/>
      <c r="F1" s="702"/>
      <c r="G1" s="701"/>
      <c r="H1" s="701"/>
      <c r="I1" s="701"/>
      <c r="J1" s="701"/>
      <c r="K1" s="904"/>
      <c r="L1" s="904"/>
      <c r="M1" s="904"/>
      <c r="N1" s="904"/>
      <c r="O1" s="904"/>
      <c r="P1" s="905"/>
    </row>
    <row r="2" spans="1:17" ht="26.25" customHeight="1">
      <c r="B2" s="950"/>
      <c r="C2" s="512" t="s">
        <v>1086</v>
      </c>
      <c r="D2" s="852"/>
      <c r="E2" s="852"/>
      <c r="F2" s="513"/>
      <c r="G2" s="852"/>
      <c r="H2" s="852"/>
      <c r="I2" s="852"/>
      <c r="J2" s="852"/>
      <c r="K2" s="63"/>
      <c r="L2" s="63"/>
      <c r="M2" s="63"/>
      <c r="N2" s="63"/>
      <c r="O2" s="63"/>
      <c r="P2" s="721"/>
    </row>
    <row r="3" spans="1:17" ht="26.25" customHeight="1">
      <c r="B3" s="950"/>
      <c r="C3" s="690" t="s">
        <v>852</v>
      </c>
      <c r="D3" s="690">
        <f>'Project Info'!C3</f>
        <v>0</v>
      </c>
      <c r="E3" s="852"/>
      <c r="F3" s="513"/>
      <c r="G3" s="852"/>
      <c r="H3" s="852"/>
      <c r="I3" s="852"/>
      <c r="J3" s="852"/>
      <c r="K3" s="63"/>
      <c r="L3" s="63"/>
      <c r="M3" s="63"/>
      <c r="N3" s="63"/>
      <c r="O3" s="63"/>
      <c r="P3" s="721"/>
    </row>
    <row r="4" spans="1:17" ht="26.25" customHeight="1">
      <c r="B4" s="955"/>
      <c r="C4" s="852"/>
      <c r="D4" s="852"/>
      <c r="E4" s="852"/>
      <c r="F4" s="852"/>
      <c r="G4" s="852"/>
      <c r="H4" s="852"/>
      <c r="I4" s="852"/>
      <c r="J4" s="852"/>
      <c r="K4" s="63"/>
      <c r="L4" s="63"/>
      <c r="M4" s="63"/>
      <c r="N4" s="63"/>
      <c r="O4" s="63"/>
      <c r="P4" s="721"/>
    </row>
    <row r="5" spans="1:17" s="735" customFormat="1" ht="15.5">
      <c r="B5" s="956" t="s">
        <v>1168</v>
      </c>
      <c r="C5" s="527"/>
      <c r="D5" s="528"/>
      <c r="E5" s="527"/>
      <c r="F5" s="1452"/>
      <c r="G5" s="1452"/>
      <c r="H5" s="1452"/>
      <c r="I5" s="1452"/>
      <c r="J5" s="1452"/>
      <c r="K5" s="1452"/>
      <c r="L5" s="1452"/>
      <c r="M5" s="1452"/>
      <c r="N5" s="1449" t="s">
        <v>884</v>
      </c>
      <c r="O5" s="1312"/>
      <c r="P5" s="957" t="s">
        <v>661</v>
      </c>
      <c r="Q5" s="897"/>
    </row>
    <row r="6" spans="1:17" ht="13">
      <c r="B6" s="1455"/>
      <c r="C6" s="1316"/>
      <c r="D6" s="1317"/>
      <c r="E6" s="1317"/>
      <c r="F6" s="852"/>
      <c r="G6" s="852"/>
      <c r="H6" s="852"/>
      <c r="I6" s="852"/>
      <c r="J6" s="852"/>
      <c r="K6" s="1456"/>
      <c r="L6" s="1456"/>
      <c r="M6" s="207"/>
      <c r="N6" s="1453"/>
      <c r="O6" s="1324"/>
      <c r="P6" s="1131"/>
      <c r="Q6" s="693"/>
    </row>
    <row r="7" spans="1:17" ht="13">
      <c r="B7" s="1455" t="s">
        <v>1019</v>
      </c>
      <c r="C7" s="1316"/>
      <c r="D7" s="1317"/>
      <c r="E7" s="1317"/>
      <c r="F7" s="852"/>
      <c r="G7" s="852"/>
      <c r="H7" s="852"/>
      <c r="I7" s="852"/>
      <c r="J7" s="852"/>
      <c r="K7" s="1456"/>
      <c r="L7" s="1456"/>
      <c r="M7" s="208"/>
      <c r="N7" s="1454"/>
      <c r="O7" s="1324"/>
      <c r="P7" s="980"/>
      <c r="Q7" s="693"/>
    </row>
    <row r="8" spans="1:17" ht="45" customHeight="1">
      <c r="B8" s="1457" t="s">
        <v>1316</v>
      </c>
      <c r="C8" s="1306"/>
      <c r="D8" s="1306"/>
      <c r="E8" s="1306"/>
      <c r="F8" s="1306"/>
      <c r="G8" s="1306"/>
      <c r="H8" s="1306"/>
      <c r="I8" s="1306"/>
      <c r="J8" s="1306"/>
      <c r="K8" s="1456"/>
      <c r="L8" s="1456"/>
      <c r="M8" s="208"/>
      <c r="N8" s="1454"/>
      <c r="O8" s="1308"/>
      <c r="P8" s="980"/>
      <c r="Q8" s="693"/>
    </row>
    <row r="9" spans="1:17" ht="28.5" customHeight="1">
      <c r="A9" s="693"/>
      <c r="B9" s="1457" t="s">
        <v>1317</v>
      </c>
      <c r="C9" s="1306"/>
      <c r="D9" s="1306"/>
      <c r="E9" s="1306"/>
      <c r="F9" s="1306"/>
      <c r="G9" s="1306"/>
      <c r="H9" s="1306"/>
      <c r="I9" s="1306"/>
      <c r="J9" s="1306"/>
      <c r="K9" s="1456"/>
      <c r="L9" s="1456"/>
      <c r="M9" s="839"/>
      <c r="N9" s="1447"/>
      <c r="O9" s="1448"/>
      <c r="P9" s="969"/>
      <c r="Q9" s="693"/>
    </row>
    <row r="10" spans="1:17" ht="12.75" customHeight="1">
      <c r="A10" s="693"/>
      <c r="B10" s="958"/>
      <c r="C10" s="838"/>
      <c r="D10" s="838"/>
      <c r="E10" s="838"/>
      <c r="F10" s="838"/>
      <c r="G10" s="838"/>
      <c r="H10" s="838"/>
      <c r="I10" s="838"/>
      <c r="J10" s="838"/>
      <c r="K10" s="851"/>
      <c r="L10" s="851"/>
      <c r="M10" s="839"/>
      <c r="N10" s="1447"/>
      <c r="O10" s="1448"/>
      <c r="P10" s="969"/>
      <c r="Q10" s="693"/>
    </row>
    <row r="11" spans="1:17" ht="13">
      <c r="A11" s="693"/>
      <c r="B11" s="909" t="s">
        <v>844</v>
      </c>
      <c r="C11" s="852"/>
      <c r="D11" s="852"/>
      <c r="E11" s="852"/>
      <c r="F11" s="852"/>
      <c r="G11" s="852"/>
      <c r="H11" s="852"/>
      <c r="I11" s="852"/>
      <c r="J11" s="852"/>
      <c r="K11" s="1456"/>
      <c r="L11" s="1456"/>
      <c r="M11" s="839"/>
      <c r="N11" s="1447"/>
      <c r="O11" s="1448"/>
      <c r="P11" s="969"/>
      <c r="Q11" s="693"/>
    </row>
    <row r="12" spans="1:17">
      <c r="A12" s="693"/>
      <c r="B12" s="950" t="s">
        <v>845</v>
      </c>
      <c r="C12" s="852"/>
      <c r="D12" s="852"/>
      <c r="E12" s="852"/>
      <c r="F12" s="852"/>
      <c r="G12" s="852"/>
      <c r="H12" s="852"/>
      <c r="I12" s="852"/>
      <c r="J12" s="852"/>
      <c r="K12" s="20"/>
      <c r="L12" s="20"/>
      <c r="M12" s="839"/>
      <c r="N12" s="1447"/>
      <c r="O12" s="1448"/>
      <c r="P12" s="969"/>
      <c r="Q12" s="693"/>
    </row>
    <row r="13" spans="1:17">
      <c r="A13" s="693"/>
      <c r="B13" s="710" t="s">
        <v>1154</v>
      </c>
      <c r="C13" s="852"/>
      <c r="D13" s="852"/>
      <c r="E13" s="852"/>
      <c r="F13" s="852"/>
      <c r="G13" s="852"/>
      <c r="H13" s="852"/>
      <c r="I13" s="852"/>
      <c r="J13" s="852"/>
      <c r="K13" s="20"/>
      <c r="L13" s="20"/>
      <c r="M13" s="839"/>
      <c r="N13" s="1447"/>
      <c r="O13" s="1448"/>
      <c r="P13" s="969"/>
      <c r="Q13" s="693"/>
    </row>
    <row r="14" spans="1:17">
      <c r="A14" s="693"/>
      <c r="B14" s="710" t="s">
        <v>1020</v>
      </c>
      <c r="C14" s="852"/>
      <c r="D14" s="852"/>
      <c r="E14" s="852"/>
      <c r="F14" s="852"/>
      <c r="G14" s="852"/>
      <c r="H14" s="852"/>
      <c r="I14" s="852"/>
      <c r="J14" s="852"/>
      <c r="K14" s="20"/>
      <c r="L14" s="20"/>
      <c r="M14" s="839"/>
      <c r="N14" s="1447"/>
      <c r="O14" s="1448"/>
      <c r="P14" s="969"/>
      <c r="Q14" s="693"/>
    </row>
    <row r="15" spans="1:17">
      <c r="A15" s="693"/>
      <c r="B15" s="950"/>
      <c r="C15" s="852"/>
      <c r="D15" s="852"/>
      <c r="E15" s="852"/>
      <c r="F15" s="852"/>
      <c r="G15" s="852"/>
      <c r="H15" s="852"/>
      <c r="I15" s="852"/>
      <c r="J15" s="852"/>
      <c r="K15" s="20"/>
      <c r="L15" s="20"/>
      <c r="M15" s="839"/>
      <c r="N15" s="1447"/>
      <c r="O15" s="1448"/>
      <c r="P15" s="969"/>
      <c r="Q15" s="693"/>
    </row>
    <row r="16" spans="1:17" ht="13">
      <c r="A16" s="693"/>
      <c r="B16" s="712" t="s">
        <v>1016</v>
      </c>
      <c r="C16" s="852"/>
      <c r="D16" s="852"/>
      <c r="E16" s="852"/>
      <c r="F16" s="852"/>
      <c r="G16" s="852"/>
      <c r="H16" s="852"/>
      <c r="I16" s="852"/>
      <c r="J16" s="852"/>
      <c r="K16" s="20"/>
      <c r="L16" s="20"/>
      <c r="M16" s="839"/>
      <c r="N16" s="1447"/>
      <c r="O16" s="1448"/>
      <c r="P16" s="969"/>
      <c r="Q16" s="693"/>
    </row>
    <row r="17" spans="1:17" ht="41.25" customHeight="1">
      <c r="A17" s="693"/>
      <c r="B17" s="1466" t="s">
        <v>56</v>
      </c>
      <c r="C17" s="1332"/>
      <c r="D17" s="1332"/>
      <c r="E17" s="1332"/>
      <c r="F17" s="1332"/>
      <c r="G17" s="1332"/>
      <c r="H17" s="1332"/>
      <c r="I17" s="1332"/>
      <c r="J17" s="1332"/>
      <c r="K17" s="20"/>
      <c r="L17" s="20"/>
      <c r="M17" s="839"/>
      <c r="N17" s="1447"/>
      <c r="O17" s="1448"/>
      <c r="P17" s="969"/>
      <c r="Q17" s="693"/>
    </row>
    <row r="18" spans="1:17">
      <c r="A18" s="693"/>
      <c r="B18" s="1469" t="s">
        <v>1742</v>
      </c>
      <c r="C18" s="1470"/>
      <c r="D18" s="1470"/>
      <c r="E18" s="1470"/>
      <c r="F18" s="1470"/>
      <c r="G18" s="1470"/>
      <c r="H18" s="1470"/>
      <c r="I18" s="1470"/>
      <c r="J18" s="1470"/>
      <c r="K18" s="20"/>
      <c r="L18" s="20"/>
      <c r="M18" s="839"/>
      <c r="N18" s="1447"/>
      <c r="O18" s="1448"/>
      <c r="P18" s="969"/>
      <c r="Q18" s="693"/>
    </row>
    <row r="19" spans="1:17" ht="36" customHeight="1">
      <c r="A19" s="693"/>
      <c r="B19" s="1466" t="s">
        <v>245</v>
      </c>
      <c r="C19" s="1332"/>
      <c r="D19" s="1332"/>
      <c r="E19" s="1332"/>
      <c r="F19" s="1332"/>
      <c r="G19" s="1332"/>
      <c r="H19" s="1332"/>
      <c r="I19" s="1332"/>
      <c r="J19" s="1332"/>
      <c r="K19" s="20"/>
      <c r="L19" s="20"/>
      <c r="M19" s="839"/>
      <c r="N19" s="1447"/>
      <c r="O19" s="1448"/>
      <c r="P19" s="969"/>
      <c r="Q19" s="693"/>
    </row>
    <row r="20" spans="1:17" ht="13">
      <c r="A20" s="693"/>
      <c r="B20" s="952" t="s">
        <v>1005</v>
      </c>
      <c r="C20" s="852"/>
      <c r="D20" s="852"/>
      <c r="E20" s="852"/>
      <c r="F20" s="852"/>
      <c r="G20" s="852"/>
      <c r="H20" s="852"/>
      <c r="I20" s="852"/>
      <c r="J20" s="852"/>
      <c r="K20" s="20"/>
      <c r="L20" s="20"/>
      <c r="M20" s="839"/>
      <c r="N20" s="1447"/>
      <c r="O20" s="1448"/>
      <c r="P20" s="969"/>
      <c r="Q20" s="693"/>
    </row>
    <row r="21" spans="1:17" ht="48.75" customHeight="1">
      <c r="A21" s="693"/>
      <c r="B21" s="1450" t="s">
        <v>1630</v>
      </c>
      <c r="C21" s="1451"/>
      <c r="D21" s="1451"/>
      <c r="E21" s="1451"/>
      <c r="F21" s="1451"/>
      <c r="G21" s="1451"/>
      <c r="H21" s="1451"/>
      <c r="I21" s="1451"/>
      <c r="J21" s="1451"/>
      <c r="K21" s="20"/>
      <c r="L21" s="20"/>
      <c r="M21" s="839"/>
      <c r="N21" s="1447"/>
      <c r="O21" s="1448"/>
      <c r="P21" s="969"/>
      <c r="Q21" s="693"/>
    </row>
    <row r="22" spans="1:17">
      <c r="A22" s="693"/>
      <c r="B22" s="925"/>
      <c r="C22" s="866"/>
      <c r="D22" s="866"/>
      <c r="E22" s="866"/>
      <c r="F22" s="866"/>
      <c r="G22" s="866"/>
      <c r="H22" s="866"/>
      <c r="I22" s="866"/>
      <c r="J22" s="866"/>
      <c r="K22" s="866"/>
      <c r="L22" s="866"/>
      <c r="M22" s="839"/>
      <c r="N22" s="1447"/>
      <c r="O22" s="1448"/>
      <c r="P22" s="969"/>
      <c r="Q22" s="693"/>
    </row>
    <row r="23" spans="1:17" ht="9" customHeight="1">
      <c r="A23" s="693"/>
      <c r="B23" s="959"/>
      <c r="C23" s="20"/>
      <c r="D23" s="20"/>
      <c r="E23" s="20"/>
      <c r="F23" s="20"/>
      <c r="G23" s="20"/>
      <c r="H23" s="20"/>
      <c r="I23" s="20"/>
      <c r="J23" s="20"/>
      <c r="K23" s="20"/>
      <c r="L23" s="20"/>
      <c r="M23" s="839"/>
      <c r="N23" s="1447"/>
      <c r="O23" s="1448"/>
      <c r="P23" s="969"/>
      <c r="Q23" s="693"/>
    </row>
    <row r="24" spans="1:17" ht="9" customHeight="1">
      <c r="B24" s="922"/>
      <c r="C24" s="63"/>
      <c r="D24" s="63"/>
      <c r="E24" s="63"/>
      <c r="F24" s="63"/>
      <c r="G24" s="63"/>
      <c r="H24" s="63"/>
      <c r="I24" s="63"/>
      <c r="J24" s="63"/>
      <c r="K24" s="63"/>
      <c r="L24" s="63"/>
      <c r="M24" s="839"/>
      <c r="N24" s="1447"/>
      <c r="O24" s="1448"/>
      <c r="P24" s="969"/>
    </row>
    <row r="25" spans="1:17" ht="9" customHeight="1">
      <c r="A25" s="693"/>
      <c r="B25" s="960"/>
      <c r="C25" s="20"/>
      <c r="D25" s="20"/>
      <c r="E25" s="20"/>
      <c r="F25" s="20"/>
      <c r="G25" s="20"/>
      <c r="H25" s="20"/>
      <c r="I25" s="20"/>
      <c r="J25" s="20"/>
      <c r="K25" s="20"/>
      <c r="L25" s="20"/>
      <c r="M25" s="839"/>
      <c r="N25" s="1447"/>
      <c r="O25" s="1448"/>
      <c r="P25" s="969"/>
      <c r="Q25" s="693"/>
    </row>
    <row r="26" spans="1:17" s="736" customFormat="1" ht="75" customHeight="1">
      <c r="B26" s="719" t="s">
        <v>1077</v>
      </c>
      <c r="C26" s="843"/>
      <c r="D26" s="836"/>
      <c r="E26" s="836"/>
      <c r="F26" s="836"/>
      <c r="G26" s="1467" t="s">
        <v>955</v>
      </c>
      <c r="H26" s="1467"/>
      <c r="I26" s="1468"/>
      <c r="J26" s="1468"/>
      <c r="K26" s="1468"/>
      <c r="L26" s="1468"/>
      <c r="M26" s="836" t="s">
        <v>883</v>
      </c>
      <c r="N26" s="973" t="s">
        <v>1083</v>
      </c>
      <c r="O26" s="971"/>
      <c r="P26" s="972"/>
    </row>
    <row r="27" spans="1:17" ht="162.75" customHeight="1">
      <c r="B27" s="1377" t="s">
        <v>1744</v>
      </c>
      <c r="C27" s="1336"/>
      <c r="D27" s="1336"/>
      <c r="E27" s="1336"/>
      <c r="F27" s="1379"/>
      <c r="G27" s="1461"/>
      <c r="H27" s="1462"/>
      <c r="I27" s="1462"/>
      <c r="J27" s="1462"/>
      <c r="K27" s="1462"/>
      <c r="L27" s="1463"/>
      <c r="M27" s="1178"/>
      <c r="N27" s="1132"/>
      <c r="O27" s="970"/>
      <c r="P27" s="969"/>
    </row>
    <row r="28" spans="1:17" ht="101.25" customHeight="1">
      <c r="A28" s="694"/>
      <c r="B28" s="953" t="s">
        <v>921</v>
      </c>
      <c r="C28" s="557" t="s">
        <v>974</v>
      </c>
      <c r="D28" s="836" t="s">
        <v>969</v>
      </c>
      <c r="E28" s="817" t="s">
        <v>1178</v>
      </c>
      <c r="F28" s="530" t="s">
        <v>975</v>
      </c>
      <c r="G28" s="530" t="s">
        <v>976</v>
      </c>
      <c r="H28" s="530" t="s">
        <v>1743</v>
      </c>
      <c r="I28" s="530" t="s">
        <v>977</v>
      </c>
      <c r="J28" s="530" t="s">
        <v>860</v>
      </c>
      <c r="K28" s="530" t="s">
        <v>978</v>
      </c>
      <c r="L28" s="817" t="s">
        <v>979</v>
      </c>
      <c r="M28" s="836" t="s">
        <v>883</v>
      </c>
      <c r="N28" s="973" t="s">
        <v>1083</v>
      </c>
      <c r="O28" s="973" t="s">
        <v>1084</v>
      </c>
      <c r="P28" s="974" t="s">
        <v>1811</v>
      </c>
      <c r="Q28" s="898"/>
    </row>
    <row r="29" spans="1:17">
      <c r="B29" s="961"/>
      <c r="C29" s="106"/>
      <c r="D29" s="106"/>
      <c r="E29" s="106"/>
      <c r="F29" s="106"/>
      <c r="G29" s="107"/>
      <c r="H29" s="105"/>
      <c r="I29" s="105"/>
      <c r="J29" s="105"/>
      <c r="K29" s="105"/>
      <c r="L29" s="105"/>
      <c r="M29" s="106"/>
      <c r="N29" s="927"/>
      <c r="O29" s="975"/>
      <c r="P29" s="976"/>
    </row>
    <row r="30" spans="1:17">
      <c r="B30" s="961"/>
      <c r="C30" s="106"/>
      <c r="D30" s="106"/>
      <c r="E30" s="106"/>
      <c r="F30" s="106"/>
      <c r="G30" s="107"/>
      <c r="H30" s="105"/>
      <c r="I30" s="105"/>
      <c r="J30" s="105"/>
      <c r="K30" s="105"/>
      <c r="L30" s="105"/>
      <c r="M30" s="106"/>
      <c r="N30" s="927"/>
      <c r="O30" s="975"/>
      <c r="P30" s="976"/>
    </row>
    <row r="31" spans="1:17">
      <c r="B31" s="961"/>
      <c r="C31" s="106"/>
      <c r="D31" s="106"/>
      <c r="E31" s="106"/>
      <c r="F31" s="106"/>
      <c r="G31" s="107"/>
      <c r="H31" s="105"/>
      <c r="I31" s="105"/>
      <c r="J31" s="105"/>
      <c r="K31" s="105"/>
      <c r="L31" s="105"/>
      <c r="M31" s="106"/>
      <c r="N31" s="927"/>
      <c r="O31" s="975"/>
      <c r="P31" s="976"/>
    </row>
    <row r="32" spans="1:17">
      <c r="B32" s="961"/>
      <c r="C32" s="106"/>
      <c r="D32" s="106"/>
      <c r="E32" s="106"/>
      <c r="F32" s="106"/>
      <c r="G32" s="107"/>
      <c r="H32" s="105"/>
      <c r="I32" s="105"/>
      <c r="J32" s="105"/>
      <c r="K32" s="105"/>
      <c r="L32" s="105"/>
      <c r="M32" s="106"/>
      <c r="N32" s="927"/>
      <c r="O32" s="975"/>
      <c r="P32" s="976"/>
    </row>
    <row r="33" spans="1:17">
      <c r="B33" s="961"/>
      <c r="C33" s="106"/>
      <c r="D33" s="106"/>
      <c r="E33" s="106"/>
      <c r="F33" s="106"/>
      <c r="G33" s="107"/>
      <c r="H33" s="105"/>
      <c r="I33" s="105"/>
      <c r="J33" s="105"/>
      <c r="K33" s="105"/>
      <c r="L33" s="105"/>
      <c r="M33" s="106"/>
      <c r="N33" s="927"/>
      <c r="O33" s="975"/>
      <c r="P33" s="976"/>
    </row>
    <row r="34" spans="1:17">
      <c r="B34" s="961"/>
      <c r="C34" s="106"/>
      <c r="D34" s="106"/>
      <c r="E34" s="106"/>
      <c r="F34" s="106"/>
      <c r="G34" s="107"/>
      <c r="H34" s="105"/>
      <c r="I34" s="105"/>
      <c r="J34" s="105"/>
      <c r="K34" s="105"/>
      <c r="L34" s="105"/>
      <c r="M34" s="106"/>
      <c r="N34" s="927"/>
      <c r="O34" s="975"/>
      <c r="P34" s="976"/>
    </row>
    <row r="35" spans="1:17">
      <c r="B35" s="961"/>
      <c r="C35" s="107"/>
      <c r="D35" s="107"/>
      <c r="E35" s="106"/>
      <c r="F35" s="106"/>
      <c r="G35" s="107"/>
      <c r="H35" s="105"/>
      <c r="I35" s="105"/>
      <c r="J35" s="105"/>
      <c r="K35" s="105"/>
      <c r="L35" s="105"/>
      <c r="M35" s="106"/>
      <c r="N35" s="927"/>
      <c r="O35" s="975"/>
      <c r="P35" s="976"/>
    </row>
    <row r="36" spans="1:17" ht="7.5" customHeight="1">
      <c r="A36" s="693"/>
      <c r="B36" s="960"/>
      <c r="C36" s="20"/>
      <c r="D36" s="20"/>
      <c r="E36" s="20"/>
      <c r="F36" s="20"/>
      <c r="G36" s="20"/>
      <c r="H36" s="20"/>
      <c r="I36" s="20"/>
      <c r="J36" s="20"/>
      <c r="K36" s="20"/>
      <c r="L36" s="20"/>
      <c r="M36" s="20"/>
      <c r="N36" s="20"/>
      <c r="O36" s="970"/>
      <c r="P36" s="969"/>
      <c r="Q36" s="693"/>
    </row>
    <row r="37" spans="1:17" ht="7.5" customHeight="1">
      <c r="B37" s="962"/>
      <c r="C37" s="199"/>
      <c r="D37" s="199"/>
      <c r="E37" s="199"/>
      <c r="F37" s="200"/>
      <c r="G37" s="20"/>
      <c r="H37" s="194"/>
      <c r="I37" s="194"/>
      <c r="J37" s="194"/>
      <c r="K37" s="194"/>
      <c r="L37" s="201"/>
      <c r="M37" s="201"/>
      <c r="N37" s="201"/>
      <c r="O37" s="977"/>
      <c r="P37" s="978"/>
    </row>
    <row r="38" spans="1:17" s="736" customFormat="1" ht="96.75" customHeight="1">
      <c r="B38" s="963"/>
      <c r="C38" s="843"/>
      <c r="D38" s="836" t="s">
        <v>1235</v>
      </c>
      <c r="E38" s="836" t="s">
        <v>885</v>
      </c>
      <c r="F38" s="836" t="s">
        <v>886</v>
      </c>
      <c r="G38" s="1298" t="s">
        <v>955</v>
      </c>
      <c r="H38" s="1298"/>
      <c r="I38" s="1327"/>
      <c r="J38" s="1327"/>
      <c r="K38" s="1327"/>
      <c r="L38" s="1327"/>
      <c r="M38" s="836" t="s">
        <v>883</v>
      </c>
      <c r="N38" s="973" t="s">
        <v>1083</v>
      </c>
      <c r="O38" s="973" t="s">
        <v>1084</v>
      </c>
      <c r="P38" s="974" t="s">
        <v>1811</v>
      </c>
    </row>
    <row r="39" spans="1:17" ht="240" customHeight="1">
      <c r="A39" s="736"/>
      <c r="B39" s="1464" t="s">
        <v>1419</v>
      </c>
      <c r="C39" s="1465"/>
      <c r="D39" s="860" t="str">
        <f>IF('Project Info'!C4='Project Info'!P35,'Prescriptive Path Checklist'!C48,IF('Project Info'!C4='Project Info'!P36,'Prerequisites Checklist'!C47,"&lt;Select compliance path on the 'Project Info' tab&gt;"))</f>
        <v>&lt;Select compliance path on the 'Project Info' tab&gt;</v>
      </c>
      <c r="E39" s="19">
        <f>ERMs!C32</f>
        <v>0</v>
      </c>
      <c r="F39" s="863">
        <f>ERMs!D32</f>
        <v>0</v>
      </c>
      <c r="G39" s="1458"/>
      <c r="H39" s="1459"/>
      <c r="I39" s="1460"/>
      <c r="J39" s="1460"/>
      <c r="K39" s="1460"/>
      <c r="L39" s="1460"/>
      <c r="M39" s="1178"/>
      <c r="N39" s="1132"/>
      <c r="O39" s="1114"/>
      <c r="P39" s="1121"/>
    </row>
    <row r="40" spans="1:17" ht="86.25" customHeight="1">
      <c r="A40" s="694"/>
      <c r="B40" s="1388" t="s">
        <v>1524</v>
      </c>
      <c r="C40" s="1389"/>
      <c r="D40" s="1389"/>
      <c r="E40" s="1389"/>
      <c r="F40" s="1389"/>
      <c r="G40" s="1458"/>
      <c r="H40" s="1459"/>
      <c r="I40" s="1460"/>
      <c r="J40" s="1460"/>
      <c r="K40" s="1460"/>
      <c r="L40" s="1460"/>
      <c r="M40" s="1178"/>
      <c r="N40" s="1132"/>
      <c r="O40" s="1114"/>
      <c r="P40" s="1121"/>
    </row>
    <row r="41" spans="1:17" ht="60.75" customHeight="1">
      <c r="B41" s="1471" t="s">
        <v>257</v>
      </c>
      <c r="C41" s="1472"/>
      <c r="D41" s="1472"/>
      <c r="E41" s="1472"/>
      <c r="F41" s="1472"/>
      <c r="G41" s="1472"/>
      <c r="H41" s="1472"/>
      <c r="I41" s="1472"/>
      <c r="J41" s="1472"/>
      <c r="K41" s="1472"/>
      <c r="L41" s="1472"/>
      <c r="M41" s="1472"/>
      <c r="N41" s="1473"/>
      <c r="O41" s="1114"/>
      <c r="P41" s="1121"/>
    </row>
    <row r="42" spans="1:17" ht="57.75" customHeight="1">
      <c r="B42" s="1474" t="s">
        <v>67</v>
      </c>
      <c r="C42" s="1475"/>
      <c r="D42" s="1475"/>
      <c r="E42" s="1475"/>
      <c r="F42" s="1475"/>
      <c r="G42" s="1475"/>
      <c r="H42" s="1475"/>
      <c r="I42" s="1475"/>
      <c r="J42" s="1475"/>
      <c r="K42" s="1475"/>
      <c r="L42" s="1475"/>
      <c r="M42" s="1475"/>
      <c r="N42" s="1475"/>
      <c r="O42" s="1114"/>
      <c r="P42" s="1121"/>
    </row>
    <row r="43" spans="1:17" ht="45.75" customHeight="1">
      <c r="B43" s="1474" t="s">
        <v>68</v>
      </c>
      <c r="C43" s="1475"/>
      <c r="D43" s="1475"/>
      <c r="E43" s="1475"/>
      <c r="F43" s="1475"/>
      <c r="G43" s="1475"/>
      <c r="H43" s="1475"/>
      <c r="I43" s="1475"/>
      <c r="J43" s="1475"/>
      <c r="K43" s="1475"/>
      <c r="L43" s="1475"/>
      <c r="M43" s="1475"/>
      <c r="N43" s="1475"/>
      <c r="O43" s="1114"/>
      <c r="P43" s="1121"/>
    </row>
    <row r="44" spans="1:17" ht="46.5" customHeight="1">
      <c r="A44" s="694"/>
      <c r="B44" s="1474" t="s">
        <v>246</v>
      </c>
      <c r="C44" s="1475"/>
      <c r="D44" s="1475"/>
      <c r="E44" s="1475"/>
      <c r="F44" s="1475"/>
      <c r="G44" s="1475"/>
      <c r="H44" s="1475"/>
      <c r="I44" s="1475"/>
      <c r="J44" s="1475"/>
      <c r="K44" s="1475"/>
      <c r="L44" s="1475"/>
      <c r="M44" s="1475"/>
      <c r="N44" s="1475"/>
      <c r="O44" s="1114"/>
      <c r="P44" s="1121"/>
    </row>
    <row r="45" spans="1:17" ht="46.5" customHeight="1">
      <c r="B45" s="1474" t="s">
        <v>1745</v>
      </c>
      <c r="C45" s="1475"/>
      <c r="D45" s="1475"/>
      <c r="E45" s="1475"/>
      <c r="F45" s="1475"/>
      <c r="G45" s="1475"/>
      <c r="H45" s="1475"/>
      <c r="I45" s="1475"/>
      <c r="J45" s="1475"/>
      <c r="K45" s="1475"/>
      <c r="L45" s="1475"/>
      <c r="M45" s="1475"/>
      <c r="N45" s="1475"/>
      <c r="O45" s="1114"/>
      <c r="P45" s="1121"/>
    </row>
    <row r="46" spans="1:17" ht="54" customHeight="1">
      <c r="B46" s="1374" t="s">
        <v>66</v>
      </c>
      <c r="C46" s="1375"/>
      <c r="D46" s="1375"/>
      <c r="E46" s="1375"/>
      <c r="F46" s="1375"/>
      <c r="G46" s="1375"/>
      <c r="H46" s="1375"/>
      <c r="I46" s="1375"/>
      <c r="J46" s="1375"/>
      <c r="K46" s="1375"/>
      <c r="L46" s="1375"/>
      <c r="M46" s="1375"/>
      <c r="N46" s="1375"/>
      <c r="O46" s="1133"/>
      <c r="P46" s="1134"/>
    </row>
    <row r="47" spans="1:17">
      <c r="D47" s="698"/>
    </row>
    <row r="51" spans="4:20" ht="24.5">
      <c r="D51" s="737"/>
      <c r="T51" s="694" t="s">
        <v>961</v>
      </c>
    </row>
    <row r="52" spans="4:20" ht="24.5">
      <c r="D52" s="737"/>
      <c r="T52" s="694" t="s">
        <v>962</v>
      </c>
    </row>
    <row r="53" spans="4:20" ht="24.5">
      <c r="D53" s="737"/>
      <c r="T53" s="694" t="s">
        <v>847</v>
      </c>
    </row>
    <row r="180" spans="2:2" ht="18">
      <c r="B180" s="738"/>
    </row>
  </sheetData>
  <sheetProtection sheet="1" objects="1" scenarios="1" formatCells="0" formatColumns="0" formatRows="0" insertColumns="0" insertRows="0"/>
  <customSheetViews>
    <customSheetView guid="{64EBBD8A-4566-42FC-86CE-DB7AB51EA8C6}" showPageBreaks="1" showGridLines="0" printArea="1" hiddenColumns="1" view="pageBreakPreview" topLeftCell="A28">
      <selection activeCell="B39" sqref="B39:C39"/>
      <pageMargins left="0.25" right="0.25" top="0.75" bottom="0.75" header="0.3" footer="0.3"/>
      <pageSetup scale="47" orientation="portrait" r:id="rId1"/>
      <headerFooter alignWithMargins="0"/>
    </customSheetView>
    <customSheetView guid="{F9A20F36-B02B-42EA-9527-78282515A3BC}" showPageBreaks="1" showGridLines="0" printArea="1" hiddenColumns="1" view="pageBreakPreview" topLeftCell="A28">
      <selection activeCell="B39" sqref="B39:C39"/>
      <pageMargins left="0.25" right="0.25" top="0.75" bottom="0.75" header="0.3" footer="0.3"/>
      <pageSetup scale="47" orientation="portrait" r:id="rId2"/>
      <headerFooter alignWithMargins="0"/>
    </customSheetView>
  </customSheetViews>
  <mergeCells count="49">
    <mergeCell ref="B46:N46"/>
    <mergeCell ref="B41:N41"/>
    <mergeCell ref="B42:N42"/>
    <mergeCell ref="B43:N43"/>
    <mergeCell ref="B44:N44"/>
    <mergeCell ref="B45:N45"/>
    <mergeCell ref="N13:O13"/>
    <mergeCell ref="B40:F40"/>
    <mergeCell ref="G40:L40"/>
    <mergeCell ref="G39:L39"/>
    <mergeCell ref="B9:J9"/>
    <mergeCell ref="G27:L27"/>
    <mergeCell ref="K9:L9"/>
    <mergeCell ref="G38:L38"/>
    <mergeCell ref="B39:C39"/>
    <mergeCell ref="B27:F27"/>
    <mergeCell ref="B17:J17"/>
    <mergeCell ref="K11:L11"/>
    <mergeCell ref="G26:L26"/>
    <mergeCell ref="B18:J18"/>
    <mergeCell ref="B19:J19"/>
    <mergeCell ref="N10:O10"/>
    <mergeCell ref="N5:O5"/>
    <mergeCell ref="B21:J21"/>
    <mergeCell ref="F5:M5"/>
    <mergeCell ref="N6:O6"/>
    <mergeCell ref="N7:O7"/>
    <mergeCell ref="B6:E6"/>
    <mergeCell ref="K6:L6"/>
    <mergeCell ref="N9:O9"/>
    <mergeCell ref="B7:E7"/>
    <mergeCell ref="N8:O8"/>
    <mergeCell ref="K8:L8"/>
    <mergeCell ref="K7:L7"/>
    <mergeCell ref="B8:J8"/>
    <mergeCell ref="N11:O11"/>
    <mergeCell ref="N12:O12"/>
    <mergeCell ref="N14:O14"/>
    <mergeCell ref="N15:O15"/>
    <mergeCell ref="N16:O16"/>
    <mergeCell ref="N17:O17"/>
    <mergeCell ref="N18:O18"/>
    <mergeCell ref="N24:O24"/>
    <mergeCell ref="N25:O25"/>
    <mergeCell ref="N19:O19"/>
    <mergeCell ref="N20:O20"/>
    <mergeCell ref="N21:O21"/>
    <mergeCell ref="N22:O22"/>
    <mergeCell ref="N23:O23"/>
  </mergeCells>
  <phoneticPr fontId="30" type="noConversion"/>
  <dataValidations count="2">
    <dataValidation type="list" allowBlank="1" showInputMessage="1" showErrorMessage="1" sqref="N42:N46" xr:uid="{00000000-0002-0000-0F00-000000000000}">
      <formula1>$T$50:$T$53</formula1>
    </dataValidation>
    <dataValidation type="list" allowBlank="1" showInputMessage="1" showErrorMessage="1" sqref="N27 N29:O35 N39:O40 O41:O46" xr:uid="{00000000-0002-0000-0F00-000001000000}">
      <formula1>"Yes,No,NA"</formula1>
    </dataValidation>
  </dataValidations>
  <hyperlinks>
    <hyperlink ref="D39" location="'Prerequisites Checklist'!C47" display="'Prerequisites Checklist'!C47" xr:uid="{00000000-0004-0000-0F00-000000000000}"/>
  </hyperlinks>
  <pageMargins left="0.75" right="0.75" top="1" bottom="1" header="0.5" footer="0.5"/>
  <pageSetup scale="41" fitToHeight="0" orientation="portrait" r:id="rId3"/>
  <headerFooter alignWithMargins="0">
    <oddFooter>Page &amp;P of &amp;N</oddFooter>
  </headerFooter>
  <rowBreaks count="1" manualBreakCount="1">
    <brk id="25" min="1" max="15" man="1"/>
  </rowBreaks>
  <drawing r:id="rId4"/>
  <legacyDrawing r:id="rId5"/>
  <controls>
    <mc:AlternateContent xmlns:mc="http://schemas.openxmlformats.org/markup-compatibility/2006">
      <mc:Choice Requires="x14">
        <control shapeId="3103746" r:id="rId6" name="CommandButton1">
          <controlPr defaultSize="0" autoLine="0" r:id="rId7">
            <anchor moveWithCells="1">
              <from>
                <xdr:col>15</xdr:col>
                <xdr:colOff>717550</xdr:colOff>
                <xdr:row>0</xdr:row>
                <xdr:rowOff>69850</xdr:rowOff>
              </from>
              <to>
                <xdr:col>15</xdr:col>
                <xdr:colOff>2266950</xdr:colOff>
                <xdr:row>1</xdr:row>
                <xdr:rowOff>50800</xdr:rowOff>
              </to>
            </anchor>
          </controlPr>
        </control>
      </mc:Choice>
      <mc:Fallback>
        <control shapeId="3103746" r:id="rId6" name="CommandButton1"/>
      </mc:Fallback>
    </mc:AlternateContent>
  </control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00FF00"/>
    <pageSetUpPr fitToPage="1"/>
  </sheetPr>
  <dimension ref="A1:Q179"/>
  <sheetViews>
    <sheetView showGridLines="0" zoomScale="75" zoomScaleNormal="75" zoomScaleSheetLayoutView="90" workbookViewId="0">
      <selection activeCell="M6" sqref="M6"/>
    </sheetView>
  </sheetViews>
  <sheetFormatPr defaultColWidth="9.1796875" defaultRowHeight="12.5"/>
  <cols>
    <col min="1" max="1" width="9.1796875" style="692"/>
    <col min="2" max="2" width="20" style="692" customWidth="1"/>
    <col min="3" max="3" width="14.54296875" style="692" customWidth="1"/>
    <col min="4" max="4" width="23.453125" style="692" customWidth="1"/>
    <col min="5" max="7" width="12.7265625" style="692" customWidth="1"/>
    <col min="8" max="8" width="10.7265625" style="692" customWidth="1"/>
    <col min="9" max="9" width="12.26953125" style="692" customWidth="1"/>
    <col min="10" max="10" width="14.54296875" style="692" customWidth="1"/>
    <col min="11" max="12" width="9.1796875" style="692"/>
    <col min="13" max="13" width="12.7265625" style="692" customWidth="1"/>
    <col min="14" max="14" width="18.26953125" style="692" customWidth="1"/>
    <col min="15" max="16" width="9.1796875" style="692"/>
    <col min="17" max="17" width="9.1796875" style="692" hidden="1" customWidth="1"/>
    <col min="18" max="16384" width="9.1796875" style="692"/>
  </cols>
  <sheetData>
    <row r="1" spans="1:14" ht="26.25" customHeight="1">
      <c r="A1" s="691"/>
      <c r="B1" s="902"/>
      <c r="C1" s="700" t="s">
        <v>1085</v>
      </c>
      <c r="D1" s="701"/>
      <c r="E1" s="701"/>
      <c r="F1" s="702"/>
      <c r="G1" s="701"/>
      <c r="H1" s="701"/>
      <c r="I1" s="701"/>
      <c r="J1" s="701"/>
      <c r="K1" s="904"/>
      <c r="L1" s="904"/>
      <c r="M1" s="904"/>
      <c r="N1" s="905"/>
    </row>
    <row r="2" spans="1:14" ht="26.25" customHeight="1">
      <c r="B2" s="707"/>
      <c r="C2" s="512" t="s">
        <v>1086</v>
      </c>
      <c r="D2" s="818"/>
      <c r="E2" s="818"/>
      <c r="F2" s="513"/>
      <c r="G2" s="818"/>
      <c r="H2" s="818"/>
      <c r="I2" s="818"/>
      <c r="J2" s="818"/>
      <c r="K2" s="63"/>
      <c r="L2" s="63"/>
      <c r="M2" s="63"/>
      <c r="N2" s="721"/>
    </row>
    <row r="3" spans="1:14" ht="26.25" customHeight="1">
      <c r="B3" s="707"/>
      <c r="C3" s="690" t="s">
        <v>852</v>
      </c>
      <c r="D3" s="690">
        <f>'Project Info'!C3</f>
        <v>0</v>
      </c>
      <c r="E3" s="818"/>
      <c r="F3" s="513"/>
      <c r="G3" s="818"/>
      <c r="H3" s="818"/>
      <c r="I3" s="818"/>
      <c r="J3" s="818"/>
      <c r="K3" s="63"/>
      <c r="L3" s="63"/>
      <c r="M3" s="63"/>
      <c r="N3" s="721"/>
    </row>
    <row r="4" spans="1:14" ht="26.25" customHeight="1">
      <c r="A4" s="885"/>
      <c r="B4" s="707"/>
      <c r="C4" s="818"/>
      <c r="D4" s="818"/>
      <c r="E4" s="818"/>
      <c r="F4" s="818"/>
      <c r="G4" s="818"/>
      <c r="H4" s="818"/>
      <c r="I4" s="818"/>
      <c r="J4" s="526"/>
      <c r="K4" s="20"/>
      <c r="L4" s="20"/>
      <c r="M4" s="20"/>
      <c r="N4" s="706"/>
    </row>
    <row r="5" spans="1:14" s="735" customFormat="1" ht="15.5">
      <c r="B5" s="708" t="s">
        <v>1023</v>
      </c>
      <c r="C5" s="514"/>
      <c r="D5" s="514"/>
      <c r="E5" s="559"/>
      <c r="F5" s="559"/>
      <c r="G5" s="560"/>
      <c r="H5" s="547"/>
      <c r="I5" s="547"/>
      <c r="J5" s="833"/>
      <c r="K5" s="833"/>
      <c r="L5" s="833"/>
      <c r="M5" s="810" t="s">
        <v>884</v>
      </c>
      <c r="N5" s="709" t="s">
        <v>661</v>
      </c>
    </row>
    <row r="6" spans="1:14" s="697" customFormat="1">
      <c r="B6" s="936"/>
      <c r="C6" s="548"/>
      <c r="D6" s="548"/>
      <c r="E6" s="548"/>
      <c r="F6" s="548"/>
      <c r="G6" s="548"/>
      <c r="H6" s="548"/>
      <c r="I6" s="548"/>
      <c r="J6" s="819"/>
      <c r="K6" s="20"/>
      <c r="L6" s="68"/>
      <c r="M6" s="1179"/>
      <c r="N6" s="1135"/>
    </row>
    <row r="7" spans="1:14" s="697" customFormat="1" ht="13">
      <c r="B7" s="937" t="s">
        <v>1019</v>
      </c>
      <c r="C7" s="549"/>
      <c r="D7" s="549"/>
      <c r="E7" s="549"/>
      <c r="F7" s="549"/>
      <c r="G7" s="549"/>
      <c r="H7" s="548"/>
      <c r="I7" s="548"/>
      <c r="J7" s="819"/>
      <c r="K7" s="20"/>
      <c r="L7" s="68"/>
      <c r="M7" s="809"/>
      <c r="N7" s="948"/>
    </row>
    <row r="8" spans="1:14" s="697" customFormat="1">
      <c r="B8" s="949" t="s">
        <v>1159</v>
      </c>
      <c r="C8" s="548"/>
      <c r="D8" s="548"/>
      <c r="E8" s="548"/>
      <c r="F8" s="548"/>
      <c r="G8" s="548"/>
      <c r="H8" s="548"/>
      <c r="I8" s="548"/>
      <c r="J8" s="819"/>
      <c r="K8" s="20"/>
      <c r="L8" s="68"/>
      <c r="M8" s="809"/>
      <c r="N8" s="948"/>
    </row>
    <row r="9" spans="1:14" ht="25.5" customHeight="1">
      <c r="B9" s="1476"/>
      <c r="C9" s="1477"/>
      <c r="D9" s="1477"/>
      <c r="E9" s="1477"/>
      <c r="F9" s="818"/>
      <c r="G9" s="818"/>
      <c r="H9" s="818"/>
      <c r="I9" s="818"/>
      <c r="J9" s="818"/>
      <c r="K9" s="20"/>
      <c r="L9" s="830"/>
      <c r="M9" s="830"/>
      <c r="N9" s="951"/>
    </row>
    <row r="10" spans="1:14">
      <c r="A10" s="693"/>
      <c r="B10" s="707"/>
      <c r="C10" s="818"/>
      <c r="D10" s="818"/>
      <c r="E10" s="818"/>
      <c r="F10" s="818"/>
      <c r="G10" s="818"/>
      <c r="H10" s="818"/>
      <c r="I10" s="522"/>
      <c r="J10" s="522"/>
      <c r="K10" s="63"/>
      <c r="L10" s="63"/>
      <c r="M10" s="63"/>
      <c r="N10" s="951"/>
    </row>
    <row r="11" spans="1:14" ht="13">
      <c r="A11" s="693"/>
      <c r="B11" s="952" t="s">
        <v>844</v>
      </c>
      <c r="C11" s="818"/>
      <c r="D11" s="818"/>
      <c r="E11" s="818"/>
      <c r="F11" s="818"/>
      <c r="G11" s="818"/>
      <c r="H11" s="818"/>
      <c r="I11" s="522"/>
      <c r="J11" s="522"/>
      <c r="K11" s="63"/>
      <c r="L11" s="63"/>
      <c r="M11" s="63"/>
      <c r="N11" s="951"/>
    </row>
    <row r="12" spans="1:14">
      <c r="A12" s="693"/>
      <c r="B12" s="707" t="s">
        <v>845</v>
      </c>
      <c r="C12" s="818"/>
      <c r="D12" s="818"/>
      <c r="E12" s="818"/>
      <c r="F12" s="561"/>
      <c r="G12" s="818"/>
      <c r="H12" s="818"/>
      <c r="I12" s="522"/>
      <c r="J12" s="522"/>
      <c r="K12" s="63"/>
      <c r="L12" s="63"/>
      <c r="M12" s="63"/>
      <c r="N12" s="706"/>
    </row>
    <row r="13" spans="1:14">
      <c r="A13" s="693"/>
      <c r="B13" s="710" t="s">
        <v>1154</v>
      </c>
      <c r="C13" s="818"/>
      <c r="D13" s="818"/>
      <c r="E13" s="818"/>
      <c r="F13" s="818"/>
      <c r="G13" s="818"/>
      <c r="H13" s="818"/>
      <c r="I13" s="522"/>
      <c r="J13" s="522"/>
      <c r="K13" s="63"/>
      <c r="L13" s="63"/>
      <c r="M13" s="63"/>
      <c r="N13" s="706"/>
    </row>
    <row r="14" spans="1:14">
      <c r="A14" s="693"/>
      <c r="B14" s="707" t="s">
        <v>846</v>
      </c>
      <c r="C14" s="818"/>
      <c r="D14" s="818"/>
      <c r="E14" s="818"/>
      <c r="F14" s="562"/>
      <c r="G14" s="818"/>
      <c r="H14" s="818"/>
      <c r="I14" s="522"/>
      <c r="J14" s="522"/>
      <c r="K14" s="63"/>
      <c r="L14" s="63"/>
      <c r="M14" s="63"/>
      <c r="N14" s="706"/>
    </row>
    <row r="15" spans="1:14">
      <c r="A15" s="693"/>
      <c r="B15" s="707" t="s">
        <v>861</v>
      </c>
      <c r="C15" s="818"/>
      <c r="D15" s="818"/>
      <c r="E15" s="818"/>
      <c r="F15" s="818"/>
      <c r="G15" s="818"/>
      <c r="H15" s="818"/>
      <c r="I15" s="522"/>
      <c r="J15" s="522"/>
      <c r="K15" s="63"/>
      <c r="L15" s="63"/>
      <c r="M15" s="63"/>
      <c r="N15" s="706"/>
    </row>
    <row r="16" spans="1:14">
      <c r="A16" s="693"/>
      <c r="B16" s="707" t="s">
        <v>862</v>
      </c>
      <c r="C16" s="818"/>
      <c r="D16" s="818"/>
      <c r="E16" s="818"/>
      <c r="F16" s="818"/>
      <c r="G16" s="818"/>
      <c r="H16" s="818"/>
      <c r="I16" s="522"/>
      <c r="J16" s="522"/>
      <c r="K16" s="63"/>
      <c r="L16" s="63"/>
      <c r="M16" s="63"/>
      <c r="N16" s="706"/>
    </row>
    <row r="17" spans="1:17">
      <c r="A17" s="693"/>
      <c r="B17" s="707" t="s">
        <v>863</v>
      </c>
      <c r="C17" s="818"/>
      <c r="D17" s="818"/>
      <c r="E17" s="818"/>
      <c r="F17" s="818"/>
      <c r="G17" s="818"/>
      <c r="H17" s="818"/>
      <c r="I17" s="522"/>
      <c r="J17" s="522"/>
      <c r="K17" s="63"/>
      <c r="L17" s="63"/>
      <c r="M17" s="63"/>
      <c r="N17" s="706"/>
    </row>
    <row r="18" spans="1:17">
      <c r="A18" s="693"/>
      <c r="B18" s="707"/>
      <c r="C18" s="818"/>
      <c r="D18" s="818"/>
      <c r="E18" s="818"/>
      <c r="F18" s="818"/>
      <c r="G18" s="818"/>
      <c r="H18" s="818"/>
      <c r="I18" s="522"/>
      <c r="J18" s="522"/>
      <c r="K18" s="63"/>
      <c r="L18" s="63"/>
      <c r="M18" s="63"/>
      <c r="N18" s="706"/>
    </row>
    <row r="19" spans="1:17" ht="13">
      <c r="A19" s="693"/>
      <c r="B19" s="712" t="s">
        <v>1016</v>
      </c>
      <c r="C19" s="818"/>
      <c r="D19" s="818"/>
      <c r="E19" s="818"/>
      <c r="F19" s="818"/>
      <c r="G19" s="818"/>
      <c r="H19" s="818"/>
      <c r="I19" s="522"/>
      <c r="J19" s="522"/>
      <c r="K19" s="63"/>
      <c r="L19" s="63"/>
      <c r="M19" s="63"/>
      <c r="N19" s="706"/>
    </row>
    <row r="20" spans="1:17">
      <c r="A20" s="693"/>
      <c r="B20" s="710" t="s">
        <v>1021</v>
      </c>
      <c r="C20" s="818"/>
      <c r="D20" s="818"/>
      <c r="E20" s="818"/>
      <c r="F20" s="818"/>
      <c r="G20" s="818"/>
      <c r="H20" s="818"/>
      <c r="I20" s="818"/>
      <c r="J20" s="818"/>
      <c r="K20" s="20"/>
      <c r="L20" s="20"/>
      <c r="M20" s="20"/>
      <c r="N20" s="706"/>
    </row>
    <row r="21" spans="1:17" ht="39.75" customHeight="1">
      <c r="A21" s="693"/>
      <c r="B21" s="1466" t="s">
        <v>57</v>
      </c>
      <c r="C21" s="1332"/>
      <c r="D21" s="1332"/>
      <c r="E21" s="1332"/>
      <c r="F21" s="1332"/>
      <c r="G21" s="1332"/>
      <c r="H21" s="1332"/>
      <c r="I21" s="1332"/>
      <c r="J21" s="1332"/>
      <c r="K21" s="20"/>
      <c r="L21" s="20"/>
      <c r="M21" s="20"/>
      <c r="N21" s="706"/>
    </row>
    <row r="22" spans="1:17" ht="13">
      <c r="A22" s="693"/>
      <c r="B22" s="952" t="s">
        <v>1059</v>
      </c>
      <c r="C22" s="818"/>
      <c r="D22" s="818"/>
      <c r="E22" s="818"/>
      <c r="F22" s="818"/>
      <c r="G22" s="818"/>
      <c r="H22" s="818"/>
      <c r="I22" s="818"/>
      <c r="J22" s="818"/>
      <c r="K22" s="20"/>
      <c r="L22" s="20"/>
      <c r="M22" s="20"/>
      <c r="N22" s="706"/>
      <c r="O22" s="693"/>
      <c r="P22" s="693"/>
      <c r="Q22" s="693"/>
    </row>
    <row r="23" spans="1:17" ht="26.25" customHeight="1">
      <c r="A23" s="693"/>
      <c r="B23" s="1450" t="s">
        <v>1631</v>
      </c>
      <c r="C23" s="1451"/>
      <c r="D23" s="1451"/>
      <c r="E23" s="1451"/>
      <c r="F23" s="1451"/>
      <c r="G23" s="1451"/>
      <c r="H23" s="1451"/>
      <c r="I23" s="1451"/>
      <c r="J23" s="1451"/>
      <c r="K23" s="20"/>
      <c r="L23" s="20"/>
      <c r="M23" s="20"/>
      <c r="N23" s="706"/>
      <c r="O23" s="693"/>
      <c r="P23" s="693"/>
      <c r="Q23" s="693"/>
    </row>
    <row r="24" spans="1:17">
      <c r="A24" s="693"/>
      <c r="B24" s="925"/>
      <c r="C24" s="20"/>
      <c r="D24" s="20"/>
      <c r="E24" s="20"/>
      <c r="F24" s="20"/>
      <c r="G24" s="20"/>
      <c r="H24" s="20"/>
      <c r="I24" s="20"/>
      <c r="J24" s="20"/>
      <c r="K24" s="20"/>
      <c r="L24" s="20"/>
      <c r="M24" s="20"/>
      <c r="N24" s="706"/>
    </row>
    <row r="25" spans="1:17" ht="80.150000000000006" customHeight="1">
      <c r="B25" s="929" t="s">
        <v>1077</v>
      </c>
      <c r="C25" s="563"/>
      <c r="D25" s="814"/>
      <c r="E25" s="814"/>
      <c r="F25" s="804"/>
      <c r="G25" s="1298" t="s">
        <v>955</v>
      </c>
      <c r="H25" s="1298"/>
      <c r="I25" s="1298"/>
      <c r="J25" s="814" t="s">
        <v>881</v>
      </c>
      <c r="K25" s="524" t="s">
        <v>1083</v>
      </c>
      <c r="L25" s="63"/>
      <c r="M25" s="63"/>
      <c r="N25" s="721"/>
    </row>
    <row r="26" spans="1:17" ht="124.5" customHeight="1">
      <c r="A26" s="694"/>
      <c r="B26" s="1377" t="s">
        <v>1603</v>
      </c>
      <c r="C26" s="1336"/>
      <c r="D26" s="1336"/>
      <c r="E26" s="1336"/>
      <c r="F26" s="1379"/>
      <c r="G26" s="1339"/>
      <c r="H26" s="1480"/>
      <c r="I26" s="1480"/>
      <c r="J26" s="1178"/>
      <c r="K26" s="1136"/>
      <c r="L26" s="63"/>
      <c r="M26" s="63"/>
      <c r="N26" s="721"/>
    </row>
    <row r="27" spans="1:17" ht="107.25" customHeight="1">
      <c r="B27" s="953" t="s">
        <v>921</v>
      </c>
      <c r="C27" s="817" t="s">
        <v>985</v>
      </c>
      <c r="D27" s="817" t="s">
        <v>1178</v>
      </c>
      <c r="E27" s="817" t="s">
        <v>964</v>
      </c>
      <c r="F27" s="530" t="s">
        <v>963</v>
      </c>
      <c r="G27" s="530" t="s">
        <v>1746</v>
      </c>
      <c r="H27" s="530" t="s">
        <v>965</v>
      </c>
      <c r="I27" s="817" t="s">
        <v>966</v>
      </c>
      <c r="J27" s="814" t="s">
        <v>881</v>
      </c>
      <c r="K27" s="524" t="s">
        <v>1083</v>
      </c>
      <c r="L27" s="524" t="s">
        <v>1084</v>
      </c>
      <c r="M27" s="1484" t="s">
        <v>1811</v>
      </c>
      <c r="N27" s="1485"/>
    </row>
    <row r="28" spans="1:17">
      <c r="B28" s="954"/>
      <c r="C28" s="49"/>
      <c r="D28" s="49"/>
      <c r="E28" s="49"/>
      <c r="F28" s="49"/>
      <c r="G28" s="49"/>
      <c r="H28" s="49"/>
      <c r="I28" s="49"/>
      <c r="J28" s="49"/>
      <c r="K28" s="821"/>
      <c r="L28" s="816"/>
      <c r="M28" s="1478"/>
      <c r="N28" s="1479"/>
    </row>
    <row r="29" spans="1:17">
      <c r="B29" s="954"/>
      <c r="C29" s="49"/>
      <c r="D29" s="49"/>
      <c r="E29" s="49"/>
      <c r="F29" s="49"/>
      <c r="G29" s="49"/>
      <c r="H29" s="49"/>
      <c r="I29" s="49"/>
      <c r="J29" s="49"/>
      <c r="K29" s="821"/>
      <c r="L29" s="816"/>
      <c r="M29" s="1478"/>
      <c r="N29" s="1479"/>
    </row>
    <row r="30" spans="1:17">
      <c r="B30" s="954"/>
      <c r="C30" s="49"/>
      <c r="D30" s="49"/>
      <c r="E30" s="49"/>
      <c r="F30" s="49"/>
      <c r="G30" s="49"/>
      <c r="H30" s="49"/>
      <c r="I30" s="49"/>
      <c r="J30" s="49"/>
      <c r="K30" s="821"/>
      <c r="L30" s="816"/>
      <c r="M30" s="1478"/>
      <c r="N30" s="1479"/>
    </row>
    <row r="31" spans="1:17">
      <c r="B31" s="954"/>
      <c r="C31" s="49"/>
      <c r="D31" s="49"/>
      <c r="E31" s="49"/>
      <c r="F31" s="49"/>
      <c r="G31" s="49"/>
      <c r="H31" s="49"/>
      <c r="I31" s="49"/>
      <c r="J31" s="49"/>
      <c r="K31" s="821"/>
      <c r="L31" s="816"/>
      <c r="M31" s="1478"/>
      <c r="N31" s="1479"/>
    </row>
    <row r="32" spans="1:17">
      <c r="B32" s="954"/>
      <c r="C32" s="49"/>
      <c r="D32" s="49"/>
      <c r="E32" s="49"/>
      <c r="F32" s="49"/>
      <c r="G32" s="49"/>
      <c r="H32" s="49"/>
      <c r="I32" s="49"/>
      <c r="J32" s="49"/>
      <c r="K32" s="821"/>
      <c r="L32" s="816"/>
      <c r="M32" s="1478"/>
      <c r="N32" s="1479"/>
    </row>
    <row r="33" spans="1:17">
      <c r="A33" s="693"/>
      <c r="B33" s="925"/>
      <c r="C33" s="20"/>
      <c r="D33" s="20"/>
      <c r="E33" s="20"/>
      <c r="F33" s="20"/>
      <c r="G33" s="20"/>
      <c r="H33" s="20"/>
      <c r="I33" s="20"/>
      <c r="J33" s="20"/>
      <c r="K33" s="20"/>
      <c r="L33" s="20"/>
      <c r="M33" s="20"/>
      <c r="N33" s="706"/>
    </row>
    <row r="34" spans="1:17">
      <c r="A34" s="693"/>
      <c r="B34" s="925"/>
      <c r="C34" s="20"/>
      <c r="D34" s="20"/>
      <c r="E34" s="20"/>
      <c r="F34" s="20"/>
      <c r="G34" s="20"/>
      <c r="H34" s="20"/>
      <c r="I34" s="20"/>
      <c r="J34" s="20"/>
      <c r="K34" s="20"/>
      <c r="L34" s="20"/>
      <c r="M34" s="20"/>
      <c r="N34" s="706"/>
    </row>
    <row r="35" spans="1:17">
      <c r="A35" s="693"/>
      <c r="B35" s="925"/>
      <c r="C35" s="20"/>
      <c r="D35" s="20"/>
      <c r="E35" s="20"/>
      <c r="F35" s="20"/>
      <c r="G35" s="20"/>
      <c r="H35" s="20"/>
      <c r="I35" s="20"/>
      <c r="J35" s="20"/>
      <c r="K35" s="20"/>
      <c r="L35" s="20"/>
      <c r="M35" s="20"/>
      <c r="N35" s="706"/>
    </row>
    <row r="36" spans="1:17" ht="115.5" customHeight="1">
      <c r="B36" s="1441" t="s">
        <v>1315</v>
      </c>
      <c r="C36" s="1419"/>
      <c r="D36" s="804" t="s">
        <v>1235</v>
      </c>
      <c r="E36" s="814" t="s">
        <v>896</v>
      </c>
      <c r="F36" s="804" t="s">
        <v>886</v>
      </c>
      <c r="G36" s="1298" t="s">
        <v>955</v>
      </c>
      <c r="H36" s="1298"/>
      <c r="I36" s="1298"/>
      <c r="J36" s="814" t="s">
        <v>881</v>
      </c>
      <c r="K36" s="524" t="s">
        <v>1083</v>
      </c>
      <c r="L36" s="524" t="s">
        <v>1084</v>
      </c>
      <c r="M36" s="1484" t="s">
        <v>1811</v>
      </c>
      <c r="N36" s="1485"/>
    </row>
    <row r="37" spans="1:17" ht="240.75" customHeight="1">
      <c r="A37" s="694"/>
      <c r="B37" s="1464" t="s">
        <v>1529</v>
      </c>
      <c r="C37" s="1465"/>
      <c r="D37" s="828" t="str">
        <f>IF('Project Info'!$C$4='Project Info'!$P$35,"The envelope components must comply with ASHRAE Standard 90.1-2007 Section 5.4. "&amp;'Prescriptive Path Checklist'!C27,IF('Project Info'!C4='Project Info'!P36,"The envelope components must comply with ASHRAE Standard 90.1-2007 Section 5.4. "&amp;'Prerequisites Checklist'!C27,"&lt;Select compliance path on the 'Project Info' tab&gt;"))</f>
        <v>&lt;Select compliance path on the 'Project Info' tab&gt;</v>
      </c>
      <c r="E37" s="19">
        <f>ERMs!C33</f>
        <v>0</v>
      </c>
      <c r="F37" s="827">
        <f>ERMs!D33</f>
        <v>0</v>
      </c>
      <c r="G37" s="1339"/>
      <c r="H37" s="1343"/>
      <c r="I37" s="1343"/>
      <c r="J37" s="1137"/>
      <c r="K37" s="1138"/>
      <c r="L37" s="1114"/>
      <c r="M37" s="1288"/>
      <c r="N37" s="1481"/>
    </row>
    <row r="38" spans="1:17" ht="58.5" customHeight="1">
      <c r="B38" s="1388" t="s">
        <v>1203</v>
      </c>
      <c r="C38" s="1342"/>
      <c r="D38" s="1337" t="str">
        <f>IF('Project Info'!C4='Project Info'!P35,'Prescriptive Path Checklist'!C50,IF('Project Info'!C4='Project Info'!P36,'Prerequisites Checklist'!C48,"&lt;Select compliance path on the 'Project Info' tab&gt;"))</f>
        <v>&lt;Select compliance path on the 'Project Info' tab&gt;</v>
      </c>
      <c r="E38" s="1482"/>
      <c r="F38" s="1483"/>
      <c r="G38" s="1339"/>
      <c r="H38" s="1343"/>
      <c r="I38" s="1343"/>
      <c r="J38" s="1137"/>
      <c r="K38" s="1138"/>
      <c r="L38" s="1114"/>
      <c r="M38" s="1288"/>
      <c r="N38" s="1481"/>
    </row>
    <row r="39" spans="1:17" ht="28.5" customHeight="1">
      <c r="B39" s="1471" t="s">
        <v>247</v>
      </c>
      <c r="C39" s="1472"/>
      <c r="D39" s="1472"/>
      <c r="E39" s="1472"/>
      <c r="F39" s="1472"/>
      <c r="G39" s="1472"/>
      <c r="H39" s="1472"/>
      <c r="I39" s="1472"/>
      <c r="J39" s="1472"/>
      <c r="K39" s="1472"/>
      <c r="L39" s="1114"/>
      <c r="M39" s="1288"/>
      <c r="N39" s="1481"/>
    </row>
    <row r="40" spans="1:17" ht="79.5" customHeight="1">
      <c r="A40" s="694"/>
      <c r="B40" s="1471" t="s">
        <v>1597</v>
      </c>
      <c r="C40" s="1472"/>
      <c r="D40" s="1472"/>
      <c r="E40" s="1472"/>
      <c r="F40" s="1472"/>
      <c r="G40" s="1472"/>
      <c r="H40" s="1472"/>
      <c r="I40" s="1472"/>
      <c r="J40" s="1472"/>
      <c r="K40" s="1472"/>
      <c r="L40" s="1114"/>
      <c r="M40" s="1288"/>
      <c r="N40" s="1481"/>
    </row>
    <row r="41" spans="1:17" ht="30.75" customHeight="1">
      <c r="B41" s="1471" t="s">
        <v>1204</v>
      </c>
      <c r="C41" s="1472"/>
      <c r="D41" s="1472"/>
      <c r="E41" s="1472"/>
      <c r="F41" s="1472"/>
      <c r="G41" s="1472"/>
      <c r="H41" s="1472"/>
      <c r="I41" s="1472"/>
      <c r="J41" s="1472"/>
      <c r="K41" s="1472"/>
      <c r="L41" s="1114"/>
      <c r="M41" s="1288"/>
      <c r="N41" s="1481"/>
    </row>
    <row r="42" spans="1:17" ht="60" customHeight="1">
      <c r="B42" s="1488" t="s">
        <v>66</v>
      </c>
      <c r="C42" s="1489"/>
      <c r="D42" s="1489"/>
      <c r="E42" s="1489"/>
      <c r="F42" s="1489"/>
      <c r="G42" s="1489"/>
      <c r="H42" s="1489"/>
      <c r="I42" s="1489"/>
      <c r="J42" s="1489"/>
      <c r="K42" s="1489"/>
      <c r="L42" s="1133"/>
      <c r="M42" s="1486"/>
      <c r="N42" s="1487"/>
    </row>
    <row r="44" spans="1:17">
      <c r="B44" s="698"/>
    </row>
    <row r="46" spans="1:17" ht="24.5">
      <c r="C46" s="737"/>
    </row>
    <row r="47" spans="1:17" ht="24.5">
      <c r="C47" s="737"/>
      <c r="Q47" s="694" t="s">
        <v>961</v>
      </c>
    </row>
    <row r="48" spans="1:17" ht="24.5">
      <c r="C48" s="737"/>
      <c r="Q48" s="694" t="s">
        <v>962</v>
      </c>
    </row>
    <row r="49" spans="17:17">
      <c r="Q49" s="694" t="s">
        <v>847</v>
      </c>
    </row>
    <row r="179" spans="2:2" ht="18">
      <c r="B179" s="738"/>
    </row>
  </sheetData>
  <sheetProtection sheet="1" objects="1" scenarios="1" formatCells="0" formatColumns="0" formatRows="0" insertColumns="0" insertRows="0"/>
  <customSheetViews>
    <customSheetView guid="{64EBBD8A-4566-42FC-86CE-DB7AB51EA8C6}" showPageBreaks="1" showGridLines="0" printArea="1" hiddenColumns="1" view="pageBreakPreview" topLeftCell="A4">
      <selection activeCell="B40" sqref="B40:K40"/>
      <pageMargins left="0.25" right="0.25" top="0.75" bottom="0.75" header="0.3" footer="0.3"/>
      <pageSetup scale="47" orientation="portrait" r:id="rId1"/>
      <headerFooter alignWithMargins="0"/>
    </customSheetView>
    <customSheetView guid="{F9A20F36-B02B-42EA-9527-78282515A3BC}" showPageBreaks="1" showGridLines="0" printArea="1" hiddenColumns="1" view="pageBreakPreview" topLeftCell="A4">
      <selection activeCell="B40" sqref="B40:K40"/>
      <pageMargins left="0.25" right="0.25" top="0.75" bottom="0.75" header="0.3" footer="0.3"/>
      <pageSetup scale="47" orientation="portrait" r:id="rId2"/>
      <headerFooter alignWithMargins="0"/>
    </customSheetView>
  </customSheetViews>
  <mergeCells count="30">
    <mergeCell ref="B39:K39"/>
    <mergeCell ref="M41:N41"/>
    <mergeCell ref="M42:N42"/>
    <mergeCell ref="B40:K40"/>
    <mergeCell ref="B41:K41"/>
    <mergeCell ref="B42:K42"/>
    <mergeCell ref="M40:N40"/>
    <mergeCell ref="M39:N39"/>
    <mergeCell ref="M38:N38"/>
    <mergeCell ref="B23:J23"/>
    <mergeCell ref="M32:N32"/>
    <mergeCell ref="M31:N31"/>
    <mergeCell ref="G38:I38"/>
    <mergeCell ref="B38:C38"/>
    <mergeCell ref="D38:F38"/>
    <mergeCell ref="B36:C36"/>
    <mergeCell ref="M30:N30"/>
    <mergeCell ref="M29:N29"/>
    <mergeCell ref="M27:N27"/>
    <mergeCell ref="M36:N36"/>
    <mergeCell ref="G36:I36"/>
    <mergeCell ref="M37:N37"/>
    <mergeCell ref="G37:I37"/>
    <mergeCell ref="B9:E9"/>
    <mergeCell ref="M28:N28"/>
    <mergeCell ref="G25:I25"/>
    <mergeCell ref="B37:C37"/>
    <mergeCell ref="B26:F26"/>
    <mergeCell ref="G26:I26"/>
    <mergeCell ref="B21:J21"/>
  </mergeCells>
  <phoneticPr fontId="30" type="noConversion"/>
  <dataValidations count="2">
    <dataValidation type="list" allowBlank="1" showInputMessage="1" showErrorMessage="1" sqref="K39:K42" xr:uid="{00000000-0002-0000-1000-000000000000}">
      <formula1>$Q$46:$Q$49</formula1>
    </dataValidation>
    <dataValidation type="list" allowBlank="1" showInputMessage="1" showErrorMessage="1" sqref="K26 K28:L32 K37:L37 L38:L42 K38" xr:uid="{00000000-0002-0000-1000-000001000000}">
      <formula1>"Yes,No,NA"</formula1>
    </dataValidation>
  </dataValidations>
  <hyperlinks>
    <hyperlink ref="D37" location="'Prerequisites Checklist'!C45" display="'Prerequisites Checklist'!C45" xr:uid="{00000000-0004-0000-1000-000000000000}"/>
    <hyperlink ref="D38:F38" location="'Prerequisites Checklist'!C48" display="'Prerequisites Checklist'!C48" xr:uid="{00000000-0004-0000-1000-000001000000}"/>
  </hyperlinks>
  <pageMargins left="0.75" right="0.75" top="1" bottom="1" header="0.5" footer="0.5"/>
  <pageSetup scale="49" fitToHeight="0" orientation="portrait" r:id="rId3"/>
  <headerFooter alignWithMargins="0">
    <oddFooter>Page &amp;P of &amp;N</oddFooter>
  </headerFooter>
  <drawing r:id="rId4"/>
  <legacyDrawing r:id="rId5"/>
  <legacyDrawingHF r:id="rId6"/>
  <controls>
    <mc:AlternateContent xmlns:mc="http://schemas.openxmlformats.org/markup-compatibility/2006">
      <mc:Choice Requires="x14">
        <control shapeId="3104769" r:id="rId7" name="CommandButton1">
          <controlPr defaultSize="0" autoLine="0" r:id="rId8">
            <anchor moveWithCells="1">
              <from>
                <xdr:col>12</xdr:col>
                <xdr:colOff>241300</xdr:colOff>
                <xdr:row>0</xdr:row>
                <xdr:rowOff>76200</xdr:rowOff>
              </from>
              <to>
                <xdr:col>13</xdr:col>
                <xdr:colOff>895350</xdr:colOff>
                <xdr:row>1</xdr:row>
                <xdr:rowOff>69850</xdr:rowOff>
              </to>
            </anchor>
          </controlPr>
        </control>
      </mc:Choice>
      <mc:Fallback>
        <control shapeId="3104769" r:id="rId7" name="CommandButton1"/>
      </mc:Fallback>
    </mc:AlternateContent>
  </control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99FF99"/>
    <pageSetUpPr fitToPage="1"/>
  </sheetPr>
  <dimension ref="A1:N179"/>
  <sheetViews>
    <sheetView showGridLines="0" zoomScale="75" zoomScaleNormal="75" zoomScaleSheetLayoutView="90" workbookViewId="0">
      <selection activeCell="H6" sqref="H6:I6"/>
    </sheetView>
  </sheetViews>
  <sheetFormatPr defaultColWidth="9.1796875" defaultRowHeight="12.5"/>
  <cols>
    <col min="1" max="1" width="9.1796875" style="692"/>
    <col min="2" max="2" width="20" style="692" customWidth="1"/>
    <col min="3" max="3" width="17.26953125" style="692" customWidth="1"/>
    <col min="4" max="5" width="22.7265625" style="692" customWidth="1"/>
    <col min="6" max="6" width="30.7265625" style="692" customWidth="1"/>
    <col min="7" max="7" width="11.7265625" style="692" customWidth="1"/>
    <col min="8" max="8" width="5.7265625" style="692" customWidth="1"/>
    <col min="9" max="9" width="11" style="692" customWidth="1"/>
    <col min="10" max="10" width="33.81640625" style="692" customWidth="1"/>
    <col min="11" max="13" width="9" style="692" customWidth="1"/>
    <col min="14" max="14" width="9" style="692" hidden="1" customWidth="1"/>
    <col min="15" max="15" width="9" style="692" customWidth="1"/>
    <col min="16" max="16384" width="9.1796875" style="692"/>
  </cols>
  <sheetData>
    <row r="1" spans="1:10" ht="26.25" customHeight="1">
      <c r="A1" s="691"/>
      <c r="B1" s="902"/>
      <c r="C1" s="700" t="s">
        <v>1085</v>
      </c>
      <c r="D1" s="701"/>
      <c r="E1" s="701"/>
      <c r="F1" s="702"/>
      <c r="G1" s="703"/>
      <c r="H1" s="703"/>
      <c r="I1" s="703"/>
      <c r="J1" s="704"/>
    </row>
    <row r="2" spans="1:10" ht="26.25" customHeight="1">
      <c r="B2" s="707"/>
      <c r="C2" s="512" t="s">
        <v>1086</v>
      </c>
      <c r="D2" s="818"/>
      <c r="E2" s="818"/>
      <c r="F2" s="513"/>
      <c r="G2" s="20"/>
      <c r="H2" s="20"/>
      <c r="I2" s="20"/>
      <c r="J2" s="706"/>
    </row>
    <row r="3" spans="1:10" ht="26.25" customHeight="1">
      <c r="B3" s="707"/>
      <c r="C3" s="690" t="s">
        <v>852</v>
      </c>
      <c r="D3" s="690">
        <f>'Project Info'!C3</f>
        <v>0</v>
      </c>
      <c r="E3" s="818"/>
      <c r="F3" s="513"/>
      <c r="G3" s="20"/>
      <c r="H3" s="20"/>
      <c r="I3" s="20"/>
      <c r="J3" s="706"/>
    </row>
    <row r="4" spans="1:10" ht="26.25" customHeight="1">
      <c r="B4" s="707"/>
      <c r="C4" s="690"/>
      <c r="D4" s="690"/>
      <c r="E4" s="818"/>
      <c r="F4" s="513"/>
      <c r="G4" s="20"/>
      <c r="H4" s="20"/>
      <c r="I4" s="20"/>
      <c r="J4" s="706"/>
    </row>
    <row r="5" spans="1:10" s="735" customFormat="1" ht="15.5">
      <c r="B5" s="956" t="s">
        <v>1186</v>
      </c>
      <c r="C5" s="564"/>
      <c r="D5" s="564"/>
      <c r="E5" s="805"/>
      <c r="F5" s="565"/>
      <c r="G5" s="565"/>
      <c r="H5" s="1313" t="s">
        <v>884</v>
      </c>
      <c r="I5" s="1313"/>
      <c r="J5" s="709" t="s">
        <v>661</v>
      </c>
    </row>
    <row r="6" spans="1:10">
      <c r="B6" s="707"/>
      <c r="C6" s="818"/>
      <c r="D6" s="818"/>
      <c r="E6" s="818"/>
      <c r="F6" s="818"/>
      <c r="G6" s="20"/>
      <c r="H6" s="1498"/>
      <c r="I6" s="1324"/>
      <c r="J6" s="1139"/>
    </row>
    <row r="7" spans="1:10" ht="13">
      <c r="B7" s="909" t="s">
        <v>1019</v>
      </c>
      <c r="C7" s="818"/>
      <c r="D7" s="818"/>
      <c r="E7" s="818"/>
      <c r="F7" s="818"/>
      <c r="G7" s="20"/>
      <c r="H7" s="1308"/>
      <c r="I7" s="1308"/>
      <c r="J7" s="711"/>
    </row>
    <row r="8" spans="1:10" ht="14.25" customHeight="1">
      <c r="B8" s="1369" t="s">
        <v>1027</v>
      </c>
      <c r="C8" s="1291"/>
      <c r="D8" s="1291"/>
      <c r="E8" s="1291"/>
      <c r="F8" s="1291"/>
      <c r="G8" s="20"/>
      <c r="H8" s="1308"/>
      <c r="I8" s="1308"/>
      <c r="J8" s="711"/>
    </row>
    <row r="9" spans="1:10" ht="14.25" customHeight="1">
      <c r="B9" s="1369" t="s">
        <v>1028</v>
      </c>
      <c r="C9" s="1291"/>
      <c r="D9" s="1291"/>
      <c r="E9" s="1291"/>
      <c r="F9" s="1291"/>
      <c r="G9" s="20"/>
      <c r="H9" s="1307"/>
      <c r="I9" s="1307"/>
      <c r="J9" s="706"/>
    </row>
    <row r="10" spans="1:10" ht="14.25" customHeight="1">
      <c r="B10" s="1369" t="s">
        <v>1160</v>
      </c>
      <c r="C10" s="1291"/>
      <c r="D10" s="1291"/>
      <c r="E10" s="1291"/>
      <c r="F10" s="1291"/>
      <c r="G10" s="20"/>
      <c r="H10" s="1307"/>
      <c r="I10" s="1307"/>
      <c r="J10" s="706"/>
    </row>
    <row r="11" spans="1:10">
      <c r="B11" s="707"/>
      <c r="C11" s="818"/>
      <c r="D11" s="818"/>
      <c r="E11" s="818"/>
      <c r="F11" s="818"/>
      <c r="G11" s="20"/>
      <c r="H11" s="20"/>
      <c r="I11" s="20"/>
      <c r="J11" s="713"/>
    </row>
    <row r="12" spans="1:10" ht="13">
      <c r="A12" s="693"/>
      <c r="B12" s="909" t="s">
        <v>844</v>
      </c>
      <c r="C12" s="818"/>
      <c r="D12" s="818"/>
      <c r="E12" s="818"/>
      <c r="F12" s="818"/>
      <c r="G12" s="20"/>
      <c r="H12" s="20"/>
      <c r="I12" s="20"/>
      <c r="J12" s="713"/>
    </row>
    <row r="13" spans="1:10">
      <c r="A13" s="964"/>
      <c r="B13" s="966" t="s">
        <v>222</v>
      </c>
      <c r="C13" s="520"/>
      <c r="D13" s="520"/>
      <c r="E13" s="520"/>
      <c r="F13" s="520"/>
      <c r="G13" s="20"/>
      <c r="H13" s="20"/>
      <c r="I13" s="20"/>
      <c r="J13" s="706"/>
    </row>
    <row r="14" spans="1:10">
      <c r="A14" s="693"/>
      <c r="B14" s="710" t="s">
        <v>1179</v>
      </c>
      <c r="C14" s="818"/>
      <c r="D14" s="818"/>
      <c r="E14" s="818"/>
      <c r="F14" s="818"/>
      <c r="G14" s="20"/>
      <c r="H14" s="20"/>
      <c r="I14" s="20"/>
      <c r="J14" s="706"/>
    </row>
    <row r="15" spans="1:10">
      <c r="A15" s="693"/>
      <c r="B15" s="707"/>
      <c r="C15" s="818"/>
      <c r="D15" s="818"/>
      <c r="E15" s="818"/>
      <c r="F15" s="818"/>
      <c r="G15" s="20"/>
      <c r="H15" s="20"/>
      <c r="I15" s="20"/>
      <c r="J15" s="706"/>
    </row>
    <row r="16" spans="1:10" ht="13">
      <c r="A16" s="693"/>
      <c r="B16" s="712" t="s">
        <v>1016</v>
      </c>
      <c r="C16" s="818"/>
      <c r="D16" s="818"/>
      <c r="E16" s="818"/>
      <c r="F16" s="818"/>
      <c r="G16" s="20"/>
      <c r="H16" s="20"/>
      <c r="I16" s="20"/>
      <c r="J16" s="706"/>
    </row>
    <row r="17" spans="1:14">
      <c r="A17" s="693"/>
      <c r="B17" s="967" t="s">
        <v>1161</v>
      </c>
      <c r="C17" s="818"/>
      <c r="D17" s="818"/>
      <c r="E17" s="818"/>
      <c r="F17" s="818"/>
      <c r="G17" s="20"/>
      <c r="H17" s="20"/>
      <c r="I17" s="20"/>
      <c r="J17" s="706"/>
    </row>
    <row r="18" spans="1:14">
      <c r="A18" s="693"/>
      <c r="B18" s="967" t="s">
        <v>1029</v>
      </c>
      <c r="C18" s="818"/>
      <c r="D18" s="818"/>
      <c r="E18" s="818"/>
      <c r="F18" s="818"/>
      <c r="G18" s="20"/>
      <c r="H18" s="20"/>
      <c r="I18" s="20"/>
      <c r="J18" s="706"/>
    </row>
    <row r="19" spans="1:14">
      <c r="B19" s="925"/>
      <c r="C19" s="20"/>
      <c r="D19" s="20"/>
      <c r="E19" s="20"/>
      <c r="F19" s="20"/>
      <c r="G19" s="20"/>
      <c r="H19" s="20"/>
      <c r="I19" s="20"/>
      <c r="J19" s="706"/>
    </row>
    <row r="20" spans="1:14" ht="80.150000000000006" customHeight="1">
      <c r="B20" s="929" t="s">
        <v>1077</v>
      </c>
      <c r="C20" s="804"/>
      <c r="D20" s="804"/>
      <c r="E20" s="804"/>
      <c r="F20" s="566" t="s">
        <v>955</v>
      </c>
      <c r="G20" s="804" t="s">
        <v>881</v>
      </c>
      <c r="H20" s="524" t="s">
        <v>1083</v>
      </c>
      <c r="I20" s="20"/>
      <c r="J20" s="706"/>
    </row>
    <row r="21" spans="1:14" ht="84" customHeight="1">
      <c r="B21" s="1492" t="s">
        <v>1537</v>
      </c>
      <c r="C21" s="1336"/>
      <c r="D21" s="1336"/>
      <c r="E21" s="1336"/>
      <c r="F21" s="1180"/>
      <c r="G21" s="1180"/>
      <c r="H21" s="1182"/>
      <c r="I21" s="206"/>
      <c r="J21" s="968"/>
      <c r="K21" s="965"/>
      <c r="L21" s="693"/>
    </row>
    <row r="22" spans="1:14" ht="95.25" customHeight="1">
      <c r="B22" s="734" t="s">
        <v>1315</v>
      </c>
      <c r="C22" s="804"/>
      <c r="D22" s="804"/>
      <c r="E22" s="804"/>
      <c r="F22" s="567" t="s">
        <v>955</v>
      </c>
      <c r="G22" s="804" t="s">
        <v>1226</v>
      </c>
      <c r="H22" s="524" t="s">
        <v>1083</v>
      </c>
      <c r="I22" s="524" t="s">
        <v>1084</v>
      </c>
      <c r="J22" s="931" t="s">
        <v>1811</v>
      </c>
    </row>
    <row r="23" spans="1:14" ht="180" customHeight="1">
      <c r="B23" s="1494" t="s">
        <v>1905</v>
      </c>
      <c r="C23" s="1495"/>
      <c r="D23" s="1496" t="str">
        <f>IF('Project Info'!C4='Project Info'!P35,'Prescriptive Path Checklist'!C54,IF('Project Info'!C4='Project Info'!P36,'Prerequisites Checklist'!C52,"&lt;Select compliance path on the 'Project Info' tab&gt;"))</f>
        <v>&lt;Select compliance path on the 'Project Info' tab&gt;</v>
      </c>
      <c r="E23" s="1497"/>
      <c r="F23" s="1180"/>
      <c r="G23" s="1180"/>
      <c r="H23" s="1182"/>
      <c r="I23" s="1114"/>
      <c r="J23" s="1121"/>
      <c r="K23" s="947"/>
      <c r="L23" s="693"/>
      <c r="M23" s="769"/>
      <c r="N23" s="693"/>
    </row>
    <row r="24" spans="1:14" ht="246.75" customHeight="1">
      <c r="B24" s="1494" t="s">
        <v>1916</v>
      </c>
      <c r="C24" s="1495"/>
      <c r="D24" s="1496" t="str">
        <f>IF('Project Info'!C4='Project Info'!P35,'Prescriptive Path Checklist'!C55,IF('Project Info'!C4='Project Info'!P36,'Prerequisites Checklist'!C53,"&lt;Select compliance path on the 'Project Info' tab&gt;"))</f>
        <v>&lt;Select compliance path on the 'Project Info' tab&gt;</v>
      </c>
      <c r="E24" s="1497"/>
      <c r="F24" s="1180"/>
      <c r="G24" s="1180"/>
      <c r="H24" s="1182"/>
      <c r="I24" s="1114"/>
      <c r="J24" s="1121"/>
      <c r="K24" s="947"/>
      <c r="L24" s="693"/>
      <c r="M24" s="769"/>
      <c r="N24" s="693"/>
    </row>
    <row r="25" spans="1:14" ht="61.5" customHeight="1">
      <c r="B25" s="1381" t="s">
        <v>1843</v>
      </c>
      <c r="C25" s="1352"/>
      <c r="D25" s="1352"/>
      <c r="E25" s="1352"/>
      <c r="F25" s="1180"/>
      <c r="G25" s="1180"/>
      <c r="H25" s="1182"/>
      <c r="I25" s="1114"/>
      <c r="J25" s="1121"/>
      <c r="K25" s="693"/>
      <c r="L25" s="693"/>
      <c r="M25" s="769"/>
      <c r="N25" s="693"/>
    </row>
    <row r="26" spans="1:14" ht="48.75" customHeight="1">
      <c r="B26" s="1493" t="s">
        <v>1817</v>
      </c>
      <c r="C26" s="1378"/>
      <c r="D26" s="1378"/>
      <c r="E26" s="1378"/>
      <c r="F26" s="1378"/>
      <c r="G26" s="1378"/>
      <c r="H26" s="1378"/>
      <c r="I26" s="1114"/>
      <c r="J26" s="1121"/>
      <c r="K26" s="768"/>
      <c r="L26" s="693"/>
      <c r="M26" s="693"/>
      <c r="N26" s="693"/>
    </row>
    <row r="27" spans="1:14" ht="45" customHeight="1">
      <c r="B27" s="1490" t="s">
        <v>249</v>
      </c>
      <c r="C27" s="1491"/>
      <c r="D27" s="1491"/>
      <c r="E27" s="1491"/>
      <c r="F27" s="1491"/>
      <c r="G27" s="1491"/>
      <c r="H27" s="1491"/>
      <c r="I27" s="1133"/>
      <c r="J27" s="1134"/>
      <c r="K27" s="693"/>
      <c r="L27" s="693"/>
      <c r="M27" s="769"/>
      <c r="N27" s="693"/>
    </row>
    <row r="29" spans="1:14" ht="24.5">
      <c r="C29" s="737"/>
    </row>
    <row r="30" spans="1:14" ht="24.5">
      <c r="C30" s="737"/>
      <c r="N30" s="694" t="s">
        <v>961</v>
      </c>
    </row>
    <row r="31" spans="1:14" ht="24.5">
      <c r="C31" s="737"/>
      <c r="N31" s="694" t="s">
        <v>962</v>
      </c>
    </row>
    <row r="32" spans="1:14">
      <c r="N32" s="694" t="s">
        <v>847</v>
      </c>
    </row>
    <row r="179" spans="2:2" ht="18">
      <c r="B179" s="738"/>
    </row>
  </sheetData>
  <sheetProtection sheet="1" objects="1" scenarios="1" formatCells="0" formatColumns="0" formatRows="0" insertColumns="0" insertRows="0"/>
  <customSheetViews>
    <customSheetView guid="{64EBBD8A-4566-42FC-86CE-DB7AB51EA8C6}" showPageBreaks="1" showGridLines="0" printArea="1" hiddenColumns="1" view="pageBreakPreview" topLeftCell="A16">
      <selection activeCell="B24" sqref="B24:E24"/>
      <pageMargins left="0.25" right="0.25" top="0.75" bottom="0.75" header="0.3" footer="0.3"/>
      <pageSetup scale="47" orientation="portrait" r:id="rId1"/>
      <headerFooter alignWithMargins="0"/>
    </customSheetView>
    <customSheetView guid="{F9A20F36-B02B-42EA-9527-78282515A3BC}" showPageBreaks="1" showGridLines="0" printArea="1" hiddenColumns="1" view="pageBreakPreview" topLeftCell="A16">
      <selection activeCell="B24" sqref="B24:E24"/>
      <pageMargins left="0.25" right="0.25" top="0.75" bottom="0.75" header="0.3" footer="0.3"/>
      <pageSetup scale="47" orientation="portrait" r:id="rId2"/>
      <headerFooter alignWithMargins="0"/>
    </customSheetView>
  </customSheetViews>
  <mergeCells count="17">
    <mergeCell ref="H5:I5"/>
    <mergeCell ref="H6:I6"/>
    <mergeCell ref="H7:I7"/>
    <mergeCell ref="H10:I10"/>
    <mergeCell ref="H9:I9"/>
    <mergeCell ref="H8:I8"/>
    <mergeCell ref="B27:H27"/>
    <mergeCell ref="B8:F8"/>
    <mergeCell ref="B9:F9"/>
    <mergeCell ref="B10:F10"/>
    <mergeCell ref="B21:E21"/>
    <mergeCell ref="B26:H26"/>
    <mergeCell ref="B25:E25"/>
    <mergeCell ref="B23:C23"/>
    <mergeCell ref="D23:E23"/>
    <mergeCell ref="B24:C24"/>
    <mergeCell ref="D24:E24"/>
  </mergeCells>
  <phoneticPr fontId="30" type="noConversion"/>
  <dataValidations count="2">
    <dataValidation type="list" allowBlank="1" showInputMessage="1" showErrorMessage="1" sqref="H27" xr:uid="{00000000-0002-0000-1100-000000000000}">
      <formula1>$N$29:$N$32</formula1>
    </dataValidation>
    <dataValidation type="list" allowBlank="1" showInputMessage="1" showErrorMessage="1" sqref="H21 I26:I27 H23:I25" xr:uid="{00000000-0002-0000-1100-000001000000}">
      <formula1>"Yes,No,NA"</formula1>
    </dataValidation>
  </dataValidations>
  <hyperlinks>
    <hyperlink ref="B25:E25" location="'Prerequisites Checklist'!C51" display="'Prerequisites Checklist'!C51" xr:uid="{00000000-0004-0000-1100-000000000000}"/>
    <hyperlink ref="D23:E23" location="'Prerequisites Checklist'!C52" display="'Prerequisites Checklist'!C52" xr:uid="{00000000-0004-0000-1100-000001000000}"/>
    <hyperlink ref="D24:E24" location="'Prerequisites Checklist'!C53" display="'Prerequisites Checklist'!C53" xr:uid="{00000000-0004-0000-1100-000002000000}"/>
  </hyperlinks>
  <pageMargins left="0.75" right="0.75" top="1" bottom="1" header="0.5" footer="0.5"/>
  <pageSetup scale="51" fitToHeight="0" orientation="portrait" r:id="rId3"/>
  <headerFooter alignWithMargins="0">
    <oddFooter>Page &amp;P of &amp;N</oddFooter>
  </headerFooter>
  <drawing r:id="rId4"/>
  <legacyDrawing r:id="rId5"/>
  <legacyDrawingHF r:id="rId6"/>
  <controls>
    <mc:AlternateContent xmlns:mc="http://schemas.openxmlformats.org/markup-compatibility/2006">
      <mc:Choice Requires="x14">
        <control shapeId="3105793" r:id="rId7" name="CommandButton1">
          <controlPr defaultSize="0" autoLine="0" r:id="rId8">
            <anchor moveWithCells="1">
              <from>
                <xdr:col>9</xdr:col>
                <xdr:colOff>603250</xdr:colOff>
                <xdr:row>0</xdr:row>
                <xdr:rowOff>57150</xdr:rowOff>
              </from>
              <to>
                <xdr:col>9</xdr:col>
                <xdr:colOff>2152650</xdr:colOff>
                <xdr:row>1</xdr:row>
                <xdr:rowOff>50800</xdr:rowOff>
              </to>
            </anchor>
          </controlPr>
        </control>
      </mc:Choice>
      <mc:Fallback>
        <control shapeId="3105793" r:id="rId7" name="CommandButton1"/>
      </mc:Fallback>
    </mc:AlternateContent>
  </control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66FF33"/>
    <pageSetUpPr fitToPage="1"/>
  </sheetPr>
  <dimension ref="A1:V170"/>
  <sheetViews>
    <sheetView showGridLines="0" zoomScale="70" zoomScaleNormal="70" zoomScaleSheetLayoutView="85" workbookViewId="0">
      <selection activeCell="M6" sqref="M6:N6"/>
    </sheetView>
  </sheetViews>
  <sheetFormatPr defaultColWidth="9.1796875" defaultRowHeight="12.5"/>
  <cols>
    <col min="1" max="1" width="9.26953125" style="692" customWidth="1"/>
    <col min="2" max="2" width="20" style="692" customWidth="1"/>
    <col min="3" max="3" width="16.54296875" style="692" customWidth="1"/>
    <col min="4" max="4" width="24.1796875" style="692" customWidth="1"/>
    <col min="5" max="5" width="12.453125" style="692" customWidth="1"/>
    <col min="6" max="6" width="14.1796875" style="692" customWidth="1"/>
    <col min="7" max="7" width="11.54296875" style="692" customWidth="1"/>
    <col min="8" max="8" width="13.54296875" style="692" customWidth="1"/>
    <col min="9" max="9" width="11" style="692" customWidth="1"/>
    <col min="10" max="10" width="15" style="692" customWidth="1"/>
    <col min="11" max="11" width="11.7265625" style="692" customWidth="1"/>
    <col min="12" max="12" width="11.26953125" style="692" customWidth="1"/>
    <col min="13" max="13" width="12.81640625" style="692" customWidth="1"/>
    <col min="14" max="14" width="5.7265625" style="692" customWidth="1"/>
    <col min="15" max="15" width="7" style="692" customWidth="1"/>
    <col min="16" max="16" width="29.1796875" style="692" customWidth="1"/>
    <col min="17" max="21" width="9.1796875" style="692"/>
    <col min="22" max="22" width="9.1796875" style="692" hidden="1" customWidth="1"/>
    <col min="23" max="16384" width="9.1796875" style="692"/>
  </cols>
  <sheetData>
    <row r="1" spans="1:17" ht="26.25" customHeight="1">
      <c r="A1" s="691"/>
      <c r="B1" s="902"/>
      <c r="C1" s="700" t="s">
        <v>1085</v>
      </c>
      <c r="D1" s="701"/>
      <c r="E1" s="701"/>
      <c r="F1" s="702"/>
      <c r="G1" s="701"/>
      <c r="H1" s="701"/>
      <c r="I1" s="701"/>
      <c r="J1" s="701"/>
      <c r="K1" s="903"/>
      <c r="L1" s="903"/>
      <c r="M1" s="904"/>
      <c r="N1" s="904"/>
      <c r="O1" s="904"/>
      <c r="P1" s="905"/>
    </row>
    <row r="2" spans="1:17" ht="26.25" customHeight="1">
      <c r="B2" s="950"/>
      <c r="C2" s="512" t="s">
        <v>1086</v>
      </c>
      <c r="D2" s="852"/>
      <c r="E2" s="852"/>
      <c r="F2" s="513"/>
      <c r="G2" s="852"/>
      <c r="H2" s="852"/>
      <c r="I2" s="852"/>
      <c r="J2" s="852"/>
      <c r="K2" s="522"/>
      <c r="L2" s="522"/>
      <c r="M2" s="63"/>
      <c r="N2" s="63"/>
      <c r="O2" s="63"/>
      <c r="P2" s="721"/>
    </row>
    <row r="3" spans="1:17" ht="26.25" customHeight="1">
      <c r="B3" s="950"/>
      <c r="C3" s="690" t="s">
        <v>852</v>
      </c>
      <c r="D3" s="690">
        <f>'Project Info'!C3</f>
        <v>0</v>
      </c>
      <c r="E3" s="852"/>
      <c r="F3" s="513"/>
      <c r="G3" s="852"/>
      <c r="H3" s="852"/>
      <c r="I3" s="852"/>
      <c r="J3" s="852"/>
      <c r="K3" s="522"/>
      <c r="L3" s="522"/>
      <c r="M3" s="63"/>
      <c r="N3" s="63"/>
      <c r="O3" s="63"/>
      <c r="P3" s="721"/>
    </row>
    <row r="4" spans="1:17" ht="26.25" customHeight="1">
      <c r="A4" s="885"/>
      <c r="B4" s="955"/>
      <c r="C4" s="852"/>
      <c r="D4" s="852"/>
      <c r="E4" s="852"/>
      <c r="F4" s="852"/>
      <c r="G4" s="852"/>
      <c r="H4" s="852"/>
      <c r="I4" s="852"/>
      <c r="J4" s="526"/>
      <c r="K4" s="852"/>
      <c r="L4" s="852"/>
      <c r="M4" s="20"/>
      <c r="N4" s="20"/>
      <c r="O4" s="20"/>
      <c r="P4" s="721"/>
    </row>
    <row r="5" spans="1:17" s="735" customFormat="1" ht="15.5">
      <c r="B5" s="956" t="s">
        <v>1504</v>
      </c>
      <c r="C5" s="527"/>
      <c r="D5" s="528"/>
      <c r="E5" s="527"/>
      <c r="F5" s="527"/>
      <c r="G5" s="527"/>
      <c r="H5" s="527"/>
      <c r="I5" s="527"/>
      <c r="J5" s="527"/>
      <c r="K5" s="527"/>
      <c r="L5" s="529"/>
      <c r="M5" s="1311" t="s">
        <v>884</v>
      </c>
      <c r="N5" s="1312"/>
      <c r="O5" s="1313" t="s">
        <v>661</v>
      </c>
      <c r="P5" s="1449"/>
    </row>
    <row r="6" spans="1:17" ht="13">
      <c r="B6" s="1455"/>
      <c r="C6" s="1316"/>
      <c r="D6" s="1317"/>
      <c r="E6" s="1317"/>
      <c r="F6" s="852"/>
      <c r="G6" s="852"/>
      <c r="H6" s="852"/>
      <c r="I6" s="1318"/>
      <c r="J6" s="1318"/>
      <c r="K6" s="1499"/>
      <c r="L6" s="1499"/>
      <c r="M6" s="1319"/>
      <c r="N6" s="1320"/>
      <c r="O6" s="1321"/>
      <c r="P6" s="1507"/>
    </row>
    <row r="7" spans="1:17" ht="13">
      <c r="B7" s="1455" t="s">
        <v>1019</v>
      </c>
      <c r="C7" s="1316"/>
      <c r="D7" s="1317"/>
      <c r="E7" s="1317"/>
      <c r="F7" s="852"/>
      <c r="G7" s="852"/>
      <c r="H7" s="852"/>
      <c r="I7" s="1318"/>
      <c r="J7" s="1318"/>
      <c r="K7" s="1499"/>
      <c r="L7" s="1499"/>
      <c r="M7" s="1323"/>
      <c r="N7" s="1324"/>
      <c r="O7" s="1309"/>
      <c r="P7" s="1506"/>
    </row>
    <row r="8" spans="1:17" ht="26.25" customHeight="1">
      <c r="A8" s="693"/>
      <c r="B8" s="1457" t="s">
        <v>1416</v>
      </c>
      <c r="C8" s="1306"/>
      <c r="D8" s="1306"/>
      <c r="E8" s="1306"/>
      <c r="F8" s="1306"/>
      <c r="G8" s="1306"/>
      <c r="H8" s="1306"/>
      <c r="I8" s="1306"/>
      <c r="J8" s="1306"/>
      <c r="K8" s="1499"/>
      <c r="L8" s="1499"/>
      <c r="M8" s="1308"/>
      <c r="N8" s="1308"/>
      <c r="O8" s="1309"/>
      <c r="P8" s="1506"/>
    </row>
    <row r="9" spans="1:17" ht="26.25" customHeight="1">
      <c r="A9" s="693"/>
      <c r="B9" s="1457" t="s">
        <v>235</v>
      </c>
      <c r="C9" s="1306"/>
      <c r="D9" s="1306"/>
      <c r="E9" s="1306"/>
      <c r="F9" s="1306"/>
      <c r="G9" s="1306"/>
      <c r="H9" s="1306"/>
      <c r="I9" s="1306"/>
      <c r="J9" s="1306"/>
      <c r="K9" s="1499"/>
      <c r="L9" s="1499"/>
      <c r="M9" s="1325"/>
      <c r="N9" s="1325"/>
      <c r="O9" s="1307"/>
      <c r="P9" s="1502"/>
    </row>
    <row r="10" spans="1:17" ht="12.75" customHeight="1">
      <c r="A10" s="693"/>
      <c r="B10" s="1457" t="s">
        <v>1026</v>
      </c>
      <c r="C10" s="1306"/>
      <c r="D10" s="1306"/>
      <c r="E10" s="1306"/>
      <c r="F10" s="1306"/>
      <c r="G10" s="1306"/>
      <c r="H10" s="1306"/>
      <c r="I10" s="1306"/>
      <c r="J10" s="1306"/>
      <c r="K10" s="1499"/>
      <c r="L10" s="1499"/>
      <c r="M10" s="1307"/>
      <c r="N10" s="1307"/>
      <c r="O10" s="1307"/>
      <c r="P10" s="1502"/>
      <c r="Q10" s="693"/>
    </row>
    <row r="11" spans="1:17" ht="26.25" customHeight="1">
      <c r="A11" s="693"/>
      <c r="B11" s="1457" t="s">
        <v>236</v>
      </c>
      <c r="C11" s="1306"/>
      <c r="D11" s="1306"/>
      <c r="E11" s="1306"/>
      <c r="F11" s="1306"/>
      <c r="G11" s="1306"/>
      <c r="H11" s="1306"/>
      <c r="I11" s="1306"/>
      <c r="J11" s="1306"/>
      <c r="K11" s="1499"/>
      <c r="L11" s="1499"/>
      <c r="M11" s="1307"/>
      <c r="N11" s="1307"/>
      <c r="O11" s="1307"/>
      <c r="P11" s="1502"/>
      <c r="Q11" s="693"/>
    </row>
    <row r="12" spans="1:17" ht="27" customHeight="1">
      <c r="A12" s="693"/>
      <c r="B12" s="1369" t="s">
        <v>237</v>
      </c>
      <c r="C12" s="1291"/>
      <c r="D12" s="1291"/>
      <c r="E12" s="1291"/>
      <c r="F12" s="1291"/>
      <c r="G12" s="1291"/>
      <c r="H12" s="1291"/>
      <c r="I12" s="1291"/>
      <c r="J12" s="1291"/>
      <c r="K12" s="1499"/>
      <c r="L12" s="1499"/>
      <c r="M12" s="1307"/>
      <c r="N12" s="1307"/>
      <c r="O12" s="1307"/>
      <c r="P12" s="1502"/>
      <c r="Q12" s="693"/>
    </row>
    <row r="13" spans="1:17" ht="12.75" customHeight="1">
      <c r="A13" s="693"/>
      <c r="B13" s="1508"/>
      <c r="C13" s="1329"/>
      <c r="D13" s="1330"/>
      <c r="E13" s="1330"/>
      <c r="F13" s="852"/>
      <c r="G13" s="852"/>
      <c r="H13" s="852"/>
      <c r="I13" s="1318"/>
      <c r="J13" s="1318"/>
      <c r="K13" s="1499"/>
      <c r="L13" s="1499"/>
      <c r="M13" s="1307"/>
      <c r="N13" s="1307"/>
      <c r="O13" s="1307"/>
      <c r="P13" s="1502"/>
      <c r="Q13" s="693"/>
    </row>
    <row r="14" spans="1:17" ht="13">
      <c r="A14" s="693"/>
      <c r="B14" s="909" t="s">
        <v>844</v>
      </c>
      <c r="C14" s="852"/>
      <c r="D14" s="852"/>
      <c r="E14" s="852"/>
      <c r="F14" s="852"/>
      <c r="G14" s="852"/>
      <c r="H14" s="852"/>
      <c r="I14" s="1318"/>
      <c r="J14" s="1318"/>
      <c r="K14" s="1499"/>
      <c r="L14" s="1499"/>
      <c r="M14" s="20"/>
      <c r="N14" s="20"/>
      <c r="O14" s="20"/>
      <c r="P14" s="721"/>
    </row>
    <row r="15" spans="1:17">
      <c r="A15" s="693"/>
      <c r="B15" s="710" t="s">
        <v>1207</v>
      </c>
      <c r="C15" s="852"/>
      <c r="D15" s="852"/>
      <c r="E15" s="852"/>
      <c r="F15" s="852"/>
      <c r="G15" s="852"/>
      <c r="H15" s="852"/>
      <c r="I15" s="852"/>
      <c r="J15" s="852"/>
      <c r="K15" s="852"/>
      <c r="L15" s="852"/>
      <c r="M15" s="20"/>
      <c r="N15" s="20"/>
      <c r="O15" s="20"/>
      <c r="P15" s="721"/>
    </row>
    <row r="16" spans="1:17">
      <c r="A16" s="693"/>
      <c r="B16" s="710" t="s">
        <v>1179</v>
      </c>
      <c r="C16" s="852"/>
      <c r="D16" s="852"/>
      <c r="E16" s="852"/>
      <c r="F16" s="852"/>
      <c r="G16" s="852"/>
      <c r="H16" s="852"/>
      <c r="I16" s="852"/>
      <c r="J16" s="852"/>
      <c r="K16" s="852"/>
      <c r="L16" s="852"/>
      <c r="M16" s="20"/>
      <c r="N16" s="20"/>
      <c r="O16" s="20"/>
      <c r="P16" s="721"/>
    </row>
    <row r="17" spans="1:17">
      <c r="A17" s="693"/>
      <c r="B17" s="950"/>
      <c r="C17" s="852"/>
      <c r="D17" s="852"/>
      <c r="E17" s="852"/>
      <c r="F17" s="852"/>
      <c r="G17" s="852"/>
      <c r="H17" s="852"/>
      <c r="I17" s="852"/>
      <c r="J17" s="852"/>
      <c r="K17" s="852"/>
      <c r="L17" s="852"/>
      <c r="M17" s="20"/>
      <c r="N17" s="20"/>
      <c r="O17" s="20"/>
      <c r="P17" s="721"/>
    </row>
    <row r="18" spans="1:17" ht="13">
      <c r="A18" s="693"/>
      <c r="B18" s="712" t="s">
        <v>1016</v>
      </c>
      <c r="C18" s="518"/>
      <c r="D18" s="518"/>
      <c r="E18" s="518"/>
      <c r="F18" s="518"/>
      <c r="G18" s="518"/>
      <c r="H18" s="518"/>
      <c r="I18" s="518"/>
      <c r="J18" s="518"/>
      <c r="K18" s="852"/>
      <c r="L18" s="852"/>
      <c r="M18" s="20"/>
      <c r="N18" s="20"/>
      <c r="O18" s="20"/>
      <c r="P18" s="721"/>
    </row>
    <row r="19" spans="1:17">
      <c r="A19" s="693"/>
      <c r="B19" s="710" t="s">
        <v>1358</v>
      </c>
      <c r="C19" s="518"/>
      <c r="D19" s="518"/>
      <c r="E19" s="518"/>
      <c r="F19" s="518"/>
      <c r="G19" s="518"/>
      <c r="H19" s="518"/>
      <c r="I19" s="518"/>
      <c r="J19" s="518"/>
      <c r="K19" s="852"/>
      <c r="L19" s="852"/>
      <c r="M19" s="20"/>
      <c r="N19" s="20"/>
      <c r="O19" s="20"/>
      <c r="P19" s="721"/>
    </row>
    <row r="20" spans="1:17" ht="36" customHeight="1">
      <c r="A20" s="693"/>
      <c r="B20" s="1466" t="s">
        <v>1359</v>
      </c>
      <c r="C20" s="1332"/>
      <c r="D20" s="1332"/>
      <c r="E20" s="1332"/>
      <c r="F20" s="1332"/>
      <c r="G20" s="1332"/>
      <c r="H20" s="1332"/>
      <c r="I20" s="1332"/>
      <c r="J20" s="1332"/>
      <c r="K20" s="852"/>
      <c r="L20" s="852"/>
      <c r="M20" s="20"/>
      <c r="N20" s="20"/>
      <c r="O20" s="20"/>
      <c r="P20" s="721"/>
    </row>
    <row r="21" spans="1:17" ht="35.25" customHeight="1">
      <c r="A21" s="693"/>
      <c r="B21" s="1466" t="s">
        <v>52</v>
      </c>
      <c r="C21" s="1332"/>
      <c r="D21" s="1332"/>
      <c r="E21" s="1332"/>
      <c r="F21" s="1332"/>
      <c r="G21" s="1332"/>
      <c r="H21" s="1332"/>
      <c r="I21" s="1332"/>
      <c r="J21" s="1332"/>
      <c r="K21" s="852"/>
      <c r="L21" s="852"/>
      <c r="M21" s="20"/>
      <c r="N21" s="20"/>
      <c r="O21" s="20"/>
      <c r="P21" s="721"/>
    </row>
    <row r="22" spans="1:17" ht="18" customHeight="1">
      <c r="A22" s="693"/>
      <c r="B22" s="710" t="s">
        <v>1360</v>
      </c>
      <c r="C22" s="518"/>
      <c r="D22" s="518"/>
      <c r="E22" s="518"/>
      <c r="F22" s="518"/>
      <c r="G22" s="518"/>
      <c r="H22" s="518"/>
      <c r="I22" s="518"/>
      <c r="J22" s="518"/>
      <c r="K22" s="852"/>
      <c r="L22" s="852"/>
      <c r="M22" s="20"/>
      <c r="N22" s="20"/>
      <c r="O22" s="970"/>
      <c r="P22" s="969"/>
    </row>
    <row r="23" spans="1:17">
      <c r="A23" s="693"/>
      <c r="B23" s="1398" t="s">
        <v>1747</v>
      </c>
      <c r="C23" s="1334"/>
      <c r="D23" s="1334"/>
      <c r="E23" s="1334"/>
      <c r="F23" s="1334"/>
      <c r="G23" s="1334"/>
      <c r="H23" s="1334"/>
      <c r="I23" s="1334"/>
      <c r="J23" s="1334"/>
      <c r="K23" s="1334"/>
      <c r="L23" s="852"/>
      <c r="M23" s="20"/>
      <c r="N23" s="20"/>
      <c r="O23" s="970"/>
      <c r="P23" s="969"/>
    </row>
    <row r="24" spans="1:17" ht="120" customHeight="1">
      <c r="B24" s="953" t="s">
        <v>921</v>
      </c>
      <c r="C24" s="530" t="s">
        <v>967</v>
      </c>
      <c r="D24" s="530" t="s">
        <v>1638</v>
      </c>
      <c r="E24" s="530" t="s">
        <v>969</v>
      </c>
      <c r="F24" s="817" t="s">
        <v>1175</v>
      </c>
      <c r="G24" s="817" t="s">
        <v>970</v>
      </c>
      <c r="H24" s="635" t="s">
        <v>1936</v>
      </c>
      <c r="I24" s="635" t="s">
        <v>1938</v>
      </c>
      <c r="J24" s="530" t="s">
        <v>1935</v>
      </c>
      <c r="K24" s="530" t="s">
        <v>1937</v>
      </c>
      <c r="L24" s="356" t="s">
        <v>1085</v>
      </c>
      <c r="M24" s="836" t="s">
        <v>2014</v>
      </c>
      <c r="N24" s="524" t="s">
        <v>1083</v>
      </c>
      <c r="O24" s="973" t="s">
        <v>1084</v>
      </c>
      <c r="P24" s="974" t="s">
        <v>1811</v>
      </c>
      <c r="Q24" s="889"/>
    </row>
    <row r="25" spans="1:17">
      <c r="B25" s="954"/>
      <c r="C25" s="49"/>
      <c r="D25" s="102"/>
      <c r="E25" s="102"/>
      <c r="F25" s="102"/>
      <c r="G25" s="49"/>
      <c r="H25" s="1190"/>
      <c r="I25" s="365"/>
      <c r="J25" s="365"/>
      <c r="K25" s="365"/>
      <c r="L25" s="102"/>
      <c r="M25" s="102"/>
      <c r="N25" s="50"/>
      <c r="O25" s="996"/>
      <c r="P25" s="997"/>
    </row>
    <row r="26" spans="1:17" ht="13">
      <c r="B26" s="981"/>
      <c r="C26" s="49"/>
      <c r="D26" s="102"/>
      <c r="E26" s="102"/>
      <c r="F26" s="102"/>
      <c r="G26" s="49"/>
      <c r="H26" s="366"/>
      <c r="I26" s="366"/>
      <c r="J26" s="365"/>
      <c r="K26" s="365"/>
      <c r="L26" s="102"/>
      <c r="M26" s="102"/>
      <c r="N26" s="50"/>
      <c r="O26" s="996"/>
      <c r="P26" s="997"/>
    </row>
    <row r="27" spans="1:17">
      <c r="B27" s="981"/>
      <c r="C27" s="49"/>
      <c r="D27" s="102"/>
      <c r="E27" s="102"/>
      <c r="F27" s="102"/>
      <c r="G27" s="49"/>
      <c r="H27" s="365"/>
      <c r="I27" s="365"/>
      <c r="J27" s="365"/>
      <c r="K27" s="365"/>
      <c r="L27" s="102"/>
      <c r="M27" s="102"/>
      <c r="N27" s="50"/>
      <c r="O27" s="996"/>
      <c r="P27" s="998"/>
    </row>
    <row r="28" spans="1:17">
      <c r="B28" s="981"/>
      <c r="C28" s="49"/>
      <c r="D28" s="102"/>
      <c r="E28" s="102"/>
      <c r="F28" s="102"/>
      <c r="G28" s="49"/>
      <c r="H28" s="365"/>
      <c r="I28" s="365"/>
      <c r="J28" s="365"/>
      <c r="K28" s="365"/>
      <c r="L28" s="102"/>
      <c r="M28" s="102"/>
      <c r="N28" s="50"/>
      <c r="O28" s="996"/>
      <c r="P28" s="998"/>
    </row>
    <row r="29" spans="1:17">
      <c r="B29" s="981"/>
      <c r="C29" s="49"/>
      <c r="D29" s="102"/>
      <c r="E29" s="102"/>
      <c r="F29" s="102"/>
      <c r="G29" s="49"/>
      <c r="H29" s="365"/>
      <c r="I29" s="365"/>
      <c r="J29" s="365"/>
      <c r="K29" s="365"/>
      <c r="L29" s="102"/>
      <c r="M29" s="102"/>
      <c r="N29" s="50"/>
      <c r="O29" s="996"/>
      <c r="P29" s="998"/>
    </row>
    <row r="30" spans="1:17">
      <c r="B30" s="954"/>
      <c r="C30" s="49"/>
      <c r="D30" s="102"/>
      <c r="E30" s="102"/>
      <c r="F30" s="102"/>
      <c r="G30" s="49"/>
      <c r="H30" s="365"/>
      <c r="I30" s="365"/>
      <c r="J30" s="365"/>
      <c r="K30" s="365"/>
      <c r="L30" s="102"/>
      <c r="M30" s="102"/>
      <c r="N30" s="50"/>
      <c r="O30" s="996"/>
      <c r="P30" s="998"/>
    </row>
    <row r="31" spans="1:17">
      <c r="B31" s="981"/>
      <c r="C31" s="49"/>
      <c r="D31" s="102"/>
      <c r="E31" s="102"/>
      <c r="F31" s="102"/>
      <c r="G31" s="49"/>
      <c r="H31" s="365"/>
      <c r="I31" s="365"/>
      <c r="J31" s="365"/>
      <c r="K31" s="365"/>
      <c r="L31" s="102"/>
      <c r="M31" s="102"/>
      <c r="N31" s="50"/>
      <c r="O31" s="996"/>
      <c r="P31" s="998"/>
    </row>
    <row r="32" spans="1:17">
      <c r="B32" s="981"/>
      <c r="C32" s="49"/>
      <c r="D32" s="102"/>
      <c r="E32" s="102"/>
      <c r="F32" s="102"/>
      <c r="G32" s="49"/>
      <c r="H32" s="365"/>
      <c r="I32" s="365"/>
      <c r="J32" s="365"/>
      <c r="K32" s="365"/>
      <c r="L32" s="102"/>
      <c r="M32" s="102"/>
      <c r="N32" s="50"/>
      <c r="O32" s="996"/>
      <c r="P32" s="998"/>
    </row>
    <row r="33" spans="1:16">
      <c r="B33" s="981"/>
      <c r="C33" s="49"/>
      <c r="D33" s="102"/>
      <c r="E33" s="102"/>
      <c r="F33" s="102"/>
      <c r="G33" s="49"/>
      <c r="H33" s="365"/>
      <c r="I33" s="365"/>
      <c r="J33" s="365"/>
      <c r="K33" s="365"/>
      <c r="L33" s="102"/>
      <c r="M33" s="102"/>
      <c r="N33" s="50"/>
      <c r="O33" s="996"/>
      <c r="P33" s="998"/>
    </row>
    <row r="34" spans="1:16">
      <c r="B34" s="981"/>
      <c r="C34" s="49"/>
      <c r="D34" s="102"/>
      <c r="E34" s="102"/>
      <c r="F34" s="102"/>
      <c r="G34" s="49"/>
      <c r="H34" s="365"/>
      <c r="I34" s="365"/>
      <c r="J34" s="365"/>
      <c r="K34" s="365"/>
      <c r="L34" s="102"/>
      <c r="M34" s="102"/>
      <c r="N34" s="50"/>
      <c r="O34" s="996"/>
      <c r="P34" s="998"/>
    </row>
    <row r="35" spans="1:16">
      <c r="B35" s="981"/>
      <c r="C35" s="49"/>
      <c r="D35" s="102"/>
      <c r="E35" s="102"/>
      <c r="F35" s="102"/>
      <c r="G35" s="49"/>
      <c r="H35" s="365"/>
      <c r="I35" s="365"/>
      <c r="J35" s="365"/>
      <c r="K35" s="365"/>
      <c r="L35" s="102"/>
      <c r="M35" s="102"/>
      <c r="N35" s="50"/>
      <c r="O35" s="996"/>
      <c r="P35" s="998"/>
    </row>
    <row r="36" spans="1:16">
      <c r="B36" s="954"/>
      <c r="C36" s="49"/>
      <c r="D36" s="102"/>
      <c r="E36" s="102"/>
      <c r="F36" s="102"/>
      <c r="G36" s="49"/>
      <c r="H36" s="365"/>
      <c r="I36" s="365"/>
      <c r="J36" s="365"/>
      <c r="K36" s="365"/>
      <c r="L36" s="102"/>
      <c r="M36" s="102"/>
      <c r="N36" s="50"/>
      <c r="O36" s="996"/>
      <c r="P36" s="998"/>
    </row>
    <row r="37" spans="1:16">
      <c r="B37" s="981"/>
      <c r="C37" s="49"/>
      <c r="D37" s="102"/>
      <c r="E37" s="102"/>
      <c r="F37" s="102"/>
      <c r="G37" s="49"/>
      <c r="H37" s="365"/>
      <c r="I37" s="365"/>
      <c r="J37" s="365"/>
      <c r="K37" s="365"/>
      <c r="L37" s="102"/>
      <c r="M37" s="102"/>
      <c r="N37" s="50"/>
      <c r="O37" s="996"/>
      <c r="P37" s="998"/>
    </row>
    <row r="38" spans="1:16">
      <c r="B38" s="981"/>
      <c r="C38" s="49"/>
      <c r="D38" s="102"/>
      <c r="E38" s="102"/>
      <c r="F38" s="102"/>
      <c r="G38" s="49"/>
      <c r="H38" s="365"/>
      <c r="I38" s="365"/>
      <c r="J38" s="365"/>
      <c r="K38" s="365"/>
      <c r="L38" s="102"/>
      <c r="M38" s="102"/>
      <c r="N38" s="50"/>
      <c r="O38" s="996"/>
      <c r="P38" s="998"/>
    </row>
    <row r="39" spans="1:16">
      <c r="B39" s="981"/>
      <c r="C39" s="49"/>
      <c r="D39" s="102"/>
      <c r="E39" s="102"/>
      <c r="F39" s="102"/>
      <c r="G39" s="49"/>
      <c r="H39" s="365"/>
      <c r="I39" s="365"/>
      <c r="J39" s="365"/>
      <c r="K39" s="365"/>
      <c r="L39" s="102"/>
      <c r="M39" s="102"/>
      <c r="N39" s="50"/>
      <c r="O39" s="996"/>
      <c r="P39" s="998"/>
    </row>
    <row r="40" spans="1:16">
      <c r="B40" s="981"/>
      <c r="C40" s="49"/>
      <c r="D40" s="102"/>
      <c r="E40" s="102"/>
      <c r="F40" s="102"/>
      <c r="G40" s="49"/>
      <c r="H40" s="365"/>
      <c r="I40" s="365"/>
      <c r="J40" s="365"/>
      <c r="K40" s="365"/>
      <c r="L40" s="102"/>
      <c r="M40" s="102"/>
      <c r="N40" s="50"/>
      <c r="O40" s="996"/>
      <c r="P40" s="998"/>
    </row>
    <row r="41" spans="1:16">
      <c r="A41" s="693"/>
      <c r="B41" s="960"/>
      <c r="C41" s="20"/>
      <c r="D41" s="20"/>
      <c r="E41" s="20"/>
      <c r="F41" s="20"/>
      <c r="G41" s="20"/>
      <c r="H41" s="20"/>
      <c r="I41" s="20"/>
      <c r="J41" s="20"/>
      <c r="K41" s="20"/>
      <c r="L41" s="20"/>
      <c r="M41" s="20"/>
      <c r="N41" s="20"/>
      <c r="O41" s="970"/>
      <c r="P41" s="969"/>
    </row>
    <row r="42" spans="1:16" ht="13">
      <c r="B42" s="962"/>
      <c r="C42" s="199"/>
      <c r="D42" s="199"/>
      <c r="E42" s="199"/>
      <c r="F42" s="200"/>
      <c r="G42" s="20"/>
      <c r="H42" s="194"/>
      <c r="I42" s="194"/>
      <c r="J42" s="201"/>
      <c r="K42" s="201"/>
      <c r="L42" s="201"/>
      <c r="M42" s="201"/>
      <c r="N42" s="201"/>
      <c r="O42" s="999"/>
      <c r="P42" s="969"/>
    </row>
    <row r="43" spans="1:16" s="736" customFormat="1" ht="118.5" customHeight="1">
      <c r="B43" s="734" t="s">
        <v>1315</v>
      </c>
      <c r="C43" s="843"/>
      <c r="D43" s="836" t="s">
        <v>1235</v>
      </c>
      <c r="E43" s="836"/>
      <c r="F43" s="836" t="s">
        <v>885</v>
      </c>
      <c r="G43" s="836" t="s">
        <v>886</v>
      </c>
      <c r="H43" s="1298" t="s">
        <v>955</v>
      </c>
      <c r="I43" s="1327"/>
      <c r="J43" s="1327"/>
      <c r="K43" s="1327"/>
      <c r="L43" s="1327"/>
      <c r="M43" s="836" t="s">
        <v>883</v>
      </c>
      <c r="N43" s="524" t="s">
        <v>1083</v>
      </c>
      <c r="O43" s="973" t="s">
        <v>1084</v>
      </c>
      <c r="P43" s="974" t="s">
        <v>1811</v>
      </c>
    </row>
    <row r="44" spans="1:16" ht="81" customHeight="1">
      <c r="A44" s="698"/>
      <c r="B44" s="1388" t="s">
        <v>1530</v>
      </c>
      <c r="C44" s="1509"/>
      <c r="D44" s="1337" t="str">
        <f>IF('Project Info'!C4='Project Info'!P35,'Prescriptive Path Checklist'!C57,IF('Project Info'!C4='Project Info'!P36,'Prerequisites Checklist'!C55,"&lt;Select compliance path on the 'Project Info' tab&gt;"))</f>
        <v>&lt;Select compliance path on the 'Project Info' tab&gt;</v>
      </c>
      <c r="E44" s="1338"/>
      <c r="F44" s="19" t="s">
        <v>956</v>
      </c>
      <c r="G44" s="863" t="s">
        <v>956</v>
      </c>
      <c r="H44" s="1339"/>
      <c r="I44" s="1480"/>
      <c r="J44" s="1480"/>
      <c r="K44" s="1480"/>
      <c r="L44" s="1480"/>
      <c r="M44" s="1178"/>
      <c r="N44" s="1117"/>
      <c r="O44" s="1114"/>
      <c r="P44" s="1121"/>
    </row>
    <row r="45" spans="1:16" s="735" customFormat="1" ht="15.5">
      <c r="B45" s="1500" t="s">
        <v>1071</v>
      </c>
      <c r="C45" s="1345"/>
      <c r="D45" s="1345"/>
      <c r="E45" s="1345"/>
      <c r="F45" s="1345"/>
      <c r="G45" s="1345"/>
      <c r="H45" s="1346"/>
      <c r="I45" s="1346"/>
      <c r="J45" s="1346"/>
      <c r="K45" s="1346"/>
      <c r="L45" s="1346"/>
      <c r="M45" s="1346"/>
      <c r="N45" s="1346"/>
      <c r="O45" s="1346"/>
      <c r="P45" s="1501"/>
    </row>
    <row r="46" spans="1:16" ht="365.25" customHeight="1">
      <c r="A46" s="1000"/>
      <c r="B46" s="1510" t="s">
        <v>1601</v>
      </c>
      <c r="C46" s="1511"/>
      <c r="D46" s="1337" t="str">
        <f>IF('Project Info'!C4='Project Info'!P35,'Prescriptive Path Checklist'!C60&amp;"
"&amp;'Prescriptive Path Checklist'!C63,IF('Project Info'!C4='Project Info'!P36,'Prerequisites Checklist'!C58,"&lt;Select compliance path on the 'Project Info' tab&gt;"))</f>
        <v>&lt;Select compliance path on the 'Project Info' tab&gt;</v>
      </c>
      <c r="E46" s="1338"/>
      <c r="F46" s="870">
        <f>ERMs!C35</f>
        <v>0</v>
      </c>
      <c r="G46" s="849">
        <f>ERMs!D35</f>
        <v>0</v>
      </c>
      <c r="H46" s="1339"/>
      <c r="I46" s="1512"/>
      <c r="J46" s="1512"/>
      <c r="K46" s="1512"/>
      <c r="L46" s="1512"/>
      <c r="M46" s="1116"/>
      <c r="N46" s="1117"/>
      <c r="O46" s="1114"/>
      <c r="P46" s="1121"/>
    </row>
    <row r="47" spans="1:16" ht="216" customHeight="1">
      <c r="A47" s="1001"/>
      <c r="B47" s="1504" t="s">
        <v>1582</v>
      </c>
      <c r="C47" s="1505"/>
      <c r="D47" s="1385" t="str">
        <f>IF('Project Info'!C4='Project Info'!P35,'Prescriptive Path Checklist'!C61,IF('Project Info'!C4='Project Info'!P36,"N/A","&lt;Select compliance path on the 'Project Info' tab&gt;"))</f>
        <v>&lt;Select compliance path on the 'Project Info' tab&gt;</v>
      </c>
      <c r="E47" s="1513"/>
      <c r="F47" s="90">
        <f>ERMs!C36</f>
        <v>0</v>
      </c>
      <c r="G47" s="845">
        <f>ERMs!D36</f>
        <v>0</v>
      </c>
      <c r="H47" s="1339"/>
      <c r="I47" s="1512"/>
      <c r="J47" s="1512"/>
      <c r="K47" s="1512"/>
      <c r="L47" s="1512"/>
      <c r="M47" s="1116"/>
      <c r="N47" s="1182"/>
      <c r="O47" s="1114"/>
      <c r="P47" s="1121"/>
    </row>
    <row r="48" spans="1:16" ht="136.5" customHeight="1">
      <c r="A48" s="698"/>
      <c r="B48" s="1433" t="s">
        <v>1850</v>
      </c>
      <c r="C48" s="1352"/>
      <c r="D48" s="1352"/>
      <c r="E48" s="1439"/>
      <c r="F48" s="90">
        <f>ERMs!C38</f>
        <v>0</v>
      </c>
      <c r="G48" s="845">
        <f>ERMs!D38</f>
        <v>0</v>
      </c>
      <c r="H48" s="1339"/>
      <c r="I48" s="1512"/>
      <c r="J48" s="1512"/>
      <c r="K48" s="1512"/>
      <c r="L48" s="1512"/>
      <c r="M48" s="1116"/>
      <c r="N48" s="1182"/>
      <c r="O48" s="1114"/>
      <c r="P48" s="1121"/>
    </row>
    <row r="49" spans="1:16" ht="45.75" customHeight="1">
      <c r="A49" s="1002"/>
      <c r="B49" s="1534" t="s">
        <v>1295</v>
      </c>
      <c r="C49" s="1535"/>
      <c r="D49" s="1535"/>
      <c r="E49" s="1536"/>
      <c r="F49" s="90">
        <f>ERMs!C37</f>
        <v>0</v>
      </c>
      <c r="G49" s="845">
        <f>ERMs!D37</f>
        <v>0</v>
      </c>
      <c r="H49" s="1339"/>
      <c r="I49" s="1512"/>
      <c r="J49" s="1512"/>
      <c r="K49" s="1512"/>
      <c r="L49" s="1512"/>
      <c r="M49" s="1116"/>
      <c r="N49" s="1182"/>
      <c r="O49" s="1114"/>
      <c r="P49" s="1121"/>
    </row>
    <row r="50" spans="1:16" ht="57.75" customHeight="1">
      <c r="A50" s="698"/>
      <c r="B50" s="1534" t="s">
        <v>183</v>
      </c>
      <c r="C50" s="1535"/>
      <c r="D50" s="1535"/>
      <c r="E50" s="1536"/>
      <c r="F50" s="90">
        <f>ERMs!C39</f>
        <v>0</v>
      </c>
      <c r="G50" s="845">
        <f>ERMs!D39</f>
        <v>0</v>
      </c>
      <c r="H50" s="1339"/>
      <c r="I50" s="1512"/>
      <c r="J50" s="1512"/>
      <c r="K50" s="1512"/>
      <c r="L50" s="1512"/>
      <c r="M50" s="1178"/>
      <c r="N50" s="1182"/>
      <c r="O50" s="1114"/>
      <c r="P50" s="1121"/>
    </row>
    <row r="51" spans="1:16" ht="99" customHeight="1">
      <c r="A51" s="694"/>
      <c r="B51" s="1534" t="s">
        <v>1604</v>
      </c>
      <c r="C51" s="1535"/>
      <c r="D51" s="1535"/>
      <c r="E51" s="1536"/>
      <c r="F51" s="90">
        <f>ERMs!C40</f>
        <v>0</v>
      </c>
      <c r="G51" s="845">
        <f>ERMs!D40</f>
        <v>0</v>
      </c>
      <c r="H51" s="1339"/>
      <c r="I51" s="1512"/>
      <c r="J51" s="1512"/>
      <c r="K51" s="1512"/>
      <c r="L51" s="1512"/>
      <c r="M51" s="1178"/>
      <c r="N51" s="1182"/>
      <c r="O51" s="1114"/>
      <c r="P51" s="1120"/>
    </row>
    <row r="52" spans="1:16" s="735" customFormat="1" ht="15.5">
      <c r="B52" s="1500" t="s">
        <v>1368</v>
      </c>
      <c r="C52" s="1345"/>
      <c r="D52" s="1345"/>
      <c r="E52" s="1345"/>
      <c r="F52" s="1345"/>
      <c r="G52" s="1345"/>
      <c r="H52" s="1346"/>
      <c r="I52" s="1346"/>
      <c r="J52" s="1346"/>
      <c r="K52" s="1346"/>
      <c r="L52" s="1346"/>
      <c r="M52" s="1346"/>
      <c r="N52" s="1346"/>
      <c r="O52" s="1346"/>
      <c r="P52" s="1501"/>
    </row>
    <row r="53" spans="1:16" ht="59.25" customHeight="1">
      <c r="A53" s="694"/>
      <c r="B53" s="1503" t="s">
        <v>1361</v>
      </c>
      <c r="C53" s="1350"/>
      <c r="D53" s="1350"/>
      <c r="E53" s="1350"/>
      <c r="F53" s="1350"/>
      <c r="G53" s="1350"/>
      <c r="H53" s="1339"/>
      <c r="I53" s="1512"/>
      <c r="J53" s="1512"/>
      <c r="K53" s="1512"/>
      <c r="L53" s="1512"/>
      <c r="M53" s="1178"/>
      <c r="N53" s="1182"/>
      <c r="O53" s="1114"/>
      <c r="P53" s="1121"/>
    </row>
    <row r="54" spans="1:16" ht="144" customHeight="1">
      <c r="A54" s="694"/>
      <c r="B54" s="983" t="s">
        <v>1866</v>
      </c>
      <c r="C54" s="652"/>
      <c r="D54" s="1337" t="str">
        <f>IF('Project Info'!C4='Project Info'!P35,'Prescriptive Path Checklist'!C82,IF('Project Info'!C4='Project Info'!P36,'Prerequisites Checklist'!C78,"&lt;Select compliance path on the 'Project Info' tab&gt;"))</f>
        <v>&lt;Select compliance path on the 'Project Info' tab&gt;</v>
      </c>
      <c r="E54" s="1482"/>
      <c r="F54" s="1482"/>
      <c r="G54" s="1483"/>
      <c r="H54" s="1339"/>
      <c r="I54" s="1512"/>
      <c r="J54" s="1512"/>
      <c r="K54" s="1512"/>
      <c r="L54" s="1512"/>
      <c r="M54" s="1178"/>
      <c r="N54" s="1182"/>
      <c r="O54" s="1114"/>
      <c r="P54" s="1121"/>
    </row>
    <row r="55" spans="1:16" ht="106.5" customHeight="1">
      <c r="A55" s="694"/>
      <c r="B55" s="1433" t="s">
        <v>1872</v>
      </c>
      <c r="C55" s="1352"/>
      <c r="D55" s="1352"/>
      <c r="E55" s="1352"/>
      <c r="F55" s="1352"/>
      <c r="G55" s="1352"/>
      <c r="H55" s="1339"/>
      <c r="I55" s="1512"/>
      <c r="J55" s="1512"/>
      <c r="K55" s="1512"/>
      <c r="L55" s="1512"/>
      <c r="M55" s="1178"/>
      <c r="N55" s="1182"/>
      <c r="O55" s="1114"/>
      <c r="P55" s="1121"/>
    </row>
    <row r="56" spans="1:16" ht="41.25" customHeight="1">
      <c r="A56" s="694"/>
      <c r="B56" s="1433" t="s">
        <v>1873</v>
      </c>
      <c r="C56" s="1352"/>
      <c r="D56" s="1352"/>
      <c r="E56" s="1352"/>
      <c r="F56" s="1352"/>
      <c r="G56" s="1352"/>
      <c r="H56" s="1339"/>
      <c r="I56" s="1512"/>
      <c r="J56" s="1512"/>
      <c r="K56" s="1512"/>
      <c r="L56" s="1512"/>
      <c r="M56" s="1178"/>
      <c r="N56" s="1182"/>
      <c r="O56" s="1114"/>
      <c r="P56" s="1121"/>
    </row>
    <row r="57" spans="1:16" ht="70.5" customHeight="1">
      <c r="A57" s="698"/>
      <c r="B57" s="1524" t="s">
        <v>1217</v>
      </c>
      <c r="C57" s="1336"/>
      <c r="D57" s="1336"/>
      <c r="E57" s="1336"/>
      <c r="F57" s="1336"/>
      <c r="G57" s="1336"/>
      <c r="H57" s="1339"/>
      <c r="I57" s="1512"/>
      <c r="J57" s="1512"/>
      <c r="K57" s="1512"/>
      <c r="L57" s="1512"/>
      <c r="M57" s="1178"/>
      <c r="N57" s="1182"/>
      <c r="O57" s="1114"/>
      <c r="P57" s="1121"/>
    </row>
    <row r="58" spans="1:16" ht="56.25" customHeight="1">
      <c r="B58" s="1433" t="s">
        <v>1852</v>
      </c>
      <c r="C58" s="1352"/>
      <c r="D58" s="1352"/>
      <c r="E58" s="1352"/>
      <c r="F58" s="1352"/>
      <c r="G58" s="1417"/>
      <c r="H58" s="1339"/>
      <c r="I58" s="1512"/>
      <c r="J58" s="1512"/>
      <c r="K58" s="1512"/>
      <c r="L58" s="1512"/>
      <c r="M58" s="1178"/>
      <c r="N58" s="1182"/>
      <c r="O58" s="1114"/>
      <c r="P58" s="1121"/>
    </row>
    <row r="59" spans="1:16" s="735" customFormat="1" ht="15.5">
      <c r="A59" s="1003"/>
      <c r="B59" s="1543" t="s">
        <v>267</v>
      </c>
      <c r="C59" s="1544"/>
      <c r="D59" s="1544"/>
      <c r="E59" s="1544"/>
      <c r="F59" s="1544"/>
      <c r="G59" s="1544"/>
      <c r="H59" s="1346"/>
      <c r="I59" s="1346"/>
      <c r="J59" s="1346"/>
      <c r="K59" s="1346"/>
      <c r="L59" s="1346"/>
      <c r="M59" s="1346"/>
      <c r="N59" s="1346"/>
      <c r="O59" s="1346"/>
      <c r="P59" s="1501"/>
    </row>
    <row r="60" spans="1:16" ht="54" customHeight="1">
      <c r="A60" s="694"/>
      <c r="B60" s="1433" t="s">
        <v>1869</v>
      </c>
      <c r="C60" s="1352"/>
      <c r="D60" s="1352"/>
      <c r="E60" s="1352"/>
      <c r="F60" s="1352"/>
      <c r="G60" s="1417"/>
      <c r="H60" s="1339"/>
      <c r="I60" s="1512"/>
      <c r="J60" s="1512"/>
      <c r="K60" s="1512"/>
      <c r="L60" s="1512"/>
      <c r="M60" s="1178"/>
      <c r="N60" s="1182"/>
      <c r="O60" s="1114"/>
      <c r="P60" s="1121"/>
    </row>
    <row r="61" spans="1:16" ht="52.5" customHeight="1">
      <c r="A61" s="694"/>
      <c r="B61" s="1433" t="s">
        <v>1854</v>
      </c>
      <c r="C61" s="1352"/>
      <c r="D61" s="1352"/>
      <c r="E61" s="1352"/>
      <c r="F61" s="1352"/>
      <c r="G61" s="1417"/>
      <c r="H61" s="1339"/>
      <c r="I61" s="1512"/>
      <c r="J61" s="1512"/>
      <c r="K61" s="1512"/>
      <c r="L61" s="1512"/>
      <c r="M61" s="1178"/>
      <c r="N61" s="1182"/>
      <c r="O61" s="1114"/>
      <c r="P61" s="1121"/>
    </row>
    <row r="62" spans="1:16" ht="46.5" customHeight="1">
      <c r="A62" s="694"/>
      <c r="B62" s="1524" t="s">
        <v>1862</v>
      </c>
      <c r="C62" s="1537"/>
      <c r="D62" s="1337" t="str">
        <f>IF('Project Info'!C4='Project Info'!P35,'Prescriptive Path Checklist'!C78,IF('Project Info'!C4='Project Info'!P36,'Prerequisites Checklist'!C74,"&lt;Select compliance path on the 'Project Info' tab&gt;"))</f>
        <v>&lt;Select compliance path on the 'Project Info' tab&gt;</v>
      </c>
      <c r="E62" s="1482"/>
      <c r="F62" s="1482"/>
      <c r="G62" s="1483"/>
      <c r="H62" s="1339"/>
      <c r="I62" s="1512"/>
      <c r="J62" s="1512"/>
      <c r="K62" s="1512"/>
      <c r="L62" s="1512"/>
      <c r="M62" s="1178"/>
      <c r="N62" s="1182"/>
      <c r="O62" s="1114"/>
      <c r="P62" s="1121"/>
    </row>
    <row r="63" spans="1:16" ht="107.25" customHeight="1">
      <c r="A63" s="694"/>
      <c r="B63" s="1529" t="s">
        <v>1856</v>
      </c>
      <c r="C63" s="1530"/>
      <c r="D63" s="1530"/>
      <c r="E63" s="1530"/>
      <c r="F63" s="1530"/>
      <c r="G63" s="1530"/>
      <c r="H63" s="1339"/>
      <c r="I63" s="1512"/>
      <c r="J63" s="1512"/>
      <c r="K63" s="1512"/>
      <c r="L63" s="1512"/>
      <c r="M63" s="1178"/>
      <c r="N63" s="1182"/>
      <c r="O63" s="1114"/>
      <c r="P63" s="1121"/>
    </row>
    <row r="64" spans="1:16" ht="57.75" customHeight="1">
      <c r="A64" s="694"/>
      <c r="B64" s="1525" t="s">
        <v>803</v>
      </c>
      <c r="C64" s="1526"/>
      <c r="D64" s="1526"/>
      <c r="E64" s="1526"/>
      <c r="F64" s="1526"/>
      <c r="G64" s="1526"/>
      <c r="H64" s="1527"/>
      <c r="I64" s="1527"/>
      <c r="J64" s="1527"/>
      <c r="K64" s="1527"/>
      <c r="L64" s="1527"/>
      <c r="M64" s="1527"/>
      <c r="N64" s="1528"/>
      <c r="O64" s="1114"/>
      <c r="P64" s="1121"/>
    </row>
    <row r="65" spans="1:21" ht="45" customHeight="1">
      <c r="A65" s="694"/>
      <c r="B65" s="1524" t="s">
        <v>98</v>
      </c>
      <c r="C65" s="1336"/>
      <c r="D65" s="1336"/>
      <c r="E65" s="1336"/>
      <c r="F65" s="1336"/>
      <c r="G65" s="1336"/>
      <c r="H65" s="1336"/>
      <c r="I65" s="1336"/>
      <c r="J65" s="1336"/>
      <c r="K65" s="1336"/>
      <c r="L65" s="1336"/>
      <c r="M65" s="1336"/>
      <c r="N65" s="1379"/>
      <c r="O65" s="1114"/>
      <c r="P65" s="1121"/>
    </row>
    <row r="66" spans="1:21" s="735" customFormat="1" ht="15.5">
      <c r="A66" s="694"/>
      <c r="B66" s="1500" t="s">
        <v>1073</v>
      </c>
      <c r="C66" s="1345"/>
      <c r="D66" s="1345"/>
      <c r="E66" s="1345"/>
      <c r="F66" s="1345"/>
      <c r="G66" s="1345"/>
      <c r="H66" s="1346"/>
      <c r="I66" s="1346"/>
      <c r="J66" s="1346"/>
      <c r="K66" s="1346"/>
      <c r="L66" s="1346"/>
      <c r="M66" s="1346"/>
      <c r="N66" s="1346"/>
      <c r="O66" s="1346"/>
      <c r="P66" s="1501"/>
    </row>
    <row r="67" spans="1:21" ht="68.25" customHeight="1">
      <c r="A67" s="694"/>
      <c r="B67" s="1531" t="s">
        <v>1875</v>
      </c>
      <c r="C67" s="1532"/>
      <c r="D67" s="1532"/>
      <c r="E67" s="1532"/>
      <c r="F67" s="1532"/>
      <c r="G67" s="1533"/>
      <c r="H67" s="1339"/>
      <c r="I67" s="1512"/>
      <c r="J67" s="1512"/>
      <c r="K67" s="1512"/>
      <c r="L67" s="1512"/>
      <c r="M67" s="1178"/>
      <c r="N67" s="1182"/>
      <c r="O67" s="1114"/>
      <c r="P67" s="1121"/>
    </row>
    <row r="68" spans="1:21" ht="44.25" customHeight="1">
      <c r="A68" s="694"/>
      <c r="B68" s="1531" t="s">
        <v>1877</v>
      </c>
      <c r="C68" s="1532"/>
      <c r="D68" s="1532"/>
      <c r="E68" s="1532"/>
      <c r="F68" s="1532"/>
      <c r="G68" s="1533"/>
      <c r="H68" s="1339"/>
      <c r="I68" s="1512"/>
      <c r="J68" s="1512"/>
      <c r="K68" s="1512"/>
      <c r="L68" s="1512"/>
      <c r="M68" s="1178"/>
      <c r="N68" s="1182"/>
      <c r="O68" s="1114"/>
      <c r="P68" s="1121"/>
    </row>
    <row r="69" spans="1:21" ht="201" customHeight="1">
      <c r="A69" s="698"/>
      <c r="B69" s="1538" t="s">
        <v>1858</v>
      </c>
      <c r="C69" s="1539"/>
      <c r="D69" s="1539"/>
      <c r="E69" s="1539"/>
      <c r="F69" s="1539"/>
      <c r="G69" s="1539"/>
      <c r="H69" s="1339"/>
      <c r="I69" s="1512"/>
      <c r="J69" s="1512"/>
      <c r="K69" s="1512"/>
      <c r="L69" s="1512"/>
      <c r="M69" s="1178"/>
      <c r="N69" s="1182"/>
      <c r="O69" s="1114"/>
      <c r="P69" s="1121"/>
    </row>
    <row r="70" spans="1:21" ht="60" customHeight="1">
      <c r="A70" s="694"/>
      <c r="B70" s="1524" t="s">
        <v>1632</v>
      </c>
      <c r="C70" s="1336"/>
      <c r="D70" s="1336"/>
      <c r="E70" s="1336"/>
      <c r="F70" s="1336"/>
      <c r="G70" s="1379"/>
      <c r="H70" s="1339"/>
      <c r="I70" s="1512"/>
      <c r="J70" s="1512"/>
      <c r="K70" s="1512"/>
      <c r="L70" s="1512"/>
      <c r="M70" s="1178"/>
      <c r="N70" s="1182"/>
      <c r="O70" s="1140"/>
      <c r="P70" s="1141"/>
    </row>
    <row r="71" spans="1:21" s="735" customFormat="1" ht="15.5">
      <c r="A71" s="1003"/>
      <c r="B71" s="1540" t="s">
        <v>1076</v>
      </c>
      <c r="C71" s="1541"/>
      <c r="D71" s="1541"/>
      <c r="E71" s="1541"/>
      <c r="F71" s="1541"/>
      <c r="G71" s="1541"/>
      <c r="H71" s="1346"/>
      <c r="I71" s="1346"/>
      <c r="J71" s="1346"/>
      <c r="K71" s="1346"/>
      <c r="L71" s="1346"/>
      <c r="M71" s="1346"/>
      <c r="N71" s="1346"/>
      <c r="O71" s="1541"/>
      <c r="P71" s="1542"/>
    </row>
    <row r="72" spans="1:21" ht="50.25" customHeight="1">
      <c r="A72" s="698"/>
      <c r="B72" s="1433" t="s">
        <v>1886</v>
      </c>
      <c r="C72" s="1352"/>
      <c r="D72" s="1352"/>
      <c r="E72" s="1352"/>
      <c r="F72" s="1352"/>
      <c r="G72" s="1417"/>
      <c r="H72" s="1339"/>
      <c r="I72" s="1480"/>
      <c r="J72" s="1480"/>
      <c r="K72" s="1480"/>
      <c r="L72" s="1480"/>
      <c r="M72" s="1178"/>
      <c r="N72" s="1182"/>
      <c r="O72" s="1114"/>
      <c r="P72" s="1121"/>
    </row>
    <row r="73" spans="1:21" ht="46.5" customHeight="1">
      <c r="B73" s="1518" t="s">
        <v>1589</v>
      </c>
      <c r="C73" s="1354"/>
      <c r="D73" s="1354"/>
      <c r="E73" s="1354"/>
      <c r="F73" s="1354"/>
      <c r="G73" s="1354"/>
      <c r="H73" s="1355"/>
      <c r="I73" s="1355"/>
      <c r="J73" s="1355"/>
      <c r="K73" s="1355"/>
      <c r="L73" s="1355"/>
      <c r="M73" s="1355"/>
      <c r="N73" s="1356"/>
      <c r="O73" s="1114"/>
      <c r="P73" s="1121"/>
    </row>
    <row r="74" spans="1:21" ht="61.5" customHeight="1">
      <c r="A74" s="888"/>
      <c r="B74" s="1518" t="s">
        <v>1633</v>
      </c>
      <c r="C74" s="1354"/>
      <c r="D74" s="1354"/>
      <c r="E74" s="1354"/>
      <c r="F74" s="1354"/>
      <c r="G74" s="1354"/>
      <c r="H74" s="1354"/>
      <c r="I74" s="1354"/>
      <c r="J74" s="1354"/>
      <c r="K74" s="1354"/>
      <c r="L74" s="1354"/>
      <c r="M74" s="1354"/>
      <c r="N74" s="1523"/>
      <c r="O74" s="1114"/>
      <c r="P74" s="1121"/>
    </row>
    <row r="75" spans="1:21">
      <c r="B75" s="922"/>
      <c r="C75" s="63"/>
      <c r="D75" s="63"/>
      <c r="E75" s="63"/>
      <c r="F75" s="63"/>
      <c r="G75" s="63"/>
      <c r="H75" s="63"/>
      <c r="I75" s="63"/>
      <c r="J75" s="63"/>
      <c r="K75" s="63"/>
      <c r="L75" s="63"/>
      <c r="M75" s="63"/>
      <c r="N75" s="63"/>
      <c r="O75" s="63"/>
      <c r="P75" s="721"/>
    </row>
    <row r="76" spans="1:21" ht="13">
      <c r="B76" s="984" t="s">
        <v>1749</v>
      </c>
      <c r="C76" s="522"/>
      <c r="D76" s="522"/>
      <c r="E76" s="522"/>
      <c r="F76" s="522"/>
      <c r="G76" s="522"/>
      <c r="H76" s="522"/>
      <c r="I76" s="522"/>
      <c r="J76" s="522"/>
      <c r="K76" s="522"/>
      <c r="L76" s="63"/>
      <c r="M76" s="63"/>
      <c r="N76" s="63"/>
      <c r="O76" s="63"/>
      <c r="P76" s="721"/>
    </row>
    <row r="77" spans="1:21">
      <c r="B77" s="922"/>
      <c r="C77" s="63"/>
      <c r="D77" s="63"/>
      <c r="E77" s="63"/>
      <c r="F77" s="63"/>
      <c r="G77" s="63"/>
      <c r="H77" s="63"/>
      <c r="I77" s="63"/>
      <c r="J77" s="63"/>
      <c r="K77" s="63"/>
      <c r="L77" s="63"/>
      <c r="M77" s="63"/>
      <c r="N77" s="63"/>
      <c r="O77" s="63"/>
      <c r="P77" s="721"/>
    </row>
    <row r="78" spans="1:21" s="693" customFormat="1" ht="91.5" customHeight="1">
      <c r="A78" s="964"/>
      <c r="B78" s="985" t="s">
        <v>1297</v>
      </c>
      <c r="C78" s="834" t="s">
        <v>1296</v>
      </c>
      <c r="D78" s="834" t="s">
        <v>1299</v>
      </c>
      <c r="E78" s="834" t="s">
        <v>1049</v>
      </c>
      <c r="F78" s="834" t="s">
        <v>1298</v>
      </c>
      <c r="G78" s="1521" t="s">
        <v>1654</v>
      </c>
      <c r="H78" s="1522"/>
      <c r="I78" s="568" t="s">
        <v>1771</v>
      </c>
      <c r="J78" s="568" t="s">
        <v>1655</v>
      </c>
      <c r="K78" s="568" t="s">
        <v>1772</v>
      </c>
      <c r="L78" s="1205" t="s">
        <v>1750</v>
      </c>
      <c r="M78" s="1205"/>
      <c r="N78" s="1205" t="s">
        <v>641</v>
      </c>
      <c r="O78" s="1205"/>
      <c r="P78" s="986" t="s">
        <v>1054</v>
      </c>
      <c r="T78" s="895"/>
      <c r="U78" s="895"/>
    </row>
    <row r="79" spans="1:21" s="693" customFormat="1" ht="29.25" customHeight="1">
      <c r="B79" s="987"/>
      <c r="C79" s="864"/>
      <c r="D79" s="840"/>
      <c r="E79" s="840"/>
      <c r="F79" s="857"/>
      <c r="G79" s="1520"/>
      <c r="H79" s="1520"/>
      <c r="I79" s="368">
        <f t="shared" ref="I79:I87" si="0">4*F79/100</f>
        <v>0</v>
      </c>
      <c r="J79" s="858"/>
      <c r="K79" s="368">
        <f>8*F79/100</f>
        <v>0</v>
      </c>
      <c r="L79" s="1516"/>
      <c r="M79" s="1516"/>
      <c r="N79" s="1515" t="e">
        <f t="shared" ref="N79:N87" si="1">L79/(F79)</f>
        <v>#DIV/0!</v>
      </c>
      <c r="O79" s="1515"/>
      <c r="P79" s="988"/>
      <c r="T79" s="895"/>
      <c r="U79" s="895"/>
    </row>
    <row r="80" spans="1:21" s="693" customFormat="1" ht="29.25" customHeight="1">
      <c r="B80" s="987"/>
      <c r="C80" s="864"/>
      <c r="D80" s="840"/>
      <c r="E80" s="840"/>
      <c r="F80" s="857"/>
      <c r="G80" s="1520"/>
      <c r="H80" s="1520"/>
      <c r="I80" s="368">
        <f t="shared" si="0"/>
        <v>0</v>
      </c>
      <c r="J80" s="858"/>
      <c r="K80" s="368">
        <f t="shared" ref="K80:K87" si="2">8*F80/100</f>
        <v>0</v>
      </c>
      <c r="L80" s="1516"/>
      <c r="M80" s="1516"/>
      <c r="N80" s="1515" t="e">
        <f t="shared" si="1"/>
        <v>#DIV/0!</v>
      </c>
      <c r="O80" s="1515"/>
      <c r="P80" s="988"/>
      <c r="T80" s="895"/>
      <c r="U80" s="895"/>
    </row>
    <row r="81" spans="2:22" s="693" customFormat="1" ht="29.25" customHeight="1">
      <c r="B81" s="987"/>
      <c r="C81" s="864"/>
      <c r="D81" s="840"/>
      <c r="E81" s="840"/>
      <c r="F81" s="857"/>
      <c r="G81" s="1520"/>
      <c r="H81" s="1520"/>
      <c r="I81" s="368">
        <f t="shared" si="0"/>
        <v>0</v>
      </c>
      <c r="J81" s="858"/>
      <c r="K81" s="368">
        <f t="shared" si="2"/>
        <v>0</v>
      </c>
      <c r="L81" s="1516"/>
      <c r="M81" s="1516"/>
      <c r="N81" s="1515" t="e">
        <f t="shared" si="1"/>
        <v>#DIV/0!</v>
      </c>
      <c r="O81" s="1515"/>
      <c r="P81" s="988"/>
      <c r="T81" s="895"/>
      <c r="U81" s="895"/>
    </row>
    <row r="82" spans="2:22" s="735" customFormat="1" ht="29.25" customHeight="1">
      <c r="B82" s="987"/>
      <c r="C82" s="864"/>
      <c r="D82" s="840"/>
      <c r="E82" s="840"/>
      <c r="F82" s="857"/>
      <c r="G82" s="1520"/>
      <c r="H82" s="1520"/>
      <c r="I82" s="368">
        <f t="shared" si="0"/>
        <v>0</v>
      </c>
      <c r="J82" s="858"/>
      <c r="K82" s="368">
        <f t="shared" si="2"/>
        <v>0</v>
      </c>
      <c r="L82" s="1516"/>
      <c r="M82" s="1516"/>
      <c r="N82" s="1515" t="e">
        <f t="shared" si="1"/>
        <v>#DIV/0!</v>
      </c>
      <c r="O82" s="1515"/>
      <c r="P82" s="988"/>
      <c r="Q82" s="693"/>
      <c r="R82" s="693"/>
      <c r="S82" s="693"/>
      <c r="T82" s="895"/>
    </row>
    <row r="83" spans="2:22" ht="29.25" customHeight="1">
      <c r="B83" s="987"/>
      <c r="C83" s="864"/>
      <c r="D83" s="840"/>
      <c r="E83" s="840"/>
      <c r="F83" s="857"/>
      <c r="G83" s="1520"/>
      <c r="H83" s="1520"/>
      <c r="I83" s="368">
        <f t="shared" si="0"/>
        <v>0</v>
      </c>
      <c r="J83" s="858"/>
      <c r="K83" s="368">
        <f t="shared" si="2"/>
        <v>0</v>
      </c>
      <c r="L83" s="1516"/>
      <c r="M83" s="1516"/>
      <c r="N83" s="1515" t="e">
        <f t="shared" si="1"/>
        <v>#DIV/0!</v>
      </c>
      <c r="O83" s="1515"/>
      <c r="P83" s="988"/>
      <c r="Q83" s="693"/>
      <c r="R83" s="693"/>
      <c r="S83" s="693"/>
      <c r="T83" s="895"/>
    </row>
    <row r="84" spans="2:22" ht="29.25" customHeight="1">
      <c r="B84" s="987"/>
      <c r="C84" s="864"/>
      <c r="D84" s="840"/>
      <c r="E84" s="840"/>
      <c r="F84" s="857"/>
      <c r="G84" s="1520"/>
      <c r="H84" s="1520"/>
      <c r="I84" s="368">
        <f t="shared" si="0"/>
        <v>0</v>
      </c>
      <c r="J84" s="858"/>
      <c r="K84" s="368">
        <f t="shared" si="2"/>
        <v>0</v>
      </c>
      <c r="L84" s="1516"/>
      <c r="M84" s="1516"/>
      <c r="N84" s="1515" t="e">
        <f t="shared" si="1"/>
        <v>#DIV/0!</v>
      </c>
      <c r="O84" s="1515"/>
      <c r="P84" s="988"/>
      <c r="Q84" s="693"/>
      <c r="R84" s="693"/>
      <c r="S84" s="693"/>
      <c r="T84" s="895"/>
    </row>
    <row r="85" spans="2:22" ht="29.25" customHeight="1">
      <c r="B85" s="987"/>
      <c r="C85" s="864"/>
      <c r="D85" s="840"/>
      <c r="E85" s="840"/>
      <c r="F85" s="857"/>
      <c r="G85" s="1520"/>
      <c r="H85" s="1520"/>
      <c r="I85" s="368">
        <f t="shared" si="0"/>
        <v>0</v>
      </c>
      <c r="J85" s="858"/>
      <c r="K85" s="368">
        <f t="shared" si="2"/>
        <v>0</v>
      </c>
      <c r="L85" s="1516"/>
      <c r="M85" s="1516"/>
      <c r="N85" s="1515" t="e">
        <f t="shared" si="1"/>
        <v>#DIV/0!</v>
      </c>
      <c r="O85" s="1515"/>
      <c r="P85" s="988"/>
      <c r="Q85" s="693"/>
      <c r="R85" s="693"/>
      <c r="S85" s="693"/>
      <c r="T85" s="895"/>
    </row>
    <row r="86" spans="2:22" ht="29.25" customHeight="1">
      <c r="B86" s="987"/>
      <c r="C86" s="864"/>
      <c r="D86" s="840"/>
      <c r="E86" s="840"/>
      <c r="F86" s="857"/>
      <c r="G86" s="1520"/>
      <c r="H86" s="1520"/>
      <c r="I86" s="368">
        <f t="shared" si="0"/>
        <v>0</v>
      </c>
      <c r="J86" s="858"/>
      <c r="K86" s="368">
        <f t="shared" si="2"/>
        <v>0</v>
      </c>
      <c r="L86" s="1516"/>
      <c r="M86" s="1516"/>
      <c r="N86" s="1515" t="e">
        <f t="shared" si="1"/>
        <v>#DIV/0!</v>
      </c>
      <c r="O86" s="1515"/>
      <c r="P86" s="988"/>
      <c r="Q86" s="693"/>
      <c r="R86" s="693"/>
      <c r="S86" s="693"/>
      <c r="T86" s="895"/>
    </row>
    <row r="87" spans="2:22" ht="29.25" customHeight="1">
      <c r="B87" s="989"/>
      <c r="C87" s="990"/>
      <c r="D87" s="991"/>
      <c r="E87" s="991"/>
      <c r="F87" s="992"/>
      <c r="G87" s="1519"/>
      <c r="H87" s="1519"/>
      <c r="I87" s="993">
        <f t="shared" si="0"/>
        <v>0</v>
      </c>
      <c r="J87" s="994"/>
      <c r="K87" s="993">
        <f t="shared" si="2"/>
        <v>0</v>
      </c>
      <c r="L87" s="1517"/>
      <c r="M87" s="1517"/>
      <c r="N87" s="1514" t="e">
        <f t="shared" si="1"/>
        <v>#DIV/0!</v>
      </c>
      <c r="O87" s="1514"/>
      <c r="P87" s="995"/>
      <c r="Q87" s="693"/>
      <c r="R87" s="693"/>
      <c r="S87" s="693"/>
      <c r="T87" s="895"/>
    </row>
    <row r="90" spans="2:22">
      <c r="V90" s="694" t="s">
        <v>961</v>
      </c>
    </row>
    <row r="91" spans="2:22">
      <c r="V91" s="694" t="s">
        <v>962</v>
      </c>
    </row>
    <row r="92" spans="2:22">
      <c r="V92" s="694" t="s">
        <v>847</v>
      </c>
    </row>
    <row r="170" spans="2:2" ht="18">
      <c r="B170" s="738"/>
    </row>
  </sheetData>
  <sheetProtection sheet="1" objects="1" scenarios="1" formatCells="0" formatColumns="0" formatRows="0" insertColumns="0" insertRows="0"/>
  <customSheetViews>
    <customSheetView guid="{64EBBD8A-4566-42FC-86CE-DB7AB51EA8C6}" showPageBreaks="1" showGridLines="0" printArea="1" hiddenColumns="1" view="pageBreakPreview" topLeftCell="A49">
      <selection activeCell="A51" sqref="A51"/>
      <pageMargins left="0.25" right="0.25" top="0.75" bottom="0.75" header="0.3" footer="0.3"/>
      <pageSetup scale="47" orientation="portrait" r:id="rId1"/>
      <headerFooter alignWithMargins="0"/>
    </customSheetView>
    <customSheetView guid="{F9A20F36-B02B-42EA-9527-78282515A3BC}" showPageBreaks="1" showGridLines="0" printArea="1" hiddenColumns="1" view="pageBreakPreview" topLeftCell="A57">
      <selection activeCell="A59" sqref="A59"/>
      <pageMargins left="0.25" right="0.25" top="0.75" bottom="0.75" header="0.3" footer="0.3"/>
      <pageSetup scale="47" orientation="portrait" r:id="rId2"/>
      <headerFooter alignWithMargins="0"/>
    </customSheetView>
  </customSheetViews>
  <mergeCells count="130">
    <mergeCell ref="L81:M81"/>
    <mergeCell ref="H70:L70"/>
    <mergeCell ref="B69:G69"/>
    <mergeCell ref="B72:G72"/>
    <mergeCell ref="B71:P71"/>
    <mergeCell ref="B70:G70"/>
    <mergeCell ref="H67:L67"/>
    <mergeCell ref="B67:G67"/>
    <mergeCell ref="B59:P59"/>
    <mergeCell ref="H60:L60"/>
    <mergeCell ref="B66:P66"/>
    <mergeCell ref="H62:L62"/>
    <mergeCell ref="H63:L63"/>
    <mergeCell ref="B57:G57"/>
    <mergeCell ref="B60:G60"/>
    <mergeCell ref="B68:G68"/>
    <mergeCell ref="H57:L57"/>
    <mergeCell ref="B48:E48"/>
    <mergeCell ref="B49:E49"/>
    <mergeCell ref="B50:E50"/>
    <mergeCell ref="B51:E51"/>
    <mergeCell ref="B62:C62"/>
    <mergeCell ref="D62:G62"/>
    <mergeCell ref="D54:G54"/>
    <mergeCell ref="H56:L56"/>
    <mergeCell ref="H54:L54"/>
    <mergeCell ref="B52:P52"/>
    <mergeCell ref="H50:L50"/>
    <mergeCell ref="H53:L53"/>
    <mergeCell ref="B56:G56"/>
    <mergeCell ref="B58:G58"/>
    <mergeCell ref="H48:L48"/>
    <mergeCell ref="G86:H86"/>
    <mergeCell ref="N79:O79"/>
    <mergeCell ref="L84:M84"/>
    <mergeCell ref="L78:M78"/>
    <mergeCell ref="N78:O78"/>
    <mergeCell ref="L82:M82"/>
    <mergeCell ref="H55:L55"/>
    <mergeCell ref="H69:L69"/>
    <mergeCell ref="L83:M83"/>
    <mergeCell ref="L85:M85"/>
    <mergeCell ref="H58:L58"/>
    <mergeCell ref="B74:N74"/>
    <mergeCell ref="B65:N65"/>
    <mergeCell ref="H72:L72"/>
    <mergeCell ref="N83:O83"/>
    <mergeCell ref="N84:O84"/>
    <mergeCell ref="N85:O85"/>
    <mergeCell ref="L79:M79"/>
    <mergeCell ref="H61:L61"/>
    <mergeCell ref="B64:N64"/>
    <mergeCell ref="B63:G63"/>
    <mergeCell ref="B61:G61"/>
    <mergeCell ref="H68:L68"/>
    <mergeCell ref="B55:G55"/>
    <mergeCell ref="B46:C46"/>
    <mergeCell ref="H46:L46"/>
    <mergeCell ref="H49:L49"/>
    <mergeCell ref="H47:L47"/>
    <mergeCell ref="D47:E47"/>
    <mergeCell ref="H51:L51"/>
    <mergeCell ref="N87:O87"/>
    <mergeCell ref="N80:O80"/>
    <mergeCell ref="N81:O81"/>
    <mergeCell ref="N82:O82"/>
    <mergeCell ref="L86:M86"/>
    <mergeCell ref="N86:O86"/>
    <mergeCell ref="L87:M87"/>
    <mergeCell ref="L80:M80"/>
    <mergeCell ref="B73:N73"/>
    <mergeCell ref="G87:H87"/>
    <mergeCell ref="G83:H83"/>
    <mergeCell ref="G82:H82"/>
    <mergeCell ref="G78:H78"/>
    <mergeCell ref="G81:H81"/>
    <mergeCell ref="G79:H79"/>
    <mergeCell ref="G80:H80"/>
    <mergeCell ref="G84:H84"/>
    <mergeCell ref="G85:H85"/>
    <mergeCell ref="O13:P13"/>
    <mergeCell ref="I14:J14"/>
    <mergeCell ref="H44:L44"/>
    <mergeCell ref="B21:J21"/>
    <mergeCell ref="K13:L13"/>
    <mergeCell ref="K12:L12"/>
    <mergeCell ref="B13:E13"/>
    <mergeCell ref="I13:J13"/>
    <mergeCell ref="B12:J12"/>
    <mergeCell ref="H43:L43"/>
    <mergeCell ref="K14:L14"/>
    <mergeCell ref="B44:C44"/>
    <mergeCell ref="D44:E44"/>
    <mergeCell ref="B20:J20"/>
    <mergeCell ref="B23:K23"/>
    <mergeCell ref="B45:P45"/>
    <mergeCell ref="M12:N12"/>
    <mergeCell ref="O12:P12"/>
    <mergeCell ref="B53:G53"/>
    <mergeCell ref="B47:C47"/>
    <mergeCell ref="D46:E46"/>
    <mergeCell ref="O5:P5"/>
    <mergeCell ref="K6:L6"/>
    <mergeCell ref="O7:P7"/>
    <mergeCell ref="K11:L11"/>
    <mergeCell ref="M5:N5"/>
    <mergeCell ref="M6:N6"/>
    <mergeCell ref="O6:P6"/>
    <mergeCell ref="M9:N9"/>
    <mergeCell ref="M10:N10"/>
    <mergeCell ref="O8:P8"/>
    <mergeCell ref="O9:P9"/>
    <mergeCell ref="O10:P10"/>
    <mergeCell ref="O11:P11"/>
    <mergeCell ref="I7:J7"/>
    <mergeCell ref="I6:J6"/>
    <mergeCell ref="M7:N7"/>
    <mergeCell ref="M8:N8"/>
    <mergeCell ref="M13:N13"/>
    <mergeCell ref="B9:J9"/>
    <mergeCell ref="B10:J10"/>
    <mergeCell ref="B8:J8"/>
    <mergeCell ref="B11:J11"/>
    <mergeCell ref="K9:L9"/>
    <mergeCell ref="M11:N11"/>
    <mergeCell ref="K10:L10"/>
    <mergeCell ref="K8:L8"/>
    <mergeCell ref="B6:E6"/>
    <mergeCell ref="B7:E7"/>
    <mergeCell ref="K7:L7"/>
  </mergeCells>
  <phoneticPr fontId="73" type="noConversion"/>
  <conditionalFormatting sqref="N79:N87">
    <cfRule type="cellIs" dxfId="39" priority="8" stopIfTrue="1" operator="greaterThan">
      <formula>8</formula>
    </cfRule>
  </conditionalFormatting>
  <conditionalFormatting sqref="J79:J87">
    <cfRule type="expression" dxfId="38" priority="7" stopIfTrue="1">
      <formula>$I79:$I87&lt;$J79:$J87</formula>
    </cfRule>
  </conditionalFormatting>
  <conditionalFormatting sqref="L79:L87">
    <cfRule type="expression" dxfId="37" priority="3" stopIfTrue="1">
      <formula>$L79&gt;$K79</formula>
    </cfRule>
  </conditionalFormatting>
  <dataValidations count="2">
    <dataValidation type="list" allowBlank="1" showInputMessage="1" showErrorMessage="1" sqref="L25:L40" xr:uid="{00000000-0002-0000-1200-000000000000}">
      <formula1>"Yes,No"</formula1>
    </dataValidation>
    <dataValidation type="list" allowBlank="1" showInputMessage="1" showErrorMessage="1" sqref="N25:O40 N44:O44 O73:O74 N53:O58 N60:O63 O64:O65 N67:O70 N72:O72 N46:O51" xr:uid="{00000000-0002-0000-1200-000001000000}">
      <formula1>"Yes,No,NA"</formula1>
    </dataValidation>
  </dataValidations>
  <hyperlinks>
    <hyperlink ref="D44:E44" location="'Prerequisites Checklist'!C56" display="'Prerequisites Checklist'!C56" xr:uid="{00000000-0004-0000-1200-000000000000}"/>
    <hyperlink ref="D46:E46" location="'Prerequisites Checklist'!C58" display="'Prerequisites Checklist'!C58" xr:uid="{00000000-0004-0000-1200-000001000000}"/>
    <hyperlink ref="B48:E48" location="'Prerequisites Checklist'!C59" display="'Prerequisites Checklist'!C59" xr:uid="{00000000-0004-0000-1200-000002000000}"/>
    <hyperlink ref="B58:G58" location="'Prerequisites Checklist'!C63" display="'Prerequisites Checklist'!C63" xr:uid="{00000000-0004-0000-1200-000003000000}"/>
    <hyperlink ref="B61:G61" location="'Prerequisites Checklist'!C66" display="'Prerequisites Checklist'!C66" xr:uid="{00000000-0004-0000-1200-000004000000}"/>
    <hyperlink ref="B63:G63" location="'Prerequisites Checklist'!C69" display="'Prerequisites Checklist'!C69" xr:uid="{00000000-0004-0000-1200-000005000000}"/>
    <hyperlink ref="B69:G69" location="'Prerequisites Checklist'!C72" display="'Prerequisites Checklist'!C72" xr:uid="{00000000-0004-0000-1200-000006000000}"/>
    <hyperlink ref="D62:G62" location="'Prerequisites Checklist'!C75" display="'Prerequisites Checklist'!C75" xr:uid="{00000000-0004-0000-1200-000007000000}"/>
    <hyperlink ref="D54:G54" location="'Prerequisites Checklist'!C78" display="'Prerequisites Checklist'!C78" xr:uid="{00000000-0004-0000-1200-000008000000}"/>
    <hyperlink ref="B60:G60" location="'Prerequisites Checklist'!C80" display="'Prerequisites Checklist'!C80" xr:uid="{00000000-0004-0000-1200-000009000000}"/>
    <hyperlink ref="B55:G55" location="'Prerequisites Checklist'!C87" display="'Prerequisites Checklist'!C87" xr:uid="{00000000-0004-0000-1200-00000A000000}"/>
    <hyperlink ref="B56:G56" location="'Prerequisites Checklist'!C90" display="'Prerequisites Checklist'!C90" xr:uid="{00000000-0004-0000-1200-00000B000000}"/>
    <hyperlink ref="B67:G67" location="'Prerequisites Checklist'!C93" display="'Prerequisites Checklist'!C93" xr:uid="{00000000-0004-0000-1200-00000C000000}"/>
    <hyperlink ref="B68:G68" location="'Prerequisites Checklist'!C96" display="'Prerequisites Checklist'!C96" xr:uid="{00000000-0004-0000-1200-00000D000000}"/>
    <hyperlink ref="B72:G72" location="'Prerequisites Checklist'!C84" display="'Prerequisites Checklist'!C84" xr:uid="{00000000-0004-0000-1200-00000E000000}"/>
  </hyperlinks>
  <pageMargins left="0.75" right="0.75" top="1" bottom="1" header="0.5" footer="0.5"/>
  <pageSetup scale="42" fitToHeight="0" orientation="portrait" r:id="rId3"/>
  <headerFooter alignWithMargins="0">
    <oddFooter>Page &amp;P of &amp;N</oddFooter>
  </headerFooter>
  <rowBreaks count="3" manualBreakCount="3">
    <brk id="42" min="1" max="15" man="1"/>
    <brk id="51" min="1" max="15" man="1"/>
    <brk id="74" min="1" max="15" man="1"/>
  </rowBreaks>
  <drawing r:id="rId4"/>
  <legacyDrawing r:id="rId5"/>
  <controls>
    <mc:AlternateContent xmlns:mc="http://schemas.openxmlformats.org/markup-compatibility/2006">
      <mc:Choice Requires="x14">
        <control shapeId="3106819" r:id="rId6" name="CommandButton1">
          <controlPr defaultSize="0" autoLine="0" r:id="rId7">
            <anchor moveWithCells="1">
              <from>
                <xdr:col>15</xdr:col>
                <xdr:colOff>107950</xdr:colOff>
                <xdr:row>0</xdr:row>
                <xdr:rowOff>88900</xdr:rowOff>
              </from>
              <to>
                <xdr:col>15</xdr:col>
                <xdr:colOff>1657350</xdr:colOff>
                <xdr:row>1</xdr:row>
                <xdr:rowOff>69850</xdr:rowOff>
              </to>
            </anchor>
          </controlPr>
        </control>
      </mc:Choice>
      <mc:Fallback>
        <control shapeId="3106819" r:id="rId6" name="CommandButton1"/>
      </mc:Fallback>
    </mc:AlternateContent>
  </control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FFFF00"/>
  </sheetPr>
  <dimension ref="A1:V87"/>
  <sheetViews>
    <sheetView showGridLines="0" tabSelected="1" zoomScale="90" zoomScaleNormal="90" zoomScaleSheetLayoutView="100" workbookViewId="0">
      <selection activeCell="E77" sqref="E77"/>
    </sheetView>
  </sheetViews>
  <sheetFormatPr defaultColWidth="9.1796875" defaultRowHeight="14.5"/>
  <cols>
    <col min="1" max="1" width="9.1796875" style="286"/>
    <col min="2" max="3" width="9.1796875" style="220"/>
    <col min="4" max="4" width="10" style="220" customWidth="1"/>
    <col min="5" max="5" width="9.1796875" style="220" customWidth="1"/>
    <col min="6" max="16384" width="9.1796875" style="220"/>
  </cols>
  <sheetData>
    <row r="1" spans="1:22">
      <c r="A1" s="398"/>
      <c r="B1" s="401"/>
      <c r="C1" s="399"/>
      <c r="D1" s="399"/>
      <c r="E1" s="399"/>
      <c r="F1" s="399"/>
      <c r="G1" s="399"/>
      <c r="H1" s="399"/>
      <c r="I1" s="399"/>
      <c r="J1" s="399"/>
      <c r="K1" s="399"/>
      <c r="L1" s="399"/>
      <c r="M1" s="399"/>
      <c r="N1" s="399"/>
    </row>
    <row r="2" spans="1:22" ht="20">
      <c r="A2" s="398"/>
      <c r="B2" s="400" t="s">
        <v>2023</v>
      </c>
      <c r="C2" s="399"/>
      <c r="D2" s="399"/>
      <c r="E2" s="399"/>
      <c r="F2" s="399"/>
      <c r="G2" s="399"/>
      <c r="H2" s="399"/>
      <c r="I2" s="399"/>
      <c r="J2" s="399"/>
      <c r="K2" s="399"/>
      <c r="L2" s="399"/>
      <c r="M2" s="1199" t="s">
        <v>2049</v>
      </c>
      <c r="N2" s="399"/>
    </row>
    <row r="3" spans="1:22">
      <c r="A3" s="398"/>
      <c r="B3" s="399"/>
      <c r="C3" s="399"/>
      <c r="D3" s="399"/>
      <c r="E3" s="399"/>
      <c r="F3" s="399"/>
      <c r="G3" s="399"/>
      <c r="H3" s="399"/>
      <c r="I3" s="399"/>
      <c r="J3" s="399"/>
      <c r="K3" s="399"/>
      <c r="L3" s="399"/>
      <c r="M3" s="1199" t="s">
        <v>2050</v>
      </c>
      <c r="N3" s="399"/>
    </row>
    <row r="4" spans="1:22">
      <c r="A4" s="398"/>
      <c r="B4" s="401" t="s">
        <v>1319</v>
      </c>
      <c r="C4" s="399"/>
      <c r="D4" s="399"/>
      <c r="E4" s="402"/>
      <c r="F4" s="399"/>
      <c r="G4" s="399"/>
      <c r="H4" s="399"/>
      <c r="I4" s="399"/>
      <c r="J4" s="399"/>
      <c r="K4" s="399"/>
      <c r="L4" s="399"/>
      <c r="M4" s="1199" t="s">
        <v>2051</v>
      </c>
      <c r="N4" s="399"/>
    </row>
    <row r="5" spans="1:22">
      <c r="A5" s="398"/>
      <c r="B5" s="402" t="s">
        <v>1318</v>
      </c>
      <c r="C5" s="399"/>
      <c r="D5" s="399"/>
      <c r="E5" s="402"/>
      <c r="F5" s="399"/>
      <c r="G5" s="399"/>
      <c r="H5" s="399"/>
      <c r="I5" s="399"/>
      <c r="J5" s="399"/>
      <c r="K5" s="399"/>
      <c r="L5" s="399"/>
      <c r="M5" s="399"/>
      <c r="N5" s="399"/>
    </row>
    <row r="6" spans="1:22">
      <c r="A6" s="398"/>
      <c r="B6" s="399"/>
      <c r="C6" s="399"/>
      <c r="D6" s="399"/>
      <c r="E6" s="402"/>
      <c r="F6" s="399"/>
      <c r="G6" s="399"/>
      <c r="H6" s="399"/>
      <c r="I6" s="399"/>
      <c r="J6" s="399"/>
      <c r="K6" s="399"/>
      <c r="L6" s="399"/>
      <c r="M6" s="399"/>
      <c r="N6" s="399"/>
    </row>
    <row r="7" spans="1:22">
      <c r="A7" s="398">
        <v>1</v>
      </c>
      <c r="B7" s="403" t="s">
        <v>988</v>
      </c>
      <c r="C7" s="404"/>
      <c r="D7" s="399"/>
      <c r="E7" s="399"/>
      <c r="F7" s="399"/>
      <c r="G7" s="399"/>
      <c r="H7" s="399"/>
      <c r="I7" s="399"/>
      <c r="J7" s="399"/>
      <c r="K7" s="399"/>
      <c r="L7" s="399"/>
      <c r="M7" s="399"/>
      <c r="N7" s="399"/>
    </row>
    <row r="8" spans="1:22">
      <c r="A8" s="398"/>
      <c r="B8" s="399"/>
      <c r="C8" s="399"/>
      <c r="D8" s="399"/>
      <c r="E8" s="399"/>
      <c r="F8" s="399"/>
      <c r="G8" s="399"/>
      <c r="H8" s="399"/>
      <c r="I8" s="399"/>
      <c r="J8" s="399"/>
      <c r="K8" s="399"/>
      <c r="L8" s="399"/>
      <c r="M8" s="399"/>
      <c r="N8" s="399"/>
    </row>
    <row r="9" spans="1:22">
      <c r="A9" s="398">
        <v>1.1000000000000001</v>
      </c>
      <c r="B9" s="403" t="s">
        <v>989</v>
      </c>
      <c r="C9" s="404"/>
      <c r="D9" s="399"/>
      <c r="E9" s="399"/>
      <c r="F9" s="399"/>
      <c r="G9" s="399"/>
      <c r="H9" s="399"/>
      <c r="I9" s="399"/>
      <c r="J9" s="399"/>
      <c r="K9" s="399"/>
      <c r="L9" s="399"/>
      <c r="M9" s="399"/>
      <c r="N9" s="399"/>
    </row>
    <row r="10" spans="1:22">
      <c r="A10" s="398"/>
      <c r="B10" s="399"/>
      <c r="C10" s="399"/>
      <c r="D10" s="399"/>
      <c r="E10" s="399"/>
      <c r="F10" s="399"/>
      <c r="G10" s="399"/>
      <c r="H10" s="399"/>
      <c r="I10" s="399"/>
      <c r="J10" s="399"/>
      <c r="K10" s="399"/>
      <c r="L10" s="399"/>
      <c r="M10" s="399"/>
      <c r="N10" s="399"/>
    </row>
    <row r="11" spans="1:22" ht="15.75" customHeight="1">
      <c r="A11" s="398"/>
      <c r="B11" s="405"/>
      <c r="C11" s="1201" t="s">
        <v>1543</v>
      </c>
      <c r="D11" s="1201"/>
      <c r="E11" s="1201"/>
      <c r="F11" s="1201"/>
      <c r="G11" s="1201"/>
      <c r="H11" s="1201"/>
      <c r="I11" s="1201"/>
      <c r="J11" s="1201"/>
      <c r="K11" s="1201"/>
      <c r="L11" s="1201"/>
      <c r="M11" s="1201"/>
      <c r="N11" s="1201"/>
      <c r="O11" s="281"/>
      <c r="P11" s="281"/>
      <c r="Q11" s="281"/>
      <c r="R11" s="281"/>
      <c r="S11" s="281"/>
      <c r="T11" s="281"/>
      <c r="U11" s="281"/>
      <c r="V11" s="281"/>
    </row>
    <row r="12" spans="1:22">
      <c r="A12" s="398"/>
      <c r="B12" s="407"/>
      <c r="C12" s="1201"/>
      <c r="D12" s="1201"/>
      <c r="E12" s="1201"/>
      <c r="F12" s="1201"/>
      <c r="G12" s="1201"/>
      <c r="H12" s="1201"/>
      <c r="I12" s="1201"/>
      <c r="J12" s="1201"/>
      <c r="K12" s="1201"/>
      <c r="L12" s="1201"/>
      <c r="M12" s="1201"/>
      <c r="N12" s="1201"/>
      <c r="O12" s="281"/>
      <c r="P12" s="281"/>
      <c r="Q12" s="281"/>
      <c r="R12" s="281"/>
      <c r="S12" s="281"/>
      <c r="T12" s="281"/>
      <c r="U12" s="281"/>
      <c r="V12" s="281"/>
    </row>
    <row r="13" spans="1:22">
      <c r="A13" s="398"/>
      <c r="B13" s="408"/>
      <c r="C13" s="407"/>
      <c r="D13" s="399"/>
      <c r="E13" s="399"/>
      <c r="F13" s="399"/>
      <c r="G13" s="399"/>
      <c r="H13" s="399"/>
      <c r="I13" s="399"/>
      <c r="J13" s="399"/>
      <c r="K13" s="399"/>
      <c r="L13" s="399"/>
      <c r="M13" s="399"/>
      <c r="N13" s="399"/>
    </row>
    <row r="14" spans="1:22" ht="15.75" customHeight="1">
      <c r="A14" s="398"/>
      <c r="B14" s="409"/>
      <c r="C14" s="1201" t="s">
        <v>1544</v>
      </c>
      <c r="D14" s="1201"/>
      <c r="E14" s="1201"/>
      <c r="F14" s="1201"/>
      <c r="G14" s="1201"/>
      <c r="H14" s="1201"/>
      <c r="I14" s="1201"/>
      <c r="J14" s="1201"/>
      <c r="K14" s="1201"/>
      <c r="L14" s="1201"/>
      <c r="M14" s="1201"/>
      <c r="N14" s="1201"/>
    </row>
    <row r="15" spans="1:22">
      <c r="A15" s="398"/>
      <c r="B15" s="407"/>
      <c r="C15" s="1201"/>
      <c r="D15" s="1201"/>
      <c r="E15" s="1201"/>
      <c r="F15" s="1201"/>
      <c r="G15" s="1201"/>
      <c r="H15" s="1201"/>
      <c r="I15" s="1201"/>
      <c r="J15" s="1201"/>
      <c r="K15" s="1201"/>
      <c r="L15" s="1201"/>
      <c r="M15" s="1201"/>
      <c r="N15" s="1201"/>
    </row>
    <row r="16" spans="1:22">
      <c r="A16" s="398"/>
      <c r="B16" s="408"/>
      <c r="C16" s="407"/>
      <c r="D16" s="399"/>
      <c r="E16" s="399"/>
      <c r="F16" s="399"/>
      <c r="G16" s="399"/>
      <c r="H16" s="399"/>
      <c r="I16" s="399"/>
      <c r="J16" s="399"/>
      <c r="K16" s="399"/>
      <c r="L16" s="399"/>
      <c r="M16" s="399"/>
      <c r="N16" s="399"/>
    </row>
    <row r="17" spans="1:14" ht="15" customHeight="1">
      <c r="A17" s="398"/>
      <c r="B17" s="410"/>
      <c r="C17" s="407" t="s">
        <v>986</v>
      </c>
      <c r="D17" s="399"/>
      <c r="E17" s="399"/>
      <c r="F17" s="399"/>
      <c r="G17" s="399"/>
      <c r="H17" s="399"/>
      <c r="I17" s="399"/>
      <c r="J17" s="399"/>
      <c r="K17" s="399"/>
      <c r="L17" s="399"/>
      <c r="M17" s="399"/>
      <c r="N17" s="399"/>
    </row>
    <row r="18" spans="1:14">
      <c r="A18" s="398"/>
      <c r="B18" s="411"/>
      <c r="C18" s="407"/>
      <c r="D18" s="399"/>
      <c r="E18" s="399"/>
      <c r="F18" s="399"/>
      <c r="G18" s="399"/>
      <c r="H18" s="399"/>
      <c r="I18" s="399"/>
      <c r="J18" s="399"/>
      <c r="K18" s="399"/>
      <c r="L18" s="399"/>
      <c r="M18" s="399"/>
      <c r="N18" s="399"/>
    </row>
    <row r="19" spans="1:14" ht="15" customHeight="1">
      <c r="A19" s="398"/>
      <c r="B19" s="412"/>
      <c r="C19" s="406" t="s">
        <v>2024</v>
      </c>
      <c r="D19" s="399"/>
      <c r="E19" s="399"/>
      <c r="F19" s="399"/>
      <c r="G19" s="399"/>
      <c r="H19" s="399"/>
      <c r="I19" s="399"/>
      <c r="J19" s="399"/>
      <c r="K19" s="399"/>
      <c r="L19" s="399"/>
      <c r="M19" s="399"/>
      <c r="N19" s="399"/>
    </row>
    <row r="20" spans="1:14">
      <c r="A20" s="398"/>
      <c r="B20" s="411"/>
      <c r="C20" s="407"/>
      <c r="D20" s="399"/>
      <c r="E20" s="399"/>
      <c r="F20" s="399"/>
      <c r="G20" s="399"/>
      <c r="H20" s="399"/>
      <c r="I20" s="399"/>
      <c r="J20" s="399"/>
      <c r="K20" s="399"/>
      <c r="L20" s="399"/>
      <c r="M20" s="399"/>
      <c r="N20" s="399"/>
    </row>
    <row r="21" spans="1:14">
      <c r="A21" s="398"/>
      <c r="B21" s="413"/>
      <c r="C21" s="407" t="s">
        <v>987</v>
      </c>
      <c r="D21" s="399"/>
      <c r="E21" s="399"/>
      <c r="F21" s="399"/>
      <c r="G21" s="399"/>
      <c r="H21" s="399"/>
      <c r="I21" s="399"/>
      <c r="J21" s="399"/>
      <c r="K21" s="399"/>
      <c r="L21" s="399"/>
      <c r="M21" s="399"/>
      <c r="N21" s="399"/>
    </row>
    <row r="22" spans="1:14">
      <c r="A22" s="398"/>
      <c r="B22" s="399"/>
      <c r="C22" s="399"/>
      <c r="D22" s="399"/>
      <c r="E22" s="399"/>
      <c r="F22" s="399"/>
      <c r="G22" s="399"/>
      <c r="H22" s="399"/>
      <c r="I22" s="399"/>
      <c r="J22" s="399"/>
      <c r="K22" s="399"/>
      <c r="L22" s="399"/>
      <c r="M22" s="399"/>
      <c r="N22" s="399"/>
    </row>
    <row r="23" spans="1:14">
      <c r="A23" s="398"/>
      <c r="B23" s="399"/>
      <c r="C23" s="399"/>
      <c r="D23" s="399"/>
      <c r="E23" s="399"/>
      <c r="F23" s="399"/>
      <c r="G23" s="399"/>
      <c r="H23" s="399"/>
      <c r="I23" s="399"/>
      <c r="J23" s="399"/>
      <c r="K23" s="399"/>
      <c r="L23" s="399"/>
      <c r="M23" s="399"/>
      <c r="N23" s="399"/>
    </row>
    <row r="24" spans="1:14">
      <c r="A24" s="398">
        <v>1.2</v>
      </c>
      <c r="B24" s="403" t="s">
        <v>1550</v>
      </c>
      <c r="C24" s="399"/>
      <c r="D24" s="399"/>
      <c r="E24" s="399"/>
      <c r="F24" s="399"/>
      <c r="G24" s="399"/>
      <c r="H24" s="399"/>
      <c r="I24" s="399"/>
      <c r="J24" s="399"/>
      <c r="K24" s="399"/>
      <c r="L24" s="399"/>
      <c r="M24" s="399"/>
      <c r="N24" s="399"/>
    </row>
    <row r="25" spans="1:14">
      <c r="A25" s="398"/>
      <c r="B25" s="403"/>
      <c r="C25" s="399"/>
      <c r="D25" s="399"/>
      <c r="E25" s="399"/>
      <c r="F25" s="399"/>
      <c r="G25" s="399"/>
      <c r="H25" s="399"/>
      <c r="I25" s="399"/>
      <c r="J25" s="399"/>
      <c r="K25" s="399"/>
      <c r="L25" s="399"/>
      <c r="M25" s="399"/>
      <c r="N25" s="399"/>
    </row>
    <row r="26" spans="1:14">
      <c r="A26" s="398"/>
      <c r="B26" s="414"/>
      <c r="C26" s="406" t="s">
        <v>1551</v>
      </c>
      <c r="D26" s="399"/>
      <c r="E26" s="399"/>
      <c r="F26" s="399"/>
      <c r="G26" s="399"/>
      <c r="H26" s="399"/>
      <c r="I26" s="399"/>
      <c r="J26" s="399"/>
      <c r="K26" s="399"/>
      <c r="L26" s="399"/>
      <c r="M26" s="399"/>
      <c r="N26" s="399"/>
    </row>
    <row r="27" spans="1:14">
      <c r="A27" s="398"/>
      <c r="B27" s="403"/>
      <c r="C27" s="407"/>
      <c r="D27" s="399"/>
      <c r="E27" s="399"/>
      <c r="F27" s="399"/>
      <c r="G27" s="399"/>
      <c r="H27" s="399"/>
      <c r="I27" s="399"/>
      <c r="J27" s="399"/>
      <c r="K27" s="399"/>
      <c r="L27" s="399"/>
      <c r="M27" s="399"/>
      <c r="N27" s="399"/>
    </row>
    <row r="28" spans="1:14">
      <c r="A28" s="398"/>
      <c r="B28" s="415"/>
      <c r="C28" s="406" t="s">
        <v>1134</v>
      </c>
      <c r="D28" s="399"/>
      <c r="E28" s="399"/>
      <c r="F28" s="399"/>
      <c r="G28" s="399"/>
      <c r="H28" s="399"/>
      <c r="I28" s="399"/>
      <c r="J28" s="399"/>
      <c r="K28" s="399"/>
      <c r="L28" s="399"/>
      <c r="M28" s="399"/>
      <c r="N28" s="399"/>
    </row>
    <row r="29" spans="1:14">
      <c r="A29" s="398"/>
      <c r="B29" s="403"/>
      <c r="C29" s="399"/>
      <c r="D29" s="399"/>
      <c r="E29" s="399"/>
      <c r="F29" s="399"/>
      <c r="G29" s="399"/>
      <c r="H29" s="399"/>
      <c r="I29" s="399"/>
      <c r="J29" s="399"/>
      <c r="K29" s="399"/>
      <c r="L29" s="399"/>
      <c r="M29" s="399"/>
      <c r="N29" s="399"/>
    </row>
    <row r="30" spans="1:14">
      <c r="A30" s="398"/>
      <c r="B30" s="416"/>
      <c r="C30" s="406" t="s">
        <v>1545</v>
      </c>
      <c r="D30" s="399"/>
      <c r="E30" s="399"/>
      <c r="F30" s="399"/>
      <c r="G30" s="399"/>
      <c r="H30" s="399"/>
      <c r="I30" s="399"/>
      <c r="J30" s="399"/>
      <c r="K30" s="399"/>
      <c r="L30" s="399"/>
      <c r="M30" s="399"/>
      <c r="N30" s="399"/>
    </row>
    <row r="31" spans="1:14">
      <c r="A31" s="398"/>
      <c r="B31" s="403"/>
      <c r="C31" s="407"/>
      <c r="D31" s="399"/>
      <c r="E31" s="399"/>
      <c r="F31" s="399"/>
      <c r="G31" s="399"/>
      <c r="H31" s="399"/>
      <c r="I31" s="399"/>
      <c r="J31" s="399"/>
      <c r="K31" s="399"/>
      <c r="L31" s="399"/>
      <c r="M31" s="399"/>
      <c r="N31" s="399"/>
    </row>
    <row r="32" spans="1:14">
      <c r="A32" s="398"/>
      <c r="B32" s="417"/>
      <c r="C32" s="406" t="s">
        <v>1546</v>
      </c>
      <c r="D32" s="399"/>
      <c r="E32" s="399"/>
      <c r="F32" s="399"/>
      <c r="G32" s="399"/>
      <c r="H32" s="399"/>
      <c r="I32" s="399"/>
      <c r="J32" s="399"/>
      <c r="K32" s="399"/>
      <c r="L32" s="399"/>
      <c r="M32" s="399"/>
      <c r="N32" s="399"/>
    </row>
    <row r="33" spans="1:14">
      <c r="A33" s="398"/>
      <c r="B33" s="403"/>
      <c r="C33" s="407"/>
      <c r="D33" s="399"/>
      <c r="E33" s="399"/>
      <c r="F33" s="399"/>
      <c r="G33" s="399"/>
      <c r="H33" s="399"/>
      <c r="I33" s="399"/>
      <c r="J33" s="399"/>
      <c r="K33" s="399"/>
      <c r="L33" s="399"/>
      <c r="M33" s="399"/>
      <c r="N33" s="399"/>
    </row>
    <row r="34" spans="1:14">
      <c r="A34" s="398"/>
      <c r="B34" s="418"/>
      <c r="C34" s="406" t="s">
        <v>1547</v>
      </c>
      <c r="D34" s="399"/>
      <c r="E34" s="399"/>
      <c r="F34" s="399"/>
      <c r="G34" s="399"/>
      <c r="H34" s="399"/>
      <c r="I34" s="399"/>
      <c r="J34" s="399"/>
      <c r="K34" s="399"/>
      <c r="L34" s="399"/>
      <c r="M34" s="399"/>
      <c r="N34" s="399"/>
    </row>
    <row r="35" spans="1:14">
      <c r="A35" s="398"/>
      <c r="B35" s="403"/>
      <c r="C35" s="399"/>
      <c r="D35" s="399"/>
      <c r="E35" s="399"/>
      <c r="F35" s="399"/>
      <c r="G35" s="399"/>
      <c r="H35" s="399"/>
      <c r="I35" s="399"/>
      <c r="J35" s="399"/>
      <c r="K35" s="399"/>
      <c r="L35" s="399"/>
      <c r="M35" s="399"/>
      <c r="N35" s="399"/>
    </row>
    <row r="36" spans="1:14">
      <c r="A36" s="398"/>
      <c r="B36" s="403"/>
      <c r="C36" s="399"/>
      <c r="D36" s="399"/>
      <c r="E36" s="399"/>
      <c r="F36" s="399"/>
      <c r="G36" s="399"/>
      <c r="H36" s="399"/>
      <c r="I36" s="399"/>
      <c r="J36" s="399"/>
      <c r="K36" s="399"/>
      <c r="L36" s="399"/>
      <c r="M36" s="399"/>
      <c r="N36" s="399"/>
    </row>
    <row r="37" spans="1:14">
      <c r="A37" s="398">
        <v>2</v>
      </c>
      <c r="B37" s="403" t="s">
        <v>337</v>
      </c>
      <c r="C37" s="399"/>
      <c r="D37" s="399"/>
      <c r="E37" s="399"/>
      <c r="F37" s="399"/>
      <c r="G37" s="399"/>
      <c r="H37" s="399"/>
      <c r="I37" s="399"/>
      <c r="J37" s="399"/>
      <c r="K37" s="399"/>
      <c r="L37" s="399"/>
      <c r="M37" s="399"/>
      <c r="N37" s="399"/>
    </row>
    <row r="38" spans="1:14">
      <c r="A38" s="398"/>
      <c r="B38" s="403"/>
      <c r="C38" s="399"/>
      <c r="D38" s="399"/>
      <c r="E38" s="399"/>
      <c r="F38" s="399"/>
      <c r="G38" s="399"/>
      <c r="H38" s="399"/>
      <c r="I38" s="399"/>
      <c r="J38" s="399"/>
      <c r="K38" s="399"/>
      <c r="L38" s="399"/>
      <c r="M38" s="399"/>
      <c r="N38" s="399"/>
    </row>
    <row r="39" spans="1:14" ht="42" customHeight="1">
      <c r="A39" s="419">
        <f>A37+0.1</f>
        <v>2.1</v>
      </c>
      <c r="B39" s="1202" t="s">
        <v>1552</v>
      </c>
      <c r="C39" s="1202"/>
      <c r="D39" s="1202"/>
      <c r="E39" s="1202"/>
      <c r="F39" s="1202"/>
      <c r="G39" s="1202"/>
      <c r="H39" s="1202"/>
      <c r="I39" s="1202"/>
      <c r="J39" s="1202"/>
      <c r="K39" s="1202"/>
      <c r="L39" s="1202"/>
      <c r="M39" s="1202"/>
      <c r="N39" s="1202"/>
    </row>
    <row r="40" spans="1:14" ht="29.25" customHeight="1">
      <c r="A40" s="419">
        <f t="shared" ref="A40:A46" si="0">A39+0.1</f>
        <v>2.2000000000000002</v>
      </c>
      <c r="B40" s="1202" t="s">
        <v>1548</v>
      </c>
      <c r="C40" s="1202"/>
      <c r="D40" s="1202"/>
      <c r="E40" s="1202"/>
      <c r="F40" s="1202"/>
      <c r="G40" s="1202"/>
      <c r="H40" s="1202"/>
      <c r="I40" s="1202"/>
      <c r="J40" s="1202"/>
      <c r="K40" s="1202"/>
      <c r="L40" s="1202"/>
      <c r="M40" s="1202"/>
      <c r="N40" s="1202"/>
    </row>
    <row r="41" spans="1:14" ht="55" customHeight="1">
      <c r="A41" s="419">
        <f t="shared" si="0"/>
        <v>2.3000000000000003</v>
      </c>
      <c r="B41" s="1202" t="s">
        <v>1553</v>
      </c>
      <c r="C41" s="1202"/>
      <c r="D41" s="1202"/>
      <c r="E41" s="1202"/>
      <c r="F41" s="1202"/>
      <c r="G41" s="1202"/>
      <c r="H41" s="1202"/>
      <c r="I41" s="1202"/>
      <c r="J41" s="1202"/>
      <c r="K41" s="1202"/>
      <c r="L41" s="1202"/>
      <c r="M41" s="1202"/>
      <c r="N41" s="1202"/>
    </row>
    <row r="42" spans="1:14" ht="79.5" customHeight="1">
      <c r="A42" s="419">
        <f t="shared" si="0"/>
        <v>2.4000000000000004</v>
      </c>
      <c r="B42" s="1202" t="s">
        <v>1554</v>
      </c>
      <c r="C42" s="1202"/>
      <c r="D42" s="1202"/>
      <c r="E42" s="1202"/>
      <c r="F42" s="1202"/>
      <c r="G42" s="1202"/>
      <c r="H42" s="1202"/>
      <c r="I42" s="1202"/>
      <c r="J42" s="1202"/>
      <c r="K42" s="1202"/>
      <c r="L42" s="1202"/>
      <c r="M42" s="1202"/>
      <c r="N42" s="1202"/>
    </row>
    <row r="43" spans="1:14" ht="42" customHeight="1">
      <c r="A43" s="419">
        <f t="shared" si="0"/>
        <v>2.5000000000000004</v>
      </c>
      <c r="B43" s="1202" t="s">
        <v>0</v>
      </c>
      <c r="C43" s="1202"/>
      <c r="D43" s="1202"/>
      <c r="E43" s="1202"/>
      <c r="F43" s="1202"/>
      <c r="G43" s="1202"/>
      <c r="H43" s="1202"/>
      <c r="I43" s="1202"/>
      <c r="J43" s="1202"/>
      <c r="K43" s="1202"/>
      <c r="L43" s="1202"/>
      <c r="M43" s="1202"/>
      <c r="N43" s="1202"/>
    </row>
    <row r="44" spans="1:14" ht="55" customHeight="1">
      <c r="A44" s="419">
        <f t="shared" si="0"/>
        <v>2.6000000000000005</v>
      </c>
      <c r="B44" s="1202" t="s">
        <v>796</v>
      </c>
      <c r="C44" s="1202"/>
      <c r="D44" s="1202"/>
      <c r="E44" s="1202"/>
      <c r="F44" s="1202"/>
      <c r="G44" s="1202"/>
      <c r="H44" s="1202"/>
      <c r="I44" s="1202"/>
      <c r="J44" s="1202"/>
      <c r="K44" s="1202"/>
      <c r="L44" s="1202"/>
      <c r="M44" s="1202"/>
      <c r="N44" s="1202"/>
    </row>
    <row r="45" spans="1:14" ht="42" customHeight="1">
      <c r="A45" s="419">
        <f t="shared" si="0"/>
        <v>2.7000000000000006</v>
      </c>
      <c r="B45" s="1202" t="s">
        <v>1555</v>
      </c>
      <c r="C45" s="1202"/>
      <c r="D45" s="1202"/>
      <c r="E45" s="1202"/>
      <c r="F45" s="1202"/>
      <c r="G45" s="1202"/>
      <c r="H45" s="1202"/>
      <c r="I45" s="1202"/>
      <c r="J45" s="1202"/>
      <c r="K45" s="1202"/>
      <c r="L45" s="1202"/>
      <c r="M45" s="1202"/>
      <c r="N45" s="1202"/>
    </row>
    <row r="46" spans="1:14" ht="67.5" customHeight="1">
      <c r="A46" s="419">
        <f t="shared" si="0"/>
        <v>2.8000000000000007</v>
      </c>
      <c r="B46" s="1202" t="s">
        <v>1</v>
      </c>
      <c r="C46" s="1202"/>
      <c r="D46" s="1202"/>
      <c r="E46" s="1202"/>
      <c r="F46" s="1202"/>
      <c r="G46" s="1202"/>
      <c r="H46" s="1202"/>
      <c r="I46" s="1202"/>
      <c r="J46" s="1202"/>
      <c r="K46" s="1202"/>
      <c r="L46" s="1202"/>
      <c r="M46" s="1202"/>
      <c r="N46" s="1202"/>
    </row>
    <row r="47" spans="1:14">
      <c r="A47" s="419"/>
      <c r="B47" s="421"/>
      <c r="C47" s="421"/>
      <c r="D47" s="421"/>
      <c r="E47" s="421"/>
      <c r="F47" s="421"/>
      <c r="G47" s="421"/>
      <c r="H47" s="421"/>
      <c r="I47" s="421"/>
      <c r="J47" s="399"/>
      <c r="K47" s="399"/>
      <c r="L47" s="399"/>
      <c r="M47" s="399"/>
      <c r="N47" s="399"/>
    </row>
    <row r="48" spans="1:14">
      <c r="A48" s="419"/>
      <c r="B48" s="421"/>
      <c r="C48" s="421"/>
      <c r="D48" s="421"/>
      <c r="E48" s="421"/>
      <c r="F48" s="421"/>
      <c r="G48" s="421"/>
      <c r="H48" s="421"/>
      <c r="I48" s="421"/>
      <c r="J48" s="399"/>
      <c r="K48" s="399"/>
      <c r="L48" s="399"/>
      <c r="M48" s="399"/>
      <c r="N48" s="399"/>
    </row>
    <row r="49" spans="1:14">
      <c r="A49" s="398">
        <v>3</v>
      </c>
      <c r="B49" s="403" t="s">
        <v>493</v>
      </c>
      <c r="C49" s="399"/>
      <c r="D49" s="399"/>
      <c r="E49" s="399"/>
      <c r="F49" s="399"/>
      <c r="G49" s="399"/>
      <c r="H49" s="399"/>
      <c r="I49" s="399"/>
      <c r="J49" s="399"/>
      <c r="K49" s="399"/>
      <c r="L49" s="399"/>
      <c r="M49" s="399"/>
      <c r="N49" s="399"/>
    </row>
    <row r="50" spans="1:14">
      <c r="A50" s="398"/>
      <c r="B50" s="403"/>
      <c r="C50" s="399"/>
      <c r="D50" s="399"/>
      <c r="E50" s="399"/>
      <c r="F50" s="399"/>
      <c r="G50" s="399"/>
      <c r="H50" s="399"/>
      <c r="I50" s="399"/>
      <c r="J50" s="399"/>
      <c r="K50" s="399"/>
      <c r="L50" s="399"/>
      <c r="M50" s="399"/>
      <c r="N50" s="399"/>
    </row>
    <row r="51" spans="1:14" ht="30" customHeight="1">
      <c r="A51" s="419">
        <v>3.1</v>
      </c>
      <c r="B51" s="1202" t="s">
        <v>2013</v>
      </c>
      <c r="C51" s="1202"/>
      <c r="D51" s="1202"/>
      <c r="E51" s="1202"/>
      <c r="F51" s="1202"/>
      <c r="G51" s="1202"/>
      <c r="H51" s="1202"/>
      <c r="I51" s="1202"/>
      <c r="J51" s="1202"/>
      <c r="K51" s="1202"/>
      <c r="L51" s="1202"/>
      <c r="M51" s="1202"/>
      <c r="N51" s="1202"/>
    </row>
    <row r="52" spans="1:14">
      <c r="A52" s="398"/>
      <c r="B52" s="422"/>
      <c r="C52" s="399"/>
      <c r="D52" s="399"/>
      <c r="E52" s="399"/>
      <c r="F52" s="399"/>
      <c r="G52" s="399"/>
      <c r="H52" s="399"/>
      <c r="I52" s="399"/>
      <c r="J52" s="399"/>
      <c r="K52" s="399"/>
      <c r="L52" s="399"/>
      <c r="M52" s="399"/>
      <c r="N52" s="399"/>
    </row>
    <row r="53" spans="1:14">
      <c r="A53" s="398"/>
      <c r="B53" s="422"/>
      <c r="C53" s="399"/>
      <c r="D53" s="399"/>
      <c r="E53" s="399"/>
      <c r="F53" s="399"/>
      <c r="G53" s="399"/>
      <c r="H53" s="399"/>
      <c r="I53" s="399"/>
      <c r="J53" s="399"/>
      <c r="K53" s="399"/>
      <c r="L53" s="399"/>
      <c r="M53" s="399"/>
      <c r="N53" s="399"/>
    </row>
    <row r="54" spans="1:14">
      <c r="A54" s="419">
        <v>4</v>
      </c>
      <c r="B54" s="423" t="s">
        <v>797</v>
      </c>
      <c r="C54" s="421"/>
      <c r="D54" s="421"/>
      <c r="E54" s="421"/>
      <c r="F54" s="421"/>
      <c r="G54" s="421"/>
      <c r="H54" s="421"/>
      <c r="I54" s="421"/>
      <c r="J54" s="399"/>
      <c r="K54" s="399"/>
      <c r="L54" s="399"/>
      <c r="M54" s="399"/>
      <c r="N54" s="399"/>
    </row>
    <row r="55" spans="1:14">
      <c r="A55" s="419"/>
      <c r="B55" s="423"/>
      <c r="C55" s="421"/>
      <c r="D55" s="421"/>
      <c r="E55" s="421"/>
      <c r="F55" s="421"/>
      <c r="G55" s="421"/>
      <c r="H55" s="421"/>
      <c r="I55" s="421"/>
      <c r="J55" s="399"/>
      <c r="K55" s="399"/>
      <c r="L55" s="399"/>
      <c r="M55" s="399"/>
      <c r="N55" s="399"/>
    </row>
    <row r="56" spans="1:14" ht="45" customHeight="1">
      <c r="A56" s="419">
        <f>A54+0.1</f>
        <v>4.0999999999999996</v>
      </c>
      <c r="B56" s="1202" t="s">
        <v>798</v>
      </c>
      <c r="C56" s="1202"/>
      <c r="D56" s="1202"/>
      <c r="E56" s="1202"/>
      <c r="F56" s="1202"/>
      <c r="G56" s="1202"/>
      <c r="H56" s="1202"/>
      <c r="I56" s="1202"/>
      <c r="J56" s="1202"/>
      <c r="K56" s="1202"/>
      <c r="L56" s="1202"/>
      <c r="M56" s="1202"/>
      <c r="N56" s="1202"/>
    </row>
    <row r="57" spans="1:14" ht="55" customHeight="1">
      <c r="A57" s="419">
        <f>A56+0.1</f>
        <v>4.1999999999999993</v>
      </c>
      <c r="B57" s="1202" t="s">
        <v>799</v>
      </c>
      <c r="C57" s="1202"/>
      <c r="D57" s="1202"/>
      <c r="E57" s="1202"/>
      <c r="F57" s="1202"/>
      <c r="G57" s="1202"/>
      <c r="H57" s="1202"/>
      <c r="I57" s="1202"/>
      <c r="J57" s="1202"/>
      <c r="K57" s="1202"/>
      <c r="L57" s="1202"/>
      <c r="M57" s="1202"/>
      <c r="N57" s="1202"/>
    </row>
    <row r="58" spans="1:14" ht="70" customHeight="1">
      <c r="A58" s="419">
        <f>A57+0.1</f>
        <v>4.2999999999999989</v>
      </c>
      <c r="B58" s="1202" t="s">
        <v>2</v>
      </c>
      <c r="C58" s="1202"/>
      <c r="D58" s="1202"/>
      <c r="E58" s="1202"/>
      <c r="F58" s="1202"/>
      <c r="G58" s="1202"/>
      <c r="H58" s="1202"/>
      <c r="I58" s="1202"/>
      <c r="J58" s="1202"/>
      <c r="K58" s="1202"/>
      <c r="L58" s="1202"/>
      <c r="M58" s="1202"/>
      <c r="N58" s="1202"/>
    </row>
    <row r="59" spans="1:14" ht="45" customHeight="1">
      <c r="A59" s="419">
        <f>A58+0.1</f>
        <v>4.3999999999999986</v>
      </c>
      <c r="B59" s="1202" t="s">
        <v>3</v>
      </c>
      <c r="C59" s="1202"/>
      <c r="D59" s="1202"/>
      <c r="E59" s="1202"/>
      <c r="F59" s="1202"/>
      <c r="G59" s="1202"/>
      <c r="H59" s="1202"/>
      <c r="I59" s="1202"/>
      <c r="J59" s="1202"/>
      <c r="K59" s="1202"/>
      <c r="L59" s="1202"/>
      <c r="M59" s="1202"/>
      <c r="N59" s="1202"/>
    </row>
    <row r="60" spans="1:14" ht="70" customHeight="1">
      <c r="A60" s="419">
        <f>A59+0.1</f>
        <v>4.4999999999999982</v>
      </c>
      <c r="B60" s="1202" t="s">
        <v>1556</v>
      </c>
      <c r="C60" s="1202"/>
      <c r="D60" s="1202"/>
      <c r="E60" s="1202"/>
      <c r="F60" s="1202"/>
      <c r="G60" s="1202"/>
      <c r="H60" s="1202"/>
      <c r="I60" s="1202"/>
      <c r="J60" s="1202"/>
      <c r="K60" s="1202"/>
      <c r="L60" s="1202"/>
      <c r="M60" s="1202"/>
      <c r="N60" s="1202"/>
    </row>
    <row r="61" spans="1:14" ht="15.75" customHeight="1">
      <c r="A61" s="419"/>
      <c r="B61" s="424" t="s">
        <v>657</v>
      </c>
      <c r="C61" s="420"/>
      <c r="D61" s="420"/>
      <c r="E61" s="420"/>
      <c r="F61" s="420"/>
      <c r="G61" s="420"/>
      <c r="H61" s="420"/>
      <c r="I61" s="420"/>
      <c r="J61" s="420"/>
      <c r="K61" s="420"/>
      <c r="L61" s="420"/>
      <c r="M61" s="420"/>
      <c r="N61" s="420"/>
    </row>
    <row r="62" spans="1:14" ht="15.75" customHeight="1">
      <c r="A62" s="419"/>
      <c r="B62" s="424" t="s">
        <v>658</v>
      </c>
      <c r="C62" s="420"/>
      <c r="D62" s="420"/>
      <c r="E62" s="420"/>
      <c r="F62" s="420"/>
      <c r="G62" s="420"/>
      <c r="H62" s="420"/>
      <c r="I62" s="420"/>
      <c r="J62" s="420"/>
      <c r="K62" s="420"/>
      <c r="L62" s="420"/>
      <c r="M62" s="420"/>
      <c r="N62" s="420"/>
    </row>
    <row r="63" spans="1:14" ht="15.75" customHeight="1">
      <c r="A63" s="419"/>
      <c r="B63" s="424" t="s">
        <v>659</v>
      </c>
      <c r="C63" s="420"/>
      <c r="D63" s="420"/>
      <c r="E63" s="420"/>
      <c r="F63" s="420"/>
      <c r="G63" s="420"/>
      <c r="H63" s="420"/>
      <c r="I63" s="420"/>
      <c r="J63" s="420"/>
      <c r="K63" s="420"/>
      <c r="L63" s="420"/>
      <c r="M63" s="420"/>
      <c r="N63" s="420"/>
    </row>
    <row r="64" spans="1:14" ht="30" customHeight="1">
      <c r="A64" s="419">
        <v>4.5999999999999996</v>
      </c>
      <c r="B64" s="1202" t="s">
        <v>1557</v>
      </c>
      <c r="C64" s="1202"/>
      <c r="D64" s="1202"/>
      <c r="E64" s="1202"/>
      <c r="F64" s="1202"/>
      <c r="G64" s="1202"/>
      <c r="H64" s="1202"/>
      <c r="I64" s="1202"/>
      <c r="J64" s="1202"/>
      <c r="K64" s="1202"/>
      <c r="L64" s="1202"/>
      <c r="M64" s="1202"/>
      <c r="N64" s="1202"/>
    </row>
    <row r="65" spans="1:14" ht="13.5" customHeight="1">
      <c r="A65" s="419"/>
      <c r="B65" s="420"/>
      <c r="C65" s="420"/>
      <c r="D65" s="420"/>
      <c r="E65" s="420"/>
      <c r="F65" s="420"/>
      <c r="G65" s="420"/>
      <c r="H65" s="420"/>
      <c r="I65" s="420"/>
      <c r="J65" s="420"/>
      <c r="K65" s="420"/>
      <c r="L65" s="420"/>
      <c r="M65" s="420"/>
      <c r="N65" s="420"/>
    </row>
    <row r="66" spans="1:14">
      <c r="A66" s="419">
        <v>5</v>
      </c>
      <c r="B66" s="423" t="s">
        <v>686</v>
      </c>
      <c r="C66" s="421"/>
      <c r="D66" s="421"/>
      <c r="E66" s="421"/>
      <c r="F66" s="421"/>
      <c r="G66" s="421"/>
      <c r="H66" s="421"/>
      <c r="I66" s="421"/>
      <c r="J66" s="399"/>
      <c r="K66" s="399"/>
      <c r="L66" s="399"/>
      <c r="M66" s="399"/>
      <c r="N66" s="399"/>
    </row>
    <row r="67" spans="1:14" ht="15" customHeight="1">
      <c r="A67" s="425">
        <v>5.0999999999999996</v>
      </c>
      <c r="B67" s="426" t="s">
        <v>218</v>
      </c>
      <c r="C67" s="420"/>
      <c r="D67" s="420"/>
      <c r="E67" s="1203" t="s">
        <v>48</v>
      </c>
      <c r="F67" s="1203"/>
      <c r="G67" s="1203"/>
      <c r="H67" s="420"/>
      <c r="I67" s="420"/>
      <c r="J67" s="420"/>
      <c r="K67" s="420"/>
      <c r="L67" s="420"/>
      <c r="M67" s="420"/>
      <c r="N67" s="420"/>
    </row>
    <row r="68" spans="1:14" ht="13.5" customHeight="1">
      <c r="A68" s="282"/>
      <c r="B68" s="283"/>
      <c r="C68" s="283"/>
      <c r="D68" s="283"/>
      <c r="E68" s="283"/>
      <c r="F68" s="283"/>
      <c r="G68" s="283"/>
      <c r="H68" s="283"/>
      <c r="I68" s="283"/>
      <c r="J68" s="283"/>
      <c r="K68" s="283"/>
      <c r="L68" s="283"/>
      <c r="M68" s="283"/>
      <c r="N68" s="283"/>
    </row>
    <row r="69" spans="1:14" ht="13.5" customHeight="1">
      <c r="A69" s="1204" t="s">
        <v>2052</v>
      </c>
      <c r="B69" s="1204"/>
      <c r="C69" s="1204"/>
      <c r="D69" s="1204"/>
      <c r="E69" s="1204"/>
      <c r="F69" s="1204"/>
      <c r="G69" s="1204"/>
      <c r="H69" s="1204"/>
      <c r="I69" s="1204"/>
      <c r="J69" s="1204"/>
      <c r="K69" s="1204"/>
      <c r="L69" s="1204"/>
      <c r="M69" s="1204"/>
      <c r="N69" s="1204"/>
    </row>
    <row r="70" spans="1:14" ht="13.5" customHeight="1">
      <c r="A70" s="1204"/>
      <c r="B70" s="1204"/>
      <c r="C70" s="1204"/>
      <c r="D70" s="1204"/>
      <c r="E70" s="1204"/>
      <c r="F70" s="1204"/>
      <c r="G70" s="1204"/>
      <c r="H70" s="1204"/>
      <c r="I70" s="1204"/>
      <c r="J70" s="1204"/>
      <c r="K70" s="1204"/>
      <c r="L70" s="1204"/>
      <c r="M70" s="1204"/>
      <c r="N70" s="1204"/>
    </row>
    <row r="71" spans="1:14" ht="13.5" customHeight="1">
      <c r="A71" s="1204"/>
      <c r="B71" s="1204"/>
      <c r="C71" s="1204"/>
      <c r="D71" s="1204"/>
      <c r="E71" s="1204"/>
      <c r="F71" s="1204"/>
      <c r="G71" s="1204"/>
      <c r="H71" s="1204"/>
      <c r="I71" s="1204"/>
      <c r="J71" s="1204"/>
      <c r="K71" s="1204"/>
      <c r="L71" s="1204"/>
      <c r="M71" s="1204"/>
      <c r="N71" s="1204"/>
    </row>
    <row r="72" spans="1:14" ht="13.5" customHeight="1">
      <c r="A72" s="1204"/>
      <c r="B72" s="1204"/>
      <c r="C72" s="1204"/>
      <c r="D72" s="1204"/>
      <c r="E72" s="1204"/>
      <c r="F72" s="1204"/>
      <c r="G72" s="1204"/>
      <c r="H72" s="1204"/>
      <c r="I72" s="1204"/>
      <c r="J72" s="1204"/>
      <c r="K72" s="1204"/>
      <c r="L72" s="1204"/>
      <c r="M72" s="1204"/>
      <c r="N72" s="1204"/>
    </row>
    <row r="73" spans="1:14" ht="13.5" customHeight="1">
      <c r="A73" s="1204"/>
      <c r="B73" s="1204"/>
      <c r="C73" s="1204"/>
      <c r="D73" s="1204"/>
      <c r="E73" s="1204"/>
      <c r="F73" s="1204"/>
      <c r="G73" s="1204"/>
      <c r="H73" s="1204"/>
      <c r="I73" s="1204"/>
      <c r="J73" s="1204"/>
      <c r="K73" s="1204"/>
      <c r="L73" s="1204"/>
      <c r="M73" s="1204"/>
      <c r="N73" s="1204"/>
    </row>
    <row r="74" spans="1:14" ht="13.5" customHeight="1">
      <c r="A74" s="1204"/>
      <c r="B74" s="1204"/>
      <c r="C74" s="1204"/>
      <c r="D74" s="1204"/>
      <c r="E74" s="1204"/>
      <c r="F74" s="1204"/>
      <c r="G74" s="1204"/>
      <c r="H74" s="1204"/>
      <c r="I74" s="1204"/>
      <c r="J74" s="1204"/>
      <c r="K74" s="1204"/>
      <c r="L74" s="1204"/>
      <c r="M74" s="1204"/>
      <c r="N74" s="1204"/>
    </row>
    <row r="75" spans="1:14" ht="13.5" customHeight="1">
      <c r="A75" s="1204"/>
      <c r="B75" s="1204"/>
      <c r="C75" s="1204"/>
      <c r="D75" s="1204"/>
      <c r="E75" s="1204"/>
      <c r="F75" s="1204"/>
      <c r="G75" s="1204"/>
      <c r="H75" s="1204"/>
      <c r="I75" s="1204"/>
      <c r="J75" s="1204"/>
      <c r="K75" s="1204"/>
      <c r="L75" s="1204"/>
      <c r="M75" s="1204"/>
      <c r="N75" s="1204"/>
    </row>
    <row r="76" spans="1:14" ht="13.5" customHeight="1">
      <c r="A76" s="1204"/>
      <c r="B76" s="1204"/>
      <c r="C76" s="1204"/>
      <c r="D76" s="1204"/>
      <c r="E76" s="1204"/>
      <c r="F76" s="1204"/>
      <c r="G76" s="1204"/>
      <c r="H76" s="1204"/>
      <c r="I76" s="1204"/>
      <c r="J76" s="1204"/>
      <c r="K76" s="1204"/>
      <c r="L76" s="1204"/>
      <c r="M76" s="1204"/>
      <c r="N76" s="1204"/>
    </row>
    <row r="77" spans="1:14" ht="13.5" customHeight="1">
      <c r="A77" s="282"/>
      <c r="B77" s="284"/>
      <c r="C77" s="283"/>
      <c r="D77" s="283"/>
      <c r="E77" s="283"/>
      <c r="F77" s="283"/>
      <c r="G77" s="283"/>
      <c r="H77" s="283"/>
      <c r="I77" s="283"/>
    </row>
    <row r="78" spans="1:14" ht="13.5" customHeight="1">
      <c r="A78" s="285"/>
      <c r="C78" s="283"/>
      <c r="D78" s="283"/>
      <c r="E78" s="283"/>
      <c r="F78" s="283"/>
      <c r="G78" s="283"/>
      <c r="H78" s="283"/>
      <c r="I78" s="283"/>
    </row>
    <row r="79" spans="1:14" ht="13.5" customHeight="1">
      <c r="A79" s="282"/>
      <c r="B79" s="284"/>
      <c r="C79" s="283"/>
      <c r="D79" s="283"/>
      <c r="E79" s="283"/>
      <c r="F79" s="283"/>
      <c r="G79" s="283"/>
      <c r="H79" s="283"/>
      <c r="I79" s="283"/>
    </row>
    <row r="80" spans="1:14" ht="13.5" customHeight="1">
      <c r="A80" s="285"/>
      <c r="C80" s="283"/>
      <c r="D80" s="283"/>
      <c r="E80" s="283"/>
      <c r="F80" s="283"/>
      <c r="G80" s="283"/>
      <c r="H80" s="283"/>
      <c r="I80" s="283"/>
    </row>
    <row r="81" spans="1:9" ht="13.5" customHeight="1">
      <c r="A81" s="282"/>
      <c r="B81" s="284"/>
      <c r="C81" s="283"/>
      <c r="D81" s="283"/>
      <c r="E81" s="283"/>
      <c r="F81" s="283"/>
      <c r="G81" s="283"/>
      <c r="H81" s="283"/>
      <c r="I81" s="283"/>
    </row>
    <row r="82" spans="1:9" ht="13.5" customHeight="1">
      <c r="A82" s="282"/>
      <c r="C82" s="283"/>
      <c r="D82" s="283"/>
      <c r="E82" s="283"/>
      <c r="F82" s="283"/>
      <c r="G82" s="283"/>
      <c r="H82" s="283"/>
      <c r="I82" s="283"/>
    </row>
    <row r="83" spans="1:9" ht="13.5" customHeight="1">
      <c r="A83" s="282"/>
      <c r="C83" s="283"/>
      <c r="D83" s="283"/>
      <c r="E83" s="283"/>
      <c r="F83" s="283"/>
      <c r="G83" s="283"/>
      <c r="H83" s="283"/>
      <c r="I83" s="283"/>
    </row>
    <row r="84" spans="1:9" ht="13.5" customHeight="1">
      <c r="A84" s="282"/>
      <c r="C84" s="283"/>
      <c r="D84" s="283"/>
      <c r="E84" s="283"/>
      <c r="F84" s="283"/>
      <c r="G84" s="283"/>
      <c r="H84" s="283"/>
      <c r="I84" s="283"/>
    </row>
    <row r="85" spans="1:9" ht="13.5" customHeight="1">
      <c r="A85" s="282"/>
      <c r="C85" s="283"/>
      <c r="D85" s="283"/>
      <c r="E85" s="283"/>
      <c r="F85" s="283"/>
      <c r="G85" s="283"/>
      <c r="H85" s="283"/>
      <c r="I85" s="283"/>
    </row>
    <row r="86" spans="1:9" ht="13.5" customHeight="1">
      <c r="A86" s="282"/>
      <c r="B86" s="283"/>
      <c r="C86" s="283"/>
      <c r="D86" s="283"/>
      <c r="E86" s="283"/>
      <c r="F86" s="283"/>
      <c r="G86" s="283"/>
      <c r="H86" s="283"/>
      <c r="I86" s="283"/>
    </row>
    <row r="87" spans="1:9" ht="13.5" customHeight="1"/>
  </sheetData>
  <sheetProtection sheet="1" objects="1" scenarios="1"/>
  <customSheetViews>
    <customSheetView guid="{64EBBD8A-4566-42FC-86CE-DB7AB51EA8C6}" showGridLines="0">
      <selection activeCell="A4" sqref="A4:B4"/>
      <pageMargins left="0.7" right="0.7" top="0.75" bottom="0.75" header="0.3" footer="0.3"/>
      <pageSetup scale="66" orientation="portrait" r:id="rId1"/>
    </customSheetView>
    <customSheetView guid="{F9A20F36-B02B-42EA-9527-78282515A3BC}" showGridLines="0">
      <selection activeCell="A4" sqref="A4:B4"/>
      <pageMargins left="0.7" right="0.7" top="0.75" bottom="0.75" header="0.3" footer="0.3"/>
      <pageSetup scale="66" orientation="portrait" r:id="rId2"/>
    </customSheetView>
  </customSheetViews>
  <mergeCells count="19">
    <mergeCell ref="A69:N76"/>
    <mergeCell ref="B41:N41"/>
    <mergeCell ref="B42:N42"/>
    <mergeCell ref="B43:N43"/>
    <mergeCell ref="C14:N15"/>
    <mergeCell ref="C11:N12"/>
    <mergeCell ref="B39:N39"/>
    <mergeCell ref="B40:N40"/>
    <mergeCell ref="E67:G67"/>
    <mergeCell ref="B44:N44"/>
    <mergeCell ref="B45:N45"/>
    <mergeCell ref="B46:N46"/>
    <mergeCell ref="B59:N59"/>
    <mergeCell ref="B60:N60"/>
    <mergeCell ref="B64:N64"/>
    <mergeCell ref="B51:N51"/>
    <mergeCell ref="B56:N56"/>
    <mergeCell ref="B57:N57"/>
    <mergeCell ref="B58:N58"/>
  </mergeCells>
  <phoneticPr fontId="73" type="noConversion"/>
  <hyperlinks>
    <hyperlink ref="E67" r:id="rId3" xr:uid="{00000000-0004-0000-0100-000000000000}"/>
    <hyperlink ref="B5" r:id="rId4" xr:uid="{00000000-0004-0000-0100-000001000000}"/>
  </hyperlinks>
  <pageMargins left="0.7" right="0.7" top="0.75" bottom="0.75" header="0.3" footer="0.3"/>
  <pageSetup scale="66" orientation="portrait" r:id="rId5"/>
  <headerFooter>
    <oddFooter>Page &amp;P of &amp;N</oddFoot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tabColor rgb="FF66FF33"/>
    <pageSetUpPr fitToPage="1"/>
  </sheetPr>
  <dimension ref="A1:W180"/>
  <sheetViews>
    <sheetView showGridLines="0" zoomScale="70" zoomScaleNormal="70" zoomScaleSheetLayoutView="90" workbookViewId="0">
      <selection activeCell="N6" sqref="N6:O6"/>
    </sheetView>
  </sheetViews>
  <sheetFormatPr defaultColWidth="9.1796875" defaultRowHeight="12.5"/>
  <cols>
    <col min="1" max="1" width="9.1796875" style="692" customWidth="1"/>
    <col min="2" max="2" width="18" style="692" customWidth="1"/>
    <col min="3" max="3" width="17.1796875" style="692" customWidth="1"/>
    <col min="4" max="4" width="20.26953125" style="692" customWidth="1"/>
    <col min="5" max="5" width="14.7265625" style="692" customWidth="1"/>
    <col min="6" max="6" width="10.453125" style="692" customWidth="1"/>
    <col min="7" max="7" width="10.54296875" style="692" customWidth="1"/>
    <col min="8" max="8" width="9" style="1010" customWidth="1"/>
    <col min="9" max="10" width="12.81640625" style="692" customWidth="1"/>
    <col min="11" max="11" width="14.54296875" style="692" customWidth="1"/>
    <col min="12" max="12" width="11.1796875" style="692" customWidth="1"/>
    <col min="13" max="13" width="11.453125" style="692" customWidth="1"/>
    <col min="14" max="14" width="12.7265625" style="692" customWidth="1"/>
    <col min="15" max="15" width="5.7265625" style="692" customWidth="1"/>
    <col min="16" max="16" width="7.26953125" style="692" customWidth="1"/>
    <col min="17" max="17" width="33" style="692" customWidth="1"/>
    <col min="18" max="20" width="9.1796875" style="692"/>
    <col min="21" max="21" width="9.1796875" style="692" hidden="1" customWidth="1"/>
    <col min="22" max="16384" width="9.1796875" style="692"/>
  </cols>
  <sheetData>
    <row r="1" spans="1:18" ht="26.25" customHeight="1">
      <c r="A1" s="691"/>
      <c r="B1" s="902"/>
      <c r="C1" s="700" t="s">
        <v>1085</v>
      </c>
      <c r="D1" s="701"/>
      <c r="E1" s="701"/>
      <c r="F1" s="702"/>
      <c r="G1" s="701"/>
      <c r="H1" s="1004"/>
      <c r="I1" s="701"/>
      <c r="J1" s="701"/>
      <c r="K1" s="701"/>
      <c r="L1" s="903"/>
      <c r="M1" s="903"/>
      <c r="N1" s="904"/>
      <c r="O1" s="904"/>
      <c r="P1" s="904"/>
      <c r="Q1" s="905"/>
    </row>
    <row r="2" spans="1:18" ht="26.25" customHeight="1">
      <c r="B2" s="950"/>
      <c r="C2" s="512" t="s">
        <v>1086</v>
      </c>
      <c r="D2" s="852"/>
      <c r="E2" s="852"/>
      <c r="F2" s="513"/>
      <c r="G2" s="852"/>
      <c r="H2" s="572"/>
      <c r="I2" s="852"/>
      <c r="J2" s="852"/>
      <c r="K2" s="852"/>
      <c r="L2" s="522"/>
      <c r="M2" s="522"/>
      <c r="N2" s="63"/>
      <c r="O2" s="63"/>
      <c r="P2" s="63"/>
      <c r="Q2" s="721"/>
    </row>
    <row r="3" spans="1:18" ht="26.25" customHeight="1">
      <c r="B3" s="950"/>
      <c r="C3" s="690" t="s">
        <v>852</v>
      </c>
      <c r="D3" s="690">
        <f>'Project Info'!C3</f>
        <v>0</v>
      </c>
      <c r="E3" s="852"/>
      <c r="F3" s="513"/>
      <c r="G3" s="852"/>
      <c r="H3" s="572"/>
      <c r="I3" s="852"/>
      <c r="J3" s="852"/>
      <c r="K3" s="852"/>
      <c r="L3" s="522"/>
      <c r="M3" s="522"/>
      <c r="N3" s="63"/>
      <c r="O3" s="63"/>
      <c r="P3" s="63"/>
      <c r="Q3" s="721"/>
    </row>
    <row r="4" spans="1:18" ht="26.25" customHeight="1">
      <c r="A4" s="885"/>
      <c r="B4" s="950"/>
      <c r="C4" s="690"/>
      <c r="D4" s="690"/>
      <c r="E4" s="852"/>
      <c r="F4" s="569"/>
      <c r="G4" s="852"/>
      <c r="H4" s="572"/>
      <c r="I4" s="852"/>
      <c r="J4" s="852"/>
      <c r="K4" s="513"/>
      <c r="L4" s="852"/>
      <c r="M4" s="852"/>
      <c r="N4" s="20"/>
      <c r="O4" s="20"/>
      <c r="P4" s="20"/>
      <c r="Q4" s="721"/>
    </row>
    <row r="5" spans="1:18" s="735" customFormat="1" ht="15.5">
      <c r="B5" s="956" t="s">
        <v>1002</v>
      </c>
      <c r="C5" s="527"/>
      <c r="D5" s="528"/>
      <c r="E5" s="527"/>
      <c r="F5" s="527"/>
      <c r="G5" s="527"/>
      <c r="H5" s="570"/>
      <c r="I5" s="527"/>
      <c r="J5" s="527"/>
      <c r="K5" s="527"/>
      <c r="L5" s="527"/>
      <c r="M5" s="529"/>
      <c r="N5" s="841" t="s">
        <v>884</v>
      </c>
      <c r="O5" s="871"/>
      <c r="P5" s="1311" t="s">
        <v>661</v>
      </c>
      <c r="Q5" s="1561"/>
    </row>
    <row r="6" spans="1:18" ht="13">
      <c r="B6" s="1005"/>
      <c r="C6" s="571"/>
      <c r="D6" s="571"/>
      <c r="E6" s="571"/>
      <c r="F6" s="852"/>
      <c r="G6" s="852"/>
      <c r="H6" s="572"/>
      <c r="I6" s="852"/>
      <c r="J6" s="1318"/>
      <c r="K6" s="1318"/>
      <c r="L6" s="1499"/>
      <c r="M6" s="1499"/>
      <c r="N6" s="1564"/>
      <c r="O6" s="1324"/>
      <c r="P6" s="1321"/>
      <c r="Q6" s="1507"/>
    </row>
    <row r="7" spans="1:18" ht="13">
      <c r="B7" s="1455" t="s">
        <v>1019</v>
      </c>
      <c r="C7" s="1316"/>
      <c r="D7" s="1317"/>
      <c r="E7" s="1317"/>
      <c r="F7" s="852"/>
      <c r="G7" s="852"/>
      <c r="H7" s="572"/>
      <c r="I7" s="852"/>
      <c r="J7" s="1318"/>
      <c r="K7" s="1318"/>
      <c r="L7" s="1499"/>
      <c r="M7" s="1499"/>
      <c r="N7" s="1323"/>
      <c r="O7" s="1324"/>
      <c r="P7" s="1562"/>
      <c r="Q7" s="1507"/>
    </row>
    <row r="8" spans="1:18" ht="26.25" customHeight="1">
      <c r="A8" s="693"/>
      <c r="B8" s="1457" t="s">
        <v>1416</v>
      </c>
      <c r="C8" s="1306"/>
      <c r="D8" s="1306"/>
      <c r="E8" s="1306"/>
      <c r="F8" s="1306"/>
      <c r="G8" s="1306"/>
      <c r="H8" s="1306"/>
      <c r="I8" s="1306"/>
      <c r="J8" s="1306"/>
      <c r="K8" s="1306"/>
      <c r="L8" s="1499"/>
      <c r="M8" s="1499"/>
      <c r="N8" s="1308"/>
      <c r="O8" s="1308"/>
      <c r="P8" s="1309"/>
      <c r="Q8" s="1506"/>
    </row>
    <row r="9" spans="1:18" ht="27.75" customHeight="1">
      <c r="A9" s="693"/>
      <c r="B9" s="1457" t="s">
        <v>238</v>
      </c>
      <c r="C9" s="1306"/>
      <c r="D9" s="1306"/>
      <c r="E9" s="1306"/>
      <c r="F9" s="1306"/>
      <c r="G9" s="1306"/>
      <c r="H9" s="1306"/>
      <c r="I9" s="1306"/>
      <c r="J9" s="1306"/>
      <c r="K9" s="1306"/>
      <c r="L9" s="1499"/>
      <c r="M9" s="1499"/>
      <c r="N9" s="1325"/>
      <c r="O9" s="1325"/>
      <c r="P9" s="1307"/>
      <c r="Q9" s="1502"/>
    </row>
    <row r="10" spans="1:18" ht="12.75" customHeight="1">
      <c r="A10" s="693"/>
      <c r="B10" s="1457" t="s">
        <v>1026</v>
      </c>
      <c r="C10" s="1306"/>
      <c r="D10" s="1306"/>
      <c r="E10" s="1306"/>
      <c r="F10" s="1306"/>
      <c r="G10" s="1306"/>
      <c r="H10" s="1306"/>
      <c r="I10" s="1306"/>
      <c r="J10" s="1306"/>
      <c r="K10" s="1306"/>
      <c r="L10" s="1499"/>
      <c r="M10" s="1499"/>
      <c r="N10" s="1307"/>
      <c r="O10" s="1307"/>
      <c r="P10" s="1307"/>
      <c r="Q10" s="1502"/>
      <c r="R10" s="693"/>
    </row>
    <row r="11" spans="1:18">
      <c r="A11" s="693"/>
      <c r="B11" s="950"/>
      <c r="C11" s="852"/>
      <c r="D11" s="852"/>
      <c r="E11" s="852"/>
      <c r="F11" s="852"/>
      <c r="G11" s="852"/>
      <c r="H11" s="572"/>
      <c r="I11" s="852"/>
      <c r="J11" s="1318"/>
      <c r="K11" s="1318"/>
      <c r="L11" s="1499"/>
      <c r="M11" s="1499"/>
      <c r="N11" s="851"/>
      <c r="O11" s="851"/>
      <c r="P11" s="1456"/>
      <c r="Q11" s="1563"/>
      <c r="R11" s="693"/>
    </row>
    <row r="12" spans="1:18" ht="13">
      <c r="A12" s="693"/>
      <c r="B12" s="909" t="s">
        <v>844</v>
      </c>
      <c r="C12" s="852"/>
      <c r="D12" s="852"/>
      <c r="E12" s="852"/>
      <c r="F12" s="852"/>
      <c r="G12" s="852"/>
      <c r="H12" s="572"/>
      <c r="I12" s="852"/>
      <c r="J12" s="1318"/>
      <c r="K12" s="1318"/>
      <c r="L12" s="1499"/>
      <c r="M12" s="1499"/>
      <c r="N12" s="20"/>
      <c r="O12" s="20"/>
      <c r="P12" s="20"/>
      <c r="Q12" s="721"/>
      <c r="R12" s="693"/>
    </row>
    <row r="13" spans="1:18">
      <c r="A13" s="693"/>
      <c r="B13" s="710" t="s">
        <v>1205</v>
      </c>
      <c r="C13" s="852"/>
      <c r="D13" s="852"/>
      <c r="E13" s="852"/>
      <c r="F13" s="852"/>
      <c r="G13" s="852"/>
      <c r="H13" s="572"/>
      <c r="I13" s="852"/>
      <c r="J13" s="852"/>
      <c r="K13" s="852"/>
      <c r="L13" s="852"/>
      <c r="M13" s="852"/>
      <c r="N13" s="20"/>
      <c r="O13" s="20"/>
      <c r="P13" s="20"/>
      <c r="Q13" s="721"/>
    </row>
    <row r="14" spans="1:18">
      <c r="A14" s="693"/>
      <c r="B14" s="710" t="s">
        <v>1179</v>
      </c>
      <c r="C14" s="852"/>
      <c r="D14" s="852"/>
      <c r="E14" s="852"/>
      <c r="F14" s="852"/>
      <c r="G14" s="852"/>
      <c r="H14" s="572"/>
      <c r="I14" s="852"/>
      <c r="J14" s="852"/>
      <c r="K14" s="852"/>
      <c r="L14" s="852"/>
      <c r="M14" s="852"/>
      <c r="N14" s="20"/>
      <c r="O14" s="20"/>
      <c r="P14" s="20"/>
      <c r="Q14" s="721"/>
    </row>
    <row r="15" spans="1:18">
      <c r="A15" s="693"/>
      <c r="B15" s="950"/>
      <c r="C15" s="852"/>
      <c r="D15" s="852"/>
      <c r="E15" s="852"/>
      <c r="F15" s="852"/>
      <c r="G15" s="852"/>
      <c r="H15" s="572"/>
      <c r="I15" s="852"/>
      <c r="J15" s="852"/>
      <c r="K15" s="852"/>
      <c r="L15" s="852"/>
      <c r="M15" s="852"/>
      <c r="N15" s="20"/>
      <c r="O15" s="20"/>
      <c r="P15" s="20"/>
      <c r="Q15" s="721"/>
    </row>
    <row r="16" spans="1:18" ht="13">
      <c r="A16" s="693"/>
      <c r="B16" s="712" t="s">
        <v>1016</v>
      </c>
      <c r="C16" s="852"/>
      <c r="D16" s="852"/>
      <c r="E16" s="852"/>
      <c r="F16" s="852"/>
      <c r="G16" s="852"/>
      <c r="H16" s="572"/>
      <c r="I16" s="852"/>
      <c r="J16" s="852"/>
      <c r="K16" s="852"/>
      <c r="L16" s="852"/>
      <c r="M16" s="852"/>
      <c r="N16" s="20"/>
      <c r="O16" s="20"/>
      <c r="P16" s="20"/>
      <c r="Q16" s="721"/>
    </row>
    <row r="17" spans="1:17">
      <c r="A17" s="693"/>
      <c r="B17" s="710" t="s">
        <v>1003</v>
      </c>
      <c r="C17" s="518"/>
      <c r="D17" s="518"/>
      <c r="E17" s="518"/>
      <c r="F17" s="518"/>
      <c r="G17" s="518"/>
      <c r="H17" s="850"/>
      <c r="I17" s="518"/>
      <c r="J17" s="518"/>
      <c r="K17" s="518"/>
      <c r="L17" s="852"/>
      <c r="M17" s="852"/>
      <c r="N17" s="20"/>
      <c r="O17" s="20"/>
      <c r="P17" s="20"/>
      <c r="Q17" s="721"/>
    </row>
    <row r="18" spans="1:17" ht="25.5" customHeight="1">
      <c r="A18" s="693"/>
      <c r="B18" s="1466" t="s">
        <v>58</v>
      </c>
      <c r="C18" s="1332"/>
      <c r="D18" s="1332"/>
      <c r="E18" s="1332"/>
      <c r="F18" s="1332"/>
      <c r="G18" s="1332"/>
      <c r="H18" s="1332"/>
      <c r="I18" s="1332"/>
      <c r="J18" s="1332"/>
      <c r="K18" s="1332"/>
      <c r="L18" s="852"/>
      <c r="M18" s="852"/>
      <c r="N18" s="20"/>
      <c r="O18" s="20"/>
      <c r="P18" s="20"/>
      <c r="Q18" s="721"/>
    </row>
    <row r="19" spans="1:17" ht="13">
      <c r="A19" s="693"/>
      <c r="B19" s="710" t="s">
        <v>1062</v>
      </c>
      <c r="C19" s="518"/>
      <c r="D19" s="518"/>
      <c r="E19" s="518"/>
      <c r="F19" s="518"/>
      <c r="G19" s="518"/>
      <c r="H19" s="850"/>
      <c r="I19" s="518"/>
      <c r="J19" s="518"/>
      <c r="K19" s="518"/>
      <c r="L19" s="852"/>
      <c r="M19" s="852"/>
      <c r="N19" s="20"/>
      <c r="O19" s="20"/>
      <c r="P19" s="20"/>
      <c r="Q19" s="721"/>
    </row>
    <row r="20" spans="1:17">
      <c r="A20" s="693"/>
      <c r="B20" s="1006" t="s">
        <v>184</v>
      </c>
      <c r="C20" s="518"/>
      <c r="D20" s="518"/>
      <c r="E20" s="518"/>
      <c r="F20" s="518"/>
      <c r="G20" s="518"/>
      <c r="H20" s="850"/>
      <c r="I20" s="518"/>
      <c r="J20" s="518"/>
      <c r="K20" s="518"/>
      <c r="L20" s="852"/>
      <c r="M20" s="852"/>
      <c r="N20" s="20"/>
      <c r="O20" s="20"/>
      <c r="P20" s="20"/>
      <c r="Q20" s="721"/>
    </row>
    <row r="21" spans="1:17" ht="107.25" customHeight="1">
      <c r="B21" s="953" t="s">
        <v>921</v>
      </c>
      <c r="C21" s="530" t="s">
        <v>967</v>
      </c>
      <c r="D21" s="530" t="s">
        <v>1941</v>
      </c>
      <c r="E21" s="530" t="s">
        <v>969</v>
      </c>
      <c r="F21" s="817" t="s">
        <v>1175</v>
      </c>
      <c r="G21" s="817" t="s">
        <v>2015</v>
      </c>
      <c r="H21" s="817" t="s">
        <v>1657</v>
      </c>
      <c r="I21" s="817" t="s">
        <v>1453</v>
      </c>
      <c r="J21" s="530" t="s">
        <v>1939</v>
      </c>
      <c r="K21" s="530" t="s">
        <v>1940</v>
      </c>
      <c r="L21" s="530" t="s">
        <v>1937</v>
      </c>
      <c r="M21" s="356" t="s">
        <v>1085</v>
      </c>
      <c r="N21" s="1188" t="s">
        <v>2014</v>
      </c>
      <c r="O21" s="524" t="s">
        <v>1083</v>
      </c>
      <c r="P21" s="524" t="s">
        <v>1084</v>
      </c>
      <c r="Q21" s="931" t="s">
        <v>1811</v>
      </c>
    </row>
    <row r="22" spans="1:17">
      <c r="B22" s="954"/>
      <c r="C22" s="49"/>
      <c r="D22" s="49"/>
      <c r="E22" s="49"/>
      <c r="F22" s="49"/>
      <c r="G22" s="49"/>
      <c r="H22" s="352"/>
      <c r="I22" s="367"/>
      <c r="J22" s="205"/>
      <c r="K22" s="1191"/>
      <c r="L22" s="1191"/>
      <c r="M22" s="1158"/>
      <c r="N22" s="49"/>
      <c r="O22" s="861"/>
      <c r="P22" s="104"/>
      <c r="Q22" s="982"/>
    </row>
    <row r="23" spans="1:17">
      <c r="B23" s="954"/>
      <c r="C23" s="49"/>
      <c r="D23" s="49"/>
      <c r="E23" s="49"/>
      <c r="F23" s="49"/>
      <c r="G23" s="49"/>
      <c r="H23" s="352"/>
      <c r="I23" s="367"/>
      <c r="J23" s="205"/>
      <c r="K23" s="1191"/>
      <c r="L23" s="1191"/>
      <c r="M23" s="1158"/>
      <c r="N23" s="49"/>
      <c r="O23" s="861"/>
      <c r="P23" s="104"/>
      <c r="Q23" s="982"/>
    </row>
    <row r="24" spans="1:17">
      <c r="B24" s="954"/>
      <c r="C24" s="49"/>
      <c r="D24" s="49"/>
      <c r="E24" s="49"/>
      <c r="F24" s="49"/>
      <c r="G24" s="49"/>
      <c r="H24" s="352"/>
      <c r="I24" s="367"/>
      <c r="J24" s="49"/>
      <c r="K24" s="1191"/>
      <c r="L24" s="1191"/>
      <c r="M24" s="1158"/>
      <c r="N24" s="49"/>
      <c r="O24" s="861"/>
      <c r="P24" s="104"/>
      <c r="Q24" s="982"/>
    </row>
    <row r="25" spans="1:17">
      <c r="B25" s="954"/>
      <c r="C25" s="49"/>
      <c r="D25" s="49"/>
      <c r="E25" s="49"/>
      <c r="F25" s="49"/>
      <c r="G25" s="49"/>
      <c r="H25" s="352"/>
      <c r="I25" s="367"/>
      <c r="J25" s="49"/>
      <c r="K25" s="1191"/>
      <c r="L25" s="1191"/>
      <c r="M25" s="1158"/>
      <c r="N25" s="49"/>
      <c r="O25" s="861"/>
      <c r="P25" s="104"/>
      <c r="Q25" s="982"/>
    </row>
    <row r="26" spans="1:17">
      <c r="B26" s="954"/>
      <c r="C26" s="49"/>
      <c r="D26" s="49"/>
      <c r="E26" s="49"/>
      <c r="F26" s="49"/>
      <c r="G26" s="49"/>
      <c r="H26" s="352"/>
      <c r="I26" s="367"/>
      <c r="J26" s="49"/>
      <c r="K26" s="1191"/>
      <c r="L26" s="1191"/>
      <c r="M26" s="1158"/>
      <c r="N26" s="49"/>
      <c r="O26" s="861"/>
      <c r="P26" s="104"/>
      <c r="Q26" s="982"/>
    </row>
    <row r="27" spans="1:17">
      <c r="B27" s="954"/>
      <c r="C27" s="49"/>
      <c r="D27" s="49"/>
      <c r="E27" s="49"/>
      <c r="F27" s="49"/>
      <c r="G27" s="49"/>
      <c r="H27" s="352"/>
      <c r="I27" s="367"/>
      <c r="J27" s="49"/>
      <c r="K27" s="1191"/>
      <c r="L27" s="1191"/>
      <c r="M27" s="1158"/>
      <c r="N27" s="49"/>
      <c r="O27" s="861"/>
      <c r="P27" s="104"/>
      <c r="Q27" s="982"/>
    </row>
    <row r="28" spans="1:17">
      <c r="B28" s="954"/>
      <c r="C28" s="49"/>
      <c r="D28" s="49"/>
      <c r="E28" s="49"/>
      <c r="F28" s="49"/>
      <c r="G28" s="49"/>
      <c r="H28" s="352"/>
      <c r="I28" s="367"/>
      <c r="J28" s="49"/>
      <c r="K28" s="1191"/>
      <c r="L28" s="1191"/>
      <c r="M28" s="1158"/>
      <c r="N28" s="49"/>
      <c r="O28" s="861"/>
      <c r="P28" s="104"/>
      <c r="Q28" s="982"/>
    </row>
    <row r="29" spans="1:17">
      <c r="B29" s="954"/>
      <c r="C29" s="49"/>
      <c r="D29" s="49"/>
      <c r="E29" s="49"/>
      <c r="F29" s="49"/>
      <c r="G29" s="49"/>
      <c r="H29" s="352"/>
      <c r="I29" s="367"/>
      <c r="J29" s="49"/>
      <c r="K29" s="1191"/>
      <c r="L29" s="1191"/>
      <c r="M29" s="1158"/>
      <c r="N29" s="49"/>
      <c r="O29" s="861"/>
      <c r="P29" s="104"/>
      <c r="Q29" s="982"/>
    </row>
    <row r="30" spans="1:17">
      <c r="B30" s="954"/>
      <c r="C30" s="49"/>
      <c r="D30" s="49"/>
      <c r="E30" s="49"/>
      <c r="F30" s="49"/>
      <c r="G30" s="49"/>
      <c r="H30" s="352"/>
      <c r="I30" s="367"/>
      <c r="J30" s="49"/>
      <c r="K30" s="1191"/>
      <c r="L30" s="1191"/>
      <c r="M30" s="1158"/>
      <c r="N30" s="49"/>
      <c r="O30" s="861"/>
      <c r="P30" s="104"/>
      <c r="Q30" s="982"/>
    </row>
    <row r="31" spans="1:17">
      <c r="B31" s="954"/>
      <c r="C31" s="49"/>
      <c r="D31" s="49"/>
      <c r="E31" s="49"/>
      <c r="F31" s="49"/>
      <c r="G31" s="49"/>
      <c r="H31" s="352"/>
      <c r="I31" s="367"/>
      <c r="J31" s="49"/>
      <c r="K31" s="1191"/>
      <c r="L31" s="1191"/>
      <c r="M31" s="1158"/>
      <c r="N31" s="49"/>
      <c r="O31" s="861"/>
      <c r="P31" s="104"/>
      <c r="Q31" s="982"/>
    </row>
    <row r="32" spans="1:17" s="736" customFormat="1" ht="126" customHeight="1">
      <c r="B32" s="734" t="s">
        <v>1315</v>
      </c>
      <c r="C32" s="843"/>
      <c r="D32" s="836" t="s">
        <v>1235</v>
      </c>
      <c r="E32" s="836" t="s">
        <v>885</v>
      </c>
      <c r="F32" s="836" t="s">
        <v>886</v>
      </c>
      <c r="G32" s="1298" t="s">
        <v>955</v>
      </c>
      <c r="H32" s="1298"/>
      <c r="I32" s="1298"/>
      <c r="J32" s="1298"/>
      <c r="K32" s="1298"/>
      <c r="L32" s="1298"/>
      <c r="M32" s="1298"/>
      <c r="N32" s="836" t="s">
        <v>883</v>
      </c>
      <c r="O32" s="524" t="s">
        <v>1083</v>
      </c>
      <c r="P32" s="524" t="s">
        <v>1084</v>
      </c>
      <c r="Q32" s="1007" t="s">
        <v>1892</v>
      </c>
    </row>
    <row r="33" spans="1:18" ht="66" customHeight="1">
      <c r="A33" s="888"/>
      <c r="B33" s="1388" t="s">
        <v>1532</v>
      </c>
      <c r="C33" s="1560"/>
      <c r="D33" s="860" t="str">
        <f>IF('Project Info'!C4='Project Info'!P35,'Prescriptive Path Checklist'!C57,IF('Project Info'!C4='Project Info'!P36,'Prerequisites Checklist'!C55,"&lt;Select compliance path on the 'Project Info' tab&gt;"))</f>
        <v>&lt;Select compliance path on the 'Project Info' tab&gt;</v>
      </c>
      <c r="E33" s="90" t="s">
        <v>1193</v>
      </c>
      <c r="F33" s="845" t="s">
        <v>1193</v>
      </c>
      <c r="G33" s="1339"/>
      <c r="H33" s="1343"/>
      <c r="I33" s="1343"/>
      <c r="J33" s="1343"/>
      <c r="K33" s="1343"/>
      <c r="L33" s="1343"/>
      <c r="M33" s="1343"/>
      <c r="N33" s="1178"/>
      <c r="O33" s="1182"/>
      <c r="P33" s="1114"/>
      <c r="Q33" s="1121"/>
    </row>
    <row r="34" spans="1:18" s="735" customFormat="1" ht="15.5">
      <c r="B34" s="1500" t="s">
        <v>1071</v>
      </c>
      <c r="C34" s="1345"/>
      <c r="D34" s="1345"/>
      <c r="E34" s="1345"/>
      <c r="F34" s="1345"/>
      <c r="G34" s="1346"/>
      <c r="H34" s="1346"/>
      <c r="I34" s="1346"/>
      <c r="J34" s="1346"/>
      <c r="K34" s="1346"/>
      <c r="L34" s="1346"/>
      <c r="M34" s="1346"/>
      <c r="N34" s="1346"/>
      <c r="O34" s="1346"/>
      <c r="P34" s="1346"/>
      <c r="Q34" s="1501"/>
    </row>
    <row r="35" spans="1:18" ht="401.25" customHeight="1">
      <c r="A35" s="886"/>
      <c r="B35" s="1524" t="s">
        <v>1844</v>
      </c>
      <c r="C35" s="1336"/>
      <c r="D35" s="860" t="str">
        <f>IF('Project Info'!C4='Project Info'!P35,'Prescriptive Path Checklist'!C65,IF('Project Info'!C4='Project Info'!P36,IF('Project Info'!C12="Yes",'Prerequisites Checklist'!R60,'Prerequisites Checklist'!Q60),"&lt;Select compliance path on the 'Project Info' tab&gt;"))</f>
        <v>&lt;Select compliance path on the 'Project Info' tab&gt;</v>
      </c>
      <c r="E35" s="19">
        <f>ERMs!C42</f>
        <v>0</v>
      </c>
      <c r="F35" s="863">
        <f>ERMs!D42</f>
        <v>0</v>
      </c>
      <c r="G35" s="1461"/>
      <c r="H35" s="1553"/>
      <c r="I35" s="1553"/>
      <c r="J35" s="1553"/>
      <c r="K35" s="1553"/>
      <c r="L35" s="1553"/>
      <c r="M35" s="1554"/>
      <c r="N35" s="1178"/>
      <c r="O35" s="1182"/>
      <c r="P35" s="1114"/>
      <c r="Q35" s="1121"/>
    </row>
    <row r="36" spans="1:18" ht="163.5" customHeight="1">
      <c r="A36" s="888"/>
      <c r="B36" s="1433" t="s">
        <v>1851</v>
      </c>
      <c r="C36" s="1352"/>
      <c r="D36" s="1439"/>
      <c r="E36" s="19">
        <f>ERMs!C44</f>
        <v>0</v>
      </c>
      <c r="F36" s="863">
        <f>ERMs!D44</f>
        <v>0</v>
      </c>
      <c r="G36" s="1461"/>
      <c r="H36" s="1553"/>
      <c r="I36" s="1553"/>
      <c r="J36" s="1553"/>
      <c r="K36" s="1553"/>
      <c r="L36" s="1553"/>
      <c r="M36" s="1554"/>
      <c r="N36" s="1178"/>
      <c r="O36" s="1182"/>
      <c r="P36" s="1114"/>
      <c r="Q36" s="1121"/>
      <c r="R36" s="888"/>
    </row>
    <row r="37" spans="1:18" ht="43.5" customHeight="1">
      <c r="A37" s="887"/>
      <c r="B37" s="1503" t="s">
        <v>1455</v>
      </c>
      <c r="C37" s="1350"/>
      <c r="D37" s="1559"/>
      <c r="E37" s="90">
        <f>ERMs!C43</f>
        <v>0</v>
      </c>
      <c r="F37" s="90">
        <f>ERMs!D43</f>
        <v>0</v>
      </c>
      <c r="G37" s="1461"/>
      <c r="H37" s="1553"/>
      <c r="I37" s="1553"/>
      <c r="J37" s="1553"/>
      <c r="K37" s="1553"/>
      <c r="L37" s="1553"/>
      <c r="M37" s="1554"/>
      <c r="N37" s="1178"/>
      <c r="O37" s="1182"/>
      <c r="P37" s="1114"/>
      <c r="Q37" s="1121"/>
    </row>
    <row r="38" spans="1:18" ht="56.25" customHeight="1">
      <c r="A38" s="887"/>
      <c r="B38" s="1503" t="s">
        <v>1531</v>
      </c>
      <c r="C38" s="1350"/>
      <c r="D38" s="1559"/>
      <c r="E38" s="90">
        <f>ERMs!C45</f>
        <v>0</v>
      </c>
      <c r="F38" s="845">
        <f>ERMs!D45</f>
        <v>0</v>
      </c>
      <c r="G38" s="1461"/>
      <c r="H38" s="1553"/>
      <c r="I38" s="1553"/>
      <c r="J38" s="1553"/>
      <c r="K38" s="1553"/>
      <c r="L38" s="1553"/>
      <c r="M38" s="1554"/>
      <c r="N38" s="1178"/>
      <c r="O38" s="1182"/>
      <c r="P38" s="1114"/>
      <c r="Q38" s="1121"/>
    </row>
    <row r="39" spans="1:18" s="735" customFormat="1" ht="15.5">
      <c r="A39" s="1003"/>
      <c r="B39" s="1555" t="s">
        <v>258</v>
      </c>
      <c r="C39" s="1556"/>
      <c r="D39" s="1556"/>
      <c r="E39" s="1556"/>
      <c r="F39" s="1556"/>
      <c r="G39" s="1557"/>
      <c r="H39" s="1557"/>
      <c r="I39" s="1557"/>
      <c r="J39" s="1557"/>
      <c r="K39" s="1557"/>
      <c r="L39" s="1557"/>
      <c r="M39" s="1557"/>
      <c r="N39" s="1557"/>
      <c r="O39" s="1557"/>
      <c r="P39" s="1557"/>
      <c r="Q39" s="1558"/>
    </row>
    <row r="40" spans="1:18" ht="152.25" customHeight="1">
      <c r="A40" s="698"/>
      <c r="B40" s="1433" t="s">
        <v>1910</v>
      </c>
      <c r="C40" s="1352"/>
      <c r="D40" s="1352"/>
      <c r="E40" s="1352"/>
      <c r="F40" s="1352"/>
      <c r="G40" s="1339"/>
      <c r="H40" s="1343"/>
      <c r="I40" s="1480"/>
      <c r="J40" s="1480"/>
      <c r="K40" s="1480"/>
      <c r="L40" s="1480"/>
      <c r="M40" s="1480"/>
      <c r="N40" s="1178"/>
      <c r="O40" s="1182"/>
      <c r="P40" s="1114"/>
      <c r="Q40" s="1121"/>
    </row>
    <row r="41" spans="1:18" ht="56.25" customHeight="1">
      <c r="A41" s="698"/>
      <c r="B41" s="1529" t="s">
        <v>1874</v>
      </c>
      <c r="C41" s="1530"/>
      <c r="D41" s="1530"/>
      <c r="E41" s="1530"/>
      <c r="F41" s="1530"/>
      <c r="G41" s="1339"/>
      <c r="H41" s="1343"/>
      <c r="I41" s="1480"/>
      <c r="J41" s="1480"/>
      <c r="K41" s="1480"/>
      <c r="L41" s="1480"/>
      <c r="M41" s="1480"/>
      <c r="N41" s="1178"/>
      <c r="O41" s="1182"/>
      <c r="P41" s="1114"/>
      <c r="Q41" s="1121"/>
    </row>
    <row r="42" spans="1:18" ht="77.25" customHeight="1">
      <c r="A42" s="694"/>
      <c r="B42" s="1510" t="s">
        <v>1218</v>
      </c>
      <c r="C42" s="1511"/>
      <c r="D42" s="1511"/>
      <c r="E42" s="1511"/>
      <c r="F42" s="1511"/>
      <c r="G42" s="1339"/>
      <c r="H42" s="1343"/>
      <c r="I42" s="1480"/>
      <c r="J42" s="1480"/>
      <c r="K42" s="1480"/>
      <c r="L42" s="1480"/>
      <c r="M42" s="1480"/>
      <c r="N42" s="1178"/>
      <c r="O42" s="1182"/>
      <c r="P42" s="1114"/>
      <c r="Q42" s="1121"/>
    </row>
    <row r="43" spans="1:18" ht="190.5" customHeight="1">
      <c r="A43" s="694"/>
      <c r="B43" s="1524" t="s">
        <v>369</v>
      </c>
      <c r="C43" s="1537"/>
      <c r="D43" s="1337" t="str">
        <f>IF('Project Info'!C4='Project Info'!P35,'Prescriptive Path Checklist'!C81,IF('Project Info'!C4='Project Info'!P36,'Prerequisites Checklist'!C77,"&lt;Select compliance path on the 'Project Info' tab&gt;"))</f>
        <v>&lt;Select compliance path on the 'Project Info' tab&gt;</v>
      </c>
      <c r="E43" s="1482"/>
      <c r="F43" s="1483"/>
      <c r="G43" s="1339"/>
      <c r="H43" s="1343"/>
      <c r="I43" s="1480"/>
      <c r="J43" s="1480"/>
      <c r="K43" s="1480"/>
      <c r="L43" s="1480"/>
      <c r="M43" s="1480"/>
      <c r="N43" s="1178"/>
      <c r="O43" s="1182"/>
      <c r="P43" s="1114"/>
      <c r="Q43" s="1121"/>
    </row>
    <row r="44" spans="1:18" ht="71.25" customHeight="1">
      <c r="B44" s="1529" t="s">
        <v>1853</v>
      </c>
      <c r="C44" s="1530"/>
      <c r="D44" s="1530"/>
      <c r="E44" s="1530"/>
      <c r="F44" s="1530"/>
      <c r="G44" s="1339"/>
      <c r="H44" s="1343"/>
      <c r="I44" s="1480"/>
      <c r="J44" s="1480"/>
      <c r="K44" s="1480"/>
      <c r="L44" s="1480"/>
      <c r="M44" s="1480"/>
      <c r="N44" s="1178"/>
      <c r="O44" s="1182"/>
      <c r="P44" s="1114"/>
      <c r="Q44" s="1121"/>
    </row>
    <row r="45" spans="1:18" ht="32.25" customHeight="1">
      <c r="A45" s="698"/>
      <c r="B45" s="1545" t="s">
        <v>99</v>
      </c>
      <c r="C45" s="1294"/>
      <c r="D45" s="1294"/>
      <c r="E45" s="1294"/>
      <c r="F45" s="1294"/>
      <c r="G45" s="1546"/>
      <c r="H45" s="1546"/>
      <c r="I45" s="1546"/>
      <c r="J45" s="1546"/>
      <c r="K45" s="1546"/>
      <c r="L45" s="1546"/>
      <c r="M45" s="1546"/>
      <c r="N45" s="1546"/>
      <c r="O45" s="1547"/>
      <c r="P45" s="1114"/>
      <c r="Q45" s="1121"/>
    </row>
    <row r="46" spans="1:18" s="735" customFormat="1" ht="15.5">
      <c r="A46" s="1003"/>
      <c r="B46" s="1543" t="s">
        <v>268</v>
      </c>
      <c r="C46" s="1544"/>
      <c r="D46" s="1544"/>
      <c r="E46" s="1544"/>
      <c r="F46" s="1544"/>
      <c r="G46" s="1346"/>
      <c r="H46" s="1346"/>
      <c r="I46" s="1346"/>
      <c r="J46" s="1346"/>
      <c r="K46" s="1346"/>
      <c r="L46" s="1346"/>
      <c r="M46" s="1346"/>
      <c r="N46" s="1346"/>
      <c r="O46" s="1346"/>
      <c r="P46" s="1346"/>
      <c r="Q46" s="1501"/>
    </row>
    <row r="47" spans="1:18" ht="69" customHeight="1">
      <c r="A47" s="887"/>
      <c r="B47" s="1531" t="s">
        <v>1876</v>
      </c>
      <c r="C47" s="1532"/>
      <c r="D47" s="1532"/>
      <c r="E47" s="1532"/>
      <c r="F47" s="1532"/>
      <c r="G47" s="1339"/>
      <c r="H47" s="1343"/>
      <c r="I47" s="1480"/>
      <c r="J47" s="1480"/>
      <c r="K47" s="1480"/>
      <c r="L47" s="1480"/>
      <c r="M47" s="1480"/>
      <c r="N47" s="1178"/>
      <c r="O47" s="1182"/>
      <c r="P47" s="1114"/>
      <c r="Q47" s="1121"/>
    </row>
    <row r="48" spans="1:18" ht="54" customHeight="1">
      <c r="A48" s="887"/>
      <c r="B48" s="1531" t="s">
        <v>1878</v>
      </c>
      <c r="C48" s="1532"/>
      <c r="D48" s="1532"/>
      <c r="E48" s="1532"/>
      <c r="F48" s="1532"/>
      <c r="G48" s="1339"/>
      <c r="H48" s="1343"/>
      <c r="I48" s="1480"/>
      <c r="J48" s="1480"/>
      <c r="K48" s="1480"/>
      <c r="L48" s="1480"/>
      <c r="M48" s="1480"/>
      <c r="N48" s="1178"/>
      <c r="O48" s="1182"/>
      <c r="P48" s="1114"/>
      <c r="Q48" s="1121"/>
    </row>
    <row r="49" spans="1:21" ht="66.75" customHeight="1">
      <c r="B49" s="1524" t="s">
        <v>1863</v>
      </c>
      <c r="C49" s="1537"/>
      <c r="D49" s="1337" t="str">
        <f>IF('Project Info'!C4='Project Info'!P35,'Prescriptive Path Checklist'!C78,IF('Project Info'!C4='Project Info'!P36,'Prerequisites Checklist'!C74,"&lt;Select compliance path on the 'Project Info' tab&gt;"))</f>
        <v>&lt;Select compliance path on the 'Project Info' tab&gt;</v>
      </c>
      <c r="E49" s="1482"/>
      <c r="F49" s="1483"/>
      <c r="G49" s="1339"/>
      <c r="H49" s="1343"/>
      <c r="I49" s="1480"/>
      <c r="J49" s="1480"/>
      <c r="K49" s="1480"/>
      <c r="L49" s="1480"/>
      <c r="M49" s="1480"/>
      <c r="N49" s="1178"/>
      <c r="O49" s="1182"/>
      <c r="P49" s="1114"/>
      <c r="Q49" s="1121"/>
    </row>
    <row r="50" spans="1:21" ht="68.25" customHeight="1">
      <c r="A50" s="694"/>
      <c r="B50" s="1529" t="s">
        <v>1870</v>
      </c>
      <c r="C50" s="1530"/>
      <c r="D50" s="1530"/>
      <c r="E50" s="1530"/>
      <c r="F50" s="1530"/>
      <c r="G50" s="1339"/>
      <c r="H50" s="1343"/>
      <c r="I50" s="1480"/>
      <c r="J50" s="1480"/>
      <c r="K50" s="1480"/>
      <c r="L50" s="1480"/>
      <c r="M50" s="1480"/>
      <c r="N50" s="1178"/>
      <c r="O50" s="1182"/>
      <c r="P50" s="1114"/>
      <c r="Q50" s="1121"/>
    </row>
    <row r="51" spans="1:21" ht="125.25" customHeight="1">
      <c r="B51" s="1538" t="s">
        <v>1857</v>
      </c>
      <c r="C51" s="1539"/>
      <c r="D51" s="1539"/>
      <c r="E51" s="1539"/>
      <c r="F51" s="1552"/>
      <c r="G51" s="1339"/>
      <c r="H51" s="1343"/>
      <c r="I51" s="1480"/>
      <c r="J51" s="1480"/>
      <c r="K51" s="1480"/>
      <c r="L51" s="1480"/>
      <c r="M51" s="1480"/>
      <c r="N51" s="1178"/>
      <c r="O51" s="1182"/>
      <c r="P51" s="1114"/>
      <c r="Q51" s="1121"/>
    </row>
    <row r="52" spans="1:21" ht="57" customHeight="1">
      <c r="A52" s="694"/>
      <c r="B52" s="1538" t="s">
        <v>1855</v>
      </c>
      <c r="C52" s="1548"/>
      <c r="D52" s="1548"/>
      <c r="E52" s="1548"/>
      <c r="F52" s="1549"/>
      <c r="G52" s="1339"/>
      <c r="H52" s="1343"/>
      <c r="I52" s="1480"/>
      <c r="J52" s="1480"/>
      <c r="K52" s="1480"/>
      <c r="L52" s="1480"/>
      <c r="M52" s="1480"/>
      <c r="N52" s="1178"/>
      <c r="O52" s="1182"/>
      <c r="P52" s="1114"/>
      <c r="Q52" s="1121"/>
    </row>
    <row r="53" spans="1:21" ht="255" customHeight="1">
      <c r="A53" s="698"/>
      <c r="B53" s="1433" t="s">
        <v>1859</v>
      </c>
      <c r="C53" s="1352"/>
      <c r="D53" s="1352"/>
      <c r="E53" s="1352"/>
      <c r="F53" s="1422"/>
      <c r="G53" s="1339"/>
      <c r="H53" s="1343"/>
      <c r="I53" s="1480"/>
      <c r="J53" s="1480"/>
      <c r="K53" s="1480"/>
      <c r="L53" s="1480"/>
      <c r="M53" s="1480"/>
      <c r="N53" s="1178"/>
      <c r="O53" s="1182"/>
      <c r="P53" s="1114"/>
      <c r="Q53" s="1121"/>
    </row>
    <row r="54" spans="1:21" ht="195.75" customHeight="1">
      <c r="A54" s="886"/>
      <c r="B54" s="1524" t="s">
        <v>1914</v>
      </c>
      <c r="C54" s="1537"/>
      <c r="D54" s="1337" t="str">
        <f>D43</f>
        <v>&lt;Select compliance path on the 'Project Info' tab&gt;</v>
      </c>
      <c r="E54" s="1482"/>
      <c r="F54" s="1483"/>
      <c r="G54" s="1339"/>
      <c r="H54" s="1343"/>
      <c r="I54" s="1480"/>
      <c r="J54" s="1480"/>
      <c r="K54" s="1480"/>
      <c r="L54" s="1480"/>
      <c r="M54" s="1480"/>
      <c r="N54" s="1178"/>
      <c r="O54" s="1182"/>
      <c r="P54" s="1114"/>
      <c r="Q54" s="1121"/>
    </row>
    <row r="55" spans="1:21" s="694" customFormat="1" ht="41.25" customHeight="1">
      <c r="A55" s="694" t="s">
        <v>250</v>
      </c>
      <c r="B55" s="1545" t="s">
        <v>100</v>
      </c>
      <c r="C55" s="1294"/>
      <c r="D55" s="1294"/>
      <c r="E55" s="1294"/>
      <c r="F55" s="1294"/>
      <c r="G55" s="1546"/>
      <c r="H55" s="1546"/>
      <c r="I55" s="1546"/>
      <c r="J55" s="1546"/>
      <c r="K55" s="1546"/>
      <c r="L55" s="1546"/>
      <c r="M55" s="1546"/>
      <c r="N55" s="1546"/>
      <c r="O55" s="1551"/>
      <c r="P55" s="1114"/>
      <c r="Q55" s="1120"/>
    </row>
    <row r="56" spans="1:21" s="735" customFormat="1" ht="15.5">
      <c r="B56" s="1540" t="s">
        <v>1074</v>
      </c>
      <c r="C56" s="1541"/>
      <c r="D56" s="1541"/>
      <c r="E56" s="1541"/>
      <c r="F56" s="1541"/>
      <c r="G56" s="1346"/>
      <c r="H56" s="1346"/>
      <c r="I56" s="1346"/>
      <c r="J56" s="1346"/>
      <c r="K56" s="1346"/>
      <c r="L56" s="1346"/>
      <c r="M56" s="1346"/>
      <c r="N56" s="1346"/>
      <c r="O56" s="1346"/>
      <c r="P56" s="1346"/>
      <c r="Q56" s="1501"/>
    </row>
    <row r="57" spans="1:21" ht="43.5" customHeight="1">
      <c r="B57" s="1538" t="s">
        <v>1842</v>
      </c>
      <c r="C57" s="1548"/>
      <c r="D57" s="1548"/>
      <c r="E57" s="1548"/>
      <c r="F57" s="1549"/>
      <c r="G57" s="1339"/>
      <c r="H57" s="1343"/>
      <c r="I57" s="1480"/>
      <c r="J57" s="1480"/>
      <c r="K57" s="1480"/>
      <c r="L57" s="1480"/>
      <c r="M57" s="1480"/>
      <c r="N57" s="1178"/>
      <c r="O57" s="1182"/>
      <c r="P57" s="1114"/>
      <c r="Q57" s="1121"/>
    </row>
    <row r="58" spans="1:21" ht="43.5" customHeight="1">
      <c r="A58" s="698"/>
      <c r="B58" s="1433" t="s">
        <v>1887</v>
      </c>
      <c r="C58" s="1352"/>
      <c r="D58" s="1352"/>
      <c r="E58" s="1352"/>
      <c r="F58" s="1352"/>
      <c r="G58" s="1339"/>
      <c r="H58" s="1343"/>
      <c r="I58" s="1480"/>
      <c r="J58" s="1480"/>
      <c r="K58" s="1480"/>
      <c r="L58" s="1480"/>
      <c r="M58" s="1480"/>
      <c r="N58" s="1178"/>
      <c r="O58" s="1182"/>
      <c r="P58" s="1114"/>
      <c r="Q58" s="1121"/>
    </row>
    <row r="59" spans="1:21" ht="43.5" customHeight="1">
      <c r="B59" s="1545" t="s">
        <v>1590</v>
      </c>
      <c r="C59" s="1294"/>
      <c r="D59" s="1294"/>
      <c r="E59" s="1294"/>
      <c r="F59" s="1294"/>
      <c r="G59" s="1546"/>
      <c r="H59" s="1546"/>
      <c r="I59" s="1546"/>
      <c r="J59" s="1546"/>
      <c r="K59" s="1546"/>
      <c r="L59" s="1546"/>
      <c r="M59" s="1546"/>
      <c r="N59" s="1546"/>
      <c r="O59" s="1547"/>
      <c r="P59" s="1114"/>
      <c r="Q59" s="1121"/>
    </row>
    <row r="60" spans="1:21" ht="55.5" customHeight="1">
      <c r="A60" s="694"/>
      <c r="B60" s="1545" t="s">
        <v>1634</v>
      </c>
      <c r="C60" s="1294"/>
      <c r="D60" s="1294"/>
      <c r="E60" s="1294"/>
      <c r="F60" s="1294"/>
      <c r="G60" s="1294"/>
      <c r="H60" s="1294"/>
      <c r="I60" s="1294"/>
      <c r="J60" s="1294"/>
      <c r="K60" s="1294"/>
      <c r="L60" s="1294"/>
      <c r="M60" s="1294"/>
      <c r="N60" s="1294"/>
      <c r="O60" s="1550"/>
      <c r="P60" s="1114"/>
      <c r="Q60" s="1121"/>
    </row>
    <row r="61" spans="1:21">
      <c r="B61" s="922"/>
      <c r="C61" s="63"/>
      <c r="D61" s="63"/>
      <c r="E61" s="63"/>
      <c r="F61" s="63"/>
      <c r="G61" s="63"/>
      <c r="H61" s="1008"/>
      <c r="I61" s="63"/>
      <c r="J61" s="63"/>
      <c r="K61" s="63"/>
      <c r="L61" s="63"/>
      <c r="M61" s="63"/>
      <c r="N61" s="63"/>
      <c r="O61" s="63"/>
      <c r="P61" s="63"/>
      <c r="Q61" s="721"/>
      <c r="U61" s="694"/>
    </row>
    <row r="62" spans="1:21" ht="13">
      <c r="B62" s="984" t="s">
        <v>1751</v>
      </c>
      <c r="C62" s="522"/>
      <c r="D62" s="522"/>
      <c r="E62" s="522"/>
      <c r="F62" s="522"/>
      <c r="G62" s="522"/>
      <c r="H62" s="1009"/>
      <c r="I62" s="522"/>
      <c r="J62" s="522"/>
      <c r="K62" s="522"/>
      <c r="L62" s="63"/>
      <c r="M62" s="63"/>
      <c r="N62" s="63"/>
      <c r="O62" s="63"/>
      <c r="P62" s="63"/>
      <c r="Q62" s="721"/>
      <c r="U62" s="694"/>
    </row>
    <row r="63" spans="1:21">
      <c r="B63" s="922"/>
      <c r="C63" s="63"/>
      <c r="D63" s="63"/>
      <c r="E63" s="63"/>
      <c r="F63" s="63"/>
      <c r="G63" s="63"/>
      <c r="H63" s="1008"/>
      <c r="I63" s="63"/>
      <c r="J63" s="63"/>
      <c r="K63" s="63"/>
      <c r="L63" s="63"/>
      <c r="M63" s="63"/>
      <c r="N63" s="63"/>
      <c r="O63" s="63"/>
      <c r="P63" s="63"/>
      <c r="Q63" s="721"/>
      <c r="U63" s="694"/>
    </row>
    <row r="64" spans="1:21" s="693" customFormat="1" ht="91.5" customHeight="1">
      <c r="A64" s="771"/>
      <c r="B64" s="985" t="s">
        <v>1297</v>
      </c>
      <c r="C64" s="834" t="s">
        <v>1296</v>
      </c>
      <c r="D64" s="834" t="s">
        <v>1299</v>
      </c>
      <c r="E64" s="834" t="s">
        <v>1049</v>
      </c>
      <c r="F64" s="1521" t="s">
        <v>1298</v>
      </c>
      <c r="G64" s="1522"/>
      <c r="H64" s="856" t="s">
        <v>905</v>
      </c>
      <c r="I64" s="568" t="s">
        <v>1773</v>
      </c>
      <c r="J64" s="568" t="s">
        <v>1655</v>
      </c>
      <c r="K64" s="568" t="s">
        <v>1774</v>
      </c>
      <c r="L64" s="1205" t="s">
        <v>1752</v>
      </c>
      <c r="M64" s="1205"/>
      <c r="N64" s="1205" t="s">
        <v>641</v>
      </c>
      <c r="O64" s="1205"/>
      <c r="P64" s="1521" t="s">
        <v>1054</v>
      </c>
      <c r="Q64" s="1566"/>
    </row>
    <row r="65" spans="2:23" s="693" customFormat="1" ht="29.25" customHeight="1">
      <c r="B65" s="987"/>
      <c r="C65" s="864"/>
      <c r="D65" s="840"/>
      <c r="E65" s="840"/>
      <c r="F65" s="1569"/>
      <c r="G65" s="1570"/>
      <c r="H65" s="857"/>
      <c r="I65" s="368">
        <f t="shared" ref="I65:I73" si="0">4*(F65/100)</f>
        <v>0</v>
      </c>
      <c r="J65" s="858"/>
      <c r="K65" s="368">
        <f>8*(F65/100)</f>
        <v>0</v>
      </c>
      <c r="L65" s="1579"/>
      <c r="M65" s="1580"/>
      <c r="N65" s="1577" t="e">
        <f>L65/F65</f>
        <v>#DIV/0!</v>
      </c>
      <c r="O65" s="1577"/>
      <c r="P65" s="1567"/>
      <c r="Q65" s="1568"/>
    </row>
    <row r="66" spans="2:23" s="693" customFormat="1" ht="29.25" customHeight="1">
      <c r="B66" s="987"/>
      <c r="C66" s="864"/>
      <c r="D66" s="840"/>
      <c r="E66" s="840"/>
      <c r="F66" s="1569"/>
      <c r="G66" s="1570"/>
      <c r="H66" s="857"/>
      <c r="I66" s="368">
        <f t="shared" si="0"/>
        <v>0</v>
      </c>
      <c r="J66" s="858"/>
      <c r="K66" s="368">
        <f t="shared" ref="K66:K73" si="1">8*(F66/100)</f>
        <v>0</v>
      </c>
      <c r="L66" s="1579"/>
      <c r="M66" s="1580"/>
      <c r="N66" s="1577" t="e">
        <f t="shared" ref="N66:N73" si="2">L66/F66</f>
        <v>#DIV/0!</v>
      </c>
      <c r="O66" s="1577"/>
      <c r="P66" s="1567"/>
      <c r="Q66" s="1568"/>
    </row>
    <row r="67" spans="2:23" s="693" customFormat="1" ht="29.25" customHeight="1">
      <c r="B67" s="987"/>
      <c r="C67" s="864"/>
      <c r="D67" s="840"/>
      <c r="E67" s="840"/>
      <c r="F67" s="1569"/>
      <c r="G67" s="1570"/>
      <c r="H67" s="857"/>
      <c r="I67" s="368">
        <f t="shared" si="0"/>
        <v>0</v>
      </c>
      <c r="J67" s="858"/>
      <c r="K67" s="368">
        <f t="shared" si="1"/>
        <v>0</v>
      </c>
      <c r="L67" s="1579"/>
      <c r="M67" s="1580"/>
      <c r="N67" s="1577" t="e">
        <f t="shared" si="2"/>
        <v>#DIV/0!</v>
      </c>
      <c r="O67" s="1577"/>
      <c r="P67" s="1567"/>
      <c r="Q67" s="1568"/>
    </row>
    <row r="68" spans="2:23" s="735" customFormat="1" ht="29.25" customHeight="1">
      <c r="B68" s="987"/>
      <c r="C68" s="864"/>
      <c r="D68" s="840"/>
      <c r="E68" s="840"/>
      <c r="F68" s="1569"/>
      <c r="G68" s="1570"/>
      <c r="H68" s="857"/>
      <c r="I68" s="368">
        <f t="shared" si="0"/>
        <v>0</v>
      </c>
      <c r="J68" s="858"/>
      <c r="K68" s="368">
        <f t="shared" si="1"/>
        <v>0</v>
      </c>
      <c r="L68" s="1579"/>
      <c r="M68" s="1580"/>
      <c r="N68" s="1577" t="e">
        <f t="shared" si="2"/>
        <v>#DIV/0!</v>
      </c>
      <c r="O68" s="1577"/>
      <c r="P68" s="1567"/>
      <c r="Q68" s="1568"/>
      <c r="R68" s="693"/>
      <c r="S68" s="693"/>
      <c r="T68" s="693"/>
      <c r="U68" s="693"/>
      <c r="V68" s="693"/>
      <c r="W68" s="693"/>
    </row>
    <row r="69" spans="2:23" ht="29.25" customHeight="1">
      <c r="B69" s="987"/>
      <c r="C69" s="864"/>
      <c r="D69" s="840"/>
      <c r="E69" s="840"/>
      <c r="F69" s="1569"/>
      <c r="G69" s="1570"/>
      <c r="H69" s="857"/>
      <c r="I69" s="368">
        <f t="shared" si="0"/>
        <v>0</v>
      </c>
      <c r="J69" s="858"/>
      <c r="K69" s="368">
        <f t="shared" si="1"/>
        <v>0</v>
      </c>
      <c r="L69" s="1579"/>
      <c r="M69" s="1580"/>
      <c r="N69" s="1577" t="e">
        <f t="shared" si="2"/>
        <v>#DIV/0!</v>
      </c>
      <c r="O69" s="1577"/>
      <c r="P69" s="1567"/>
      <c r="Q69" s="1568"/>
      <c r="R69" s="693"/>
      <c r="S69" s="693"/>
      <c r="T69" s="693"/>
      <c r="U69" s="693"/>
      <c r="V69" s="693"/>
      <c r="W69" s="693"/>
    </row>
    <row r="70" spans="2:23" ht="29.25" customHeight="1">
      <c r="B70" s="987"/>
      <c r="C70" s="864"/>
      <c r="D70" s="840"/>
      <c r="E70" s="840"/>
      <c r="F70" s="1569"/>
      <c r="G70" s="1570"/>
      <c r="H70" s="857"/>
      <c r="I70" s="368">
        <f t="shared" si="0"/>
        <v>0</v>
      </c>
      <c r="J70" s="858"/>
      <c r="K70" s="368">
        <f t="shared" si="1"/>
        <v>0</v>
      </c>
      <c r="L70" s="1579"/>
      <c r="M70" s="1580"/>
      <c r="N70" s="1577" t="e">
        <f t="shared" si="2"/>
        <v>#DIV/0!</v>
      </c>
      <c r="O70" s="1577"/>
      <c r="P70" s="1567"/>
      <c r="Q70" s="1568"/>
      <c r="R70" s="693"/>
      <c r="S70" s="693"/>
      <c r="T70" s="693"/>
      <c r="U70" s="693"/>
      <c r="V70" s="693"/>
      <c r="W70" s="693"/>
    </row>
    <row r="71" spans="2:23" ht="29.25" customHeight="1">
      <c r="B71" s="987"/>
      <c r="C71" s="864"/>
      <c r="D71" s="840"/>
      <c r="E71" s="840"/>
      <c r="F71" s="1569"/>
      <c r="G71" s="1570"/>
      <c r="H71" s="857"/>
      <c r="I71" s="368">
        <f t="shared" si="0"/>
        <v>0</v>
      </c>
      <c r="J71" s="858"/>
      <c r="K71" s="368">
        <f t="shared" si="1"/>
        <v>0</v>
      </c>
      <c r="L71" s="1579"/>
      <c r="M71" s="1580"/>
      <c r="N71" s="1577" t="e">
        <f t="shared" si="2"/>
        <v>#DIV/0!</v>
      </c>
      <c r="O71" s="1577"/>
      <c r="P71" s="1567"/>
      <c r="Q71" s="1568"/>
      <c r="R71" s="693"/>
      <c r="S71" s="693"/>
      <c r="T71" s="693"/>
      <c r="U71" s="693"/>
      <c r="V71" s="693"/>
      <c r="W71" s="693"/>
    </row>
    <row r="72" spans="2:23" ht="29.25" customHeight="1">
      <c r="B72" s="987"/>
      <c r="C72" s="864"/>
      <c r="D72" s="840"/>
      <c r="E72" s="840"/>
      <c r="F72" s="1569"/>
      <c r="G72" s="1570"/>
      <c r="H72" s="857"/>
      <c r="I72" s="368">
        <f t="shared" si="0"/>
        <v>0</v>
      </c>
      <c r="J72" s="858"/>
      <c r="K72" s="368">
        <f t="shared" si="1"/>
        <v>0</v>
      </c>
      <c r="L72" s="1579"/>
      <c r="M72" s="1580"/>
      <c r="N72" s="1577" t="e">
        <f t="shared" si="2"/>
        <v>#DIV/0!</v>
      </c>
      <c r="O72" s="1577"/>
      <c r="P72" s="1567"/>
      <c r="Q72" s="1568"/>
      <c r="R72" s="693"/>
      <c r="S72" s="693"/>
      <c r="T72" s="693"/>
      <c r="U72" s="693"/>
      <c r="V72" s="693"/>
      <c r="W72" s="693"/>
    </row>
    <row r="73" spans="2:23" ht="29.25" customHeight="1">
      <c r="B73" s="989"/>
      <c r="C73" s="990"/>
      <c r="D73" s="991"/>
      <c r="E73" s="991"/>
      <c r="F73" s="1571"/>
      <c r="G73" s="1572"/>
      <c r="H73" s="992"/>
      <c r="I73" s="993">
        <f t="shared" si="0"/>
        <v>0</v>
      </c>
      <c r="J73" s="994"/>
      <c r="K73" s="993">
        <f t="shared" si="1"/>
        <v>0</v>
      </c>
      <c r="L73" s="1575"/>
      <c r="M73" s="1576" t="e">
        <f>L73/(F73/100)</f>
        <v>#DIV/0!</v>
      </c>
      <c r="N73" s="1578" t="e">
        <f t="shared" si="2"/>
        <v>#DIV/0!</v>
      </c>
      <c r="O73" s="1578"/>
      <c r="P73" s="1573"/>
      <c r="Q73" s="1574"/>
      <c r="R73" s="693"/>
      <c r="S73" s="693"/>
      <c r="T73" s="693"/>
      <c r="U73" s="693"/>
      <c r="V73" s="693"/>
      <c r="W73" s="693"/>
    </row>
    <row r="74" spans="2:23">
      <c r="R74" s="693"/>
      <c r="S74" s="693"/>
      <c r="T74" s="693"/>
      <c r="U74" s="693"/>
      <c r="V74" s="693"/>
      <c r="W74" s="693"/>
    </row>
    <row r="75" spans="2:23">
      <c r="F75" s="895"/>
      <c r="G75" s="895"/>
      <c r="H75" s="895"/>
      <c r="I75" s="895"/>
      <c r="J75" s="895"/>
      <c r="K75" s="895"/>
      <c r="L75" s="895"/>
      <c r="M75" s="895"/>
      <c r="N75" s="895"/>
      <c r="O75" s="895"/>
      <c r="P75" s="895"/>
      <c r="R75" s="693"/>
      <c r="S75" s="693"/>
      <c r="T75" s="693"/>
      <c r="U75" s="693"/>
      <c r="V75" s="693"/>
      <c r="W75" s="693"/>
    </row>
    <row r="76" spans="2:23" ht="13">
      <c r="B76" s="1011"/>
      <c r="C76" s="1011"/>
      <c r="D76" s="1011"/>
      <c r="E76" s="1011"/>
      <c r="F76" s="1011"/>
      <c r="G76" s="1565"/>
      <c r="H76" s="1565"/>
      <c r="I76" s="1011"/>
      <c r="J76" s="1565"/>
      <c r="K76" s="1565"/>
      <c r="L76" s="1565"/>
      <c r="M76" s="1565"/>
      <c r="N76" s="1565"/>
      <c r="O76" s="1565"/>
      <c r="P76" s="1011"/>
    </row>
    <row r="77" spans="2:23">
      <c r="C77" s="895"/>
      <c r="D77" s="895"/>
      <c r="E77" s="895"/>
      <c r="F77" s="895"/>
      <c r="G77" s="895"/>
      <c r="H77" s="895"/>
      <c r="I77" s="895"/>
      <c r="J77" s="895"/>
      <c r="K77" s="895"/>
      <c r="L77" s="895"/>
      <c r="M77" s="895"/>
      <c r="N77" s="895"/>
      <c r="O77" s="895"/>
      <c r="P77" s="895"/>
      <c r="Q77" s="895"/>
    </row>
    <row r="78" spans="2:23">
      <c r="C78" s="895"/>
      <c r="D78" s="895"/>
      <c r="E78" s="895"/>
      <c r="F78" s="895"/>
      <c r="G78" s="895"/>
      <c r="H78" s="895"/>
      <c r="I78" s="895"/>
      <c r="J78" s="895"/>
      <c r="K78" s="895"/>
      <c r="L78" s="895"/>
      <c r="M78" s="895"/>
      <c r="N78" s="895"/>
      <c r="O78" s="895"/>
      <c r="P78" s="895"/>
      <c r="U78" s="694" t="s">
        <v>961</v>
      </c>
    </row>
    <row r="79" spans="2:23">
      <c r="B79" s="694"/>
      <c r="U79" s="694" t="s">
        <v>962</v>
      </c>
    </row>
    <row r="80" spans="2:23">
      <c r="U80" s="694" t="s">
        <v>847</v>
      </c>
    </row>
    <row r="180" spans="2:2" ht="18">
      <c r="B180" s="738"/>
    </row>
  </sheetData>
  <sheetProtection sheet="1" objects="1" scenarios="1" formatCells="0" formatColumns="0" formatRows="0" insertColumns="0" insertRows="0"/>
  <customSheetViews>
    <customSheetView guid="{64EBBD8A-4566-42FC-86CE-DB7AB51EA8C6}" showPageBreaks="1" showGridLines="0" printArea="1" hiddenColumns="1" view="pageBreakPreview" topLeftCell="A33">
      <selection activeCell="B37" sqref="B37:D37"/>
      <pageMargins left="0.25" right="0.25" top="0.75" bottom="0.75" header="0.3" footer="0.3"/>
      <pageSetup scale="47" orientation="portrait" r:id="rId1"/>
      <headerFooter alignWithMargins="0"/>
    </customSheetView>
    <customSheetView guid="{F9A20F36-B02B-42EA-9527-78282515A3BC}" showPageBreaks="1" showGridLines="0" printArea="1" hiddenColumns="1" view="pageBreakPreview" topLeftCell="A33">
      <selection activeCell="B37" sqref="B37:D37"/>
      <pageMargins left="0.25" right="0.25" top="0.75" bottom="0.75" header="0.3" footer="0.3"/>
      <pageSetup scale="47" orientation="portrait" r:id="rId2"/>
      <headerFooter alignWithMargins="0"/>
    </customSheetView>
  </customSheetViews>
  <mergeCells count="124">
    <mergeCell ref="L73:M73"/>
    <mergeCell ref="N70:O70"/>
    <mergeCell ref="N71:O71"/>
    <mergeCell ref="N72:O72"/>
    <mergeCell ref="N73:O73"/>
    <mergeCell ref="L64:M64"/>
    <mergeCell ref="L65:M65"/>
    <mergeCell ref="L66:M66"/>
    <mergeCell ref="L67:M67"/>
    <mergeCell ref="L68:M68"/>
    <mergeCell ref="L69:M69"/>
    <mergeCell ref="N64:O64"/>
    <mergeCell ref="N65:O65"/>
    <mergeCell ref="N66:O66"/>
    <mergeCell ref="N67:O67"/>
    <mergeCell ref="N68:O68"/>
    <mergeCell ref="N69:O69"/>
    <mergeCell ref="L70:M70"/>
    <mergeCell ref="L71:M71"/>
    <mergeCell ref="L72:M72"/>
    <mergeCell ref="G76:H76"/>
    <mergeCell ref="J76:K76"/>
    <mergeCell ref="L76:M76"/>
    <mergeCell ref="N76:O76"/>
    <mergeCell ref="P64:Q64"/>
    <mergeCell ref="P65:Q65"/>
    <mergeCell ref="P66:Q66"/>
    <mergeCell ref="P67:Q67"/>
    <mergeCell ref="P68:Q68"/>
    <mergeCell ref="P69:Q69"/>
    <mergeCell ref="F64:G64"/>
    <mergeCell ref="F65:G65"/>
    <mergeCell ref="F66:G66"/>
    <mergeCell ref="F67:G67"/>
    <mergeCell ref="F72:G72"/>
    <mergeCell ref="F73:G73"/>
    <mergeCell ref="F68:G68"/>
    <mergeCell ref="F69:G69"/>
    <mergeCell ref="F70:G70"/>
    <mergeCell ref="F71:G71"/>
    <mergeCell ref="P70:Q70"/>
    <mergeCell ref="P71:Q71"/>
    <mergeCell ref="P72:Q72"/>
    <mergeCell ref="P73:Q73"/>
    <mergeCell ref="P5:Q5"/>
    <mergeCell ref="P7:Q7"/>
    <mergeCell ref="P11:Q11"/>
    <mergeCell ref="G32:M32"/>
    <mergeCell ref="P8:Q8"/>
    <mergeCell ref="B10:K10"/>
    <mergeCell ref="B8:K8"/>
    <mergeCell ref="J11:K11"/>
    <mergeCell ref="N9:O9"/>
    <mergeCell ref="P10:Q10"/>
    <mergeCell ref="P6:Q6"/>
    <mergeCell ref="L11:M11"/>
    <mergeCell ref="L7:M7"/>
    <mergeCell ref="J7:K7"/>
    <mergeCell ref="L12:M12"/>
    <mergeCell ref="N6:O6"/>
    <mergeCell ref="G33:M33"/>
    <mergeCell ref="N10:O10"/>
    <mergeCell ref="J6:K6"/>
    <mergeCell ref="N8:O8"/>
    <mergeCell ref="J12:K12"/>
    <mergeCell ref="N7:O7"/>
    <mergeCell ref="L8:M8"/>
    <mergeCell ref="P9:Q9"/>
    <mergeCell ref="L10:M10"/>
    <mergeCell ref="L6:M6"/>
    <mergeCell ref="B9:K9"/>
    <mergeCell ref="B7:E7"/>
    <mergeCell ref="B18:K18"/>
    <mergeCell ref="L9:M9"/>
    <mergeCell ref="B33:C33"/>
    <mergeCell ref="B34:Q34"/>
    <mergeCell ref="G38:M38"/>
    <mergeCell ref="B42:F42"/>
    <mergeCell ref="G42:M42"/>
    <mergeCell ref="B40:F40"/>
    <mergeCell ref="G40:M40"/>
    <mergeCell ref="B35:C35"/>
    <mergeCell ref="B38:D38"/>
    <mergeCell ref="G41:M41"/>
    <mergeCell ref="B37:D37"/>
    <mergeCell ref="G37:M37"/>
    <mergeCell ref="B41:F41"/>
    <mergeCell ref="G36:M36"/>
    <mergeCell ref="B36:D36"/>
    <mergeCell ref="G51:M51"/>
    <mergeCell ref="G50:M50"/>
    <mergeCell ref="B55:O55"/>
    <mergeCell ref="B47:F47"/>
    <mergeCell ref="B51:F51"/>
    <mergeCell ref="G49:M49"/>
    <mergeCell ref="G35:M35"/>
    <mergeCell ref="B39:Q39"/>
    <mergeCell ref="G48:M48"/>
    <mergeCell ref="B48:F48"/>
    <mergeCell ref="B46:Q46"/>
    <mergeCell ref="G44:M44"/>
    <mergeCell ref="B50:F50"/>
    <mergeCell ref="G47:M47"/>
    <mergeCell ref="B44:F44"/>
    <mergeCell ref="G43:M43"/>
    <mergeCell ref="B45:O45"/>
    <mergeCell ref="D49:F49"/>
    <mergeCell ref="B49:C49"/>
    <mergeCell ref="B43:C43"/>
    <mergeCell ref="D43:F43"/>
    <mergeCell ref="G54:M54"/>
    <mergeCell ref="G52:M52"/>
    <mergeCell ref="G57:M57"/>
    <mergeCell ref="B59:O59"/>
    <mergeCell ref="B56:Q56"/>
    <mergeCell ref="B58:F58"/>
    <mergeCell ref="B57:F57"/>
    <mergeCell ref="B60:O60"/>
    <mergeCell ref="B52:F52"/>
    <mergeCell ref="B53:F53"/>
    <mergeCell ref="G53:M53"/>
    <mergeCell ref="G58:M58"/>
    <mergeCell ref="B54:C54"/>
    <mergeCell ref="D54:F54"/>
  </mergeCells>
  <phoneticPr fontId="30" type="noConversion"/>
  <conditionalFormatting sqref="J65:J73">
    <cfRule type="expression" dxfId="36" priority="4" stopIfTrue="1">
      <formula>$I65:$I73&lt;$J65:$J73</formula>
    </cfRule>
  </conditionalFormatting>
  <conditionalFormatting sqref="L65:L73">
    <cfRule type="expression" dxfId="35" priority="3" stopIfTrue="1">
      <formula>$K65:$K73&lt;$L65:$M73</formula>
    </cfRule>
  </conditionalFormatting>
  <dataValidations count="1">
    <dataValidation type="list" allowBlank="1" showInputMessage="1" showErrorMessage="1" sqref="O22:P31 O33:P33 P55 O40:P44 P45 O47:P54 P59:P60 O57:P58 O35:P38 M22:M31" xr:uid="{00000000-0002-0000-1300-000000000000}">
      <formula1>"Yes,No,NA"</formula1>
    </dataValidation>
  </dataValidations>
  <hyperlinks>
    <hyperlink ref="B57:F57" location="'Prerequisites Checklist'!C49" display="'Prerequisites Checklist'!C49" xr:uid="{00000000-0004-0000-1300-000000000000}"/>
    <hyperlink ref="D33" location="'Prerequisites Checklist'!C57" display="'Prerequisites Checklist'!C57" xr:uid="{00000000-0004-0000-1300-000001000000}"/>
    <hyperlink ref="D35" location="'Prerequisites Checklist'!C60" display="'Prerequisites Checklist'!C60" xr:uid="{00000000-0004-0000-1300-000002000000}"/>
    <hyperlink ref="B36:D36" location="'Prerequisites Checklist'!C61" display="'Prerequisites Checklist'!C61" xr:uid="{00000000-0004-0000-1300-000003000000}"/>
    <hyperlink ref="B44:F44" location="'Prerequisites Checklist'!C64" display="'Prerequisites Checklist'!C64" xr:uid="{00000000-0004-0000-1300-000004000000}"/>
    <hyperlink ref="B52:F52" location="'Prerequisites Checklist'!C67" display="'Prerequisites Checklist'!C67" xr:uid="{00000000-0004-0000-1300-000005000000}"/>
    <hyperlink ref="B51:F51" location="'Prerequisites Checklist'!C70" display="'Prerequisites Checklist'!C70" xr:uid="{00000000-0004-0000-1300-000006000000}"/>
    <hyperlink ref="B53:F53" location="'Prerequisites Checklist'!C73" display="'Prerequisites Checklist'!C73" xr:uid="{00000000-0004-0000-1300-000007000000}"/>
    <hyperlink ref="D49:F49" location="'Prerequisites Checklist'!C76" display="'Prerequisites Checklist'!C76" xr:uid="{00000000-0004-0000-1300-000008000000}"/>
    <hyperlink ref="D43:F43" location="'Prerequisites Checklist'!C77" display="'Prerequisites Checklist'!C77" xr:uid="{00000000-0004-0000-1300-000009000000}"/>
    <hyperlink ref="B50:F50" location="'Prerequisites Checklist'!C81" display="'Prerequisites Checklist'!C81" xr:uid="{00000000-0004-0000-1300-00000A000000}"/>
    <hyperlink ref="B40:F40" location="'Prerequisites Checklist'!C88" display="'Prerequisites Checklist'!C88" xr:uid="{00000000-0004-0000-1300-00000B000000}"/>
    <hyperlink ref="B41:F41" location="'Prerequisites Checklist'!C91" display="'Prerequisites Checklist'!C91" xr:uid="{00000000-0004-0000-1300-00000C000000}"/>
    <hyperlink ref="B47:F47" location="'Prerequisites Checklist'!C94" display="'Prerequisites Checklist'!C94" xr:uid="{00000000-0004-0000-1300-00000D000000}"/>
    <hyperlink ref="B48:F48" location="'Prerequisites Checklist'!C97" display="'Prerequisites Checklist'!C97" xr:uid="{00000000-0004-0000-1300-00000E000000}"/>
    <hyperlink ref="B58:F58" location="'Prerequisites Checklist'!C85" display="'Prerequisites Checklist'!C85" xr:uid="{00000000-0004-0000-1300-00000F000000}"/>
    <hyperlink ref="D54:F54" location="'Prerequisites Checklist'!C77" display="'Prerequisites Checklist'!C77" xr:uid="{00000000-0004-0000-1300-000010000000}"/>
  </hyperlinks>
  <pageMargins left="0.75" right="0.75" top="1" bottom="1" header="0.5" footer="0.5"/>
  <pageSetup scale="41" fitToHeight="0" orientation="portrait" r:id="rId3"/>
  <headerFooter alignWithMargins="0">
    <oddFooter>Page &amp;P of &amp;N</oddFooter>
  </headerFooter>
  <rowBreaks count="2" manualBreakCount="2">
    <brk id="38" min="1" max="16" man="1"/>
    <brk id="60" min="1" max="16" man="1"/>
  </rowBreaks>
  <drawing r:id="rId4"/>
  <legacyDrawing r:id="rId5"/>
  <controls>
    <mc:AlternateContent xmlns:mc="http://schemas.openxmlformats.org/markup-compatibility/2006">
      <mc:Choice Requires="x14">
        <control shapeId="3107841" r:id="rId6" name="CommandButton1">
          <controlPr defaultSize="0" autoLine="0" r:id="rId7">
            <anchor moveWithCells="1">
              <from>
                <xdr:col>16</xdr:col>
                <xdr:colOff>247650</xdr:colOff>
                <xdr:row>0</xdr:row>
                <xdr:rowOff>88900</xdr:rowOff>
              </from>
              <to>
                <xdr:col>16</xdr:col>
                <xdr:colOff>1803400</xdr:colOff>
                <xdr:row>1</xdr:row>
                <xdr:rowOff>76200</xdr:rowOff>
              </to>
            </anchor>
          </controlPr>
        </control>
      </mc:Choice>
      <mc:Fallback>
        <control shapeId="3107841" r:id="rId6" name="CommandButton1"/>
      </mc:Fallback>
    </mc:AlternateContent>
  </control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tabColor rgb="FF66FF33"/>
    <pageSetUpPr fitToPage="1"/>
  </sheetPr>
  <dimension ref="A1:U194"/>
  <sheetViews>
    <sheetView showGridLines="0" zoomScale="70" zoomScaleNormal="70" zoomScaleSheetLayoutView="90" workbookViewId="0">
      <selection activeCell="P6" sqref="P6"/>
    </sheetView>
  </sheetViews>
  <sheetFormatPr defaultColWidth="9.1796875" defaultRowHeight="12.5"/>
  <cols>
    <col min="1" max="1" width="9.1796875" style="692"/>
    <col min="2" max="2" width="20" style="692" customWidth="1"/>
    <col min="3" max="3" width="18.1796875" style="692" customWidth="1"/>
    <col min="4" max="4" width="12.7265625" style="692" customWidth="1"/>
    <col min="5" max="5" width="19.81640625" style="692" customWidth="1"/>
    <col min="6" max="6" width="12.26953125" style="692" customWidth="1"/>
    <col min="7" max="7" width="11.7265625" style="692" customWidth="1"/>
    <col min="8" max="8" width="11" style="692" customWidth="1"/>
    <col min="9" max="9" width="17.453125" style="692" customWidth="1"/>
    <col min="10" max="10" width="26.453125" style="692" customWidth="1"/>
    <col min="11" max="11" width="15.26953125" style="692" customWidth="1"/>
    <col min="12" max="12" width="19.453125" style="692" customWidth="1"/>
    <col min="13" max="13" width="13.1796875" style="692" customWidth="1"/>
    <col min="14" max="15" width="6.7265625" style="692" customWidth="1"/>
    <col min="16" max="16" width="13.81640625" style="692" customWidth="1"/>
    <col min="17" max="17" width="19.7265625" style="692" customWidth="1"/>
    <col min="18" max="18" width="11.453125" style="692" customWidth="1"/>
    <col min="19" max="20" width="9.1796875" style="692"/>
    <col min="21" max="21" width="37" style="692" customWidth="1"/>
    <col min="22" max="16384" width="9.1796875" style="692"/>
  </cols>
  <sheetData>
    <row r="1" spans="1:19" ht="26.25" customHeight="1">
      <c r="A1" s="691"/>
      <c r="B1" s="902"/>
      <c r="C1" s="700" t="s">
        <v>1085</v>
      </c>
      <c r="D1" s="701"/>
      <c r="E1" s="701"/>
      <c r="F1" s="702"/>
      <c r="G1" s="701"/>
      <c r="H1" s="701"/>
      <c r="I1" s="701"/>
      <c r="J1" s="701"/>
      <c r="K1" s="903"/>
      <c r="L1" s="903"/>
      <c r="M1" s="903"/>
      <c r="N1" s="904"/>
      <c r="O1" s="904"/>
      <c r="P1" s="904"/>
      <c r="Q1" s="905"/>
    </row>
    <row r="2" spans="1:19" ht="26.25" customHeight="1">
      <c r="B2" s="707"/>
      <c r="C2" s="512" t="s">
        <v>1086</v>
      </c>
      <c r="D2" s="818"/>
      <c r="E2" s="818"/>
      <c r="F2" s="513"/>
      <c r="G2" s="818"/>
      <c r="H2" s="818"/>
      <c r="I2" s="818"/>
      <c r="J2" s="818"/>
      <c r="K2" s="522"/>
      <c r="L2" s="522"/>
      <c r="M2" s="522"/>
      <c r="N2" s="63"/>
      <c r="O2" s="63"/>
      <c r="P2" s="63"/>
      <c r="Q2" s="721"/>
    </row>
    <row r="3" spans="1:19" ht="26.25" customHeight="1">
      <c r="B3" s="707"/>
      <c r="C3" s="690" t="s">
        <v>852</v>
      </c>
      <c r="D3" s="690">
        <f>'Project Info'!C3</f>
        <v>0</v>
      </c>
      <c r="E3" s="818"/>
      <c r="F3" s="513"/>
      <c r="G3" s="818"/>
      <c r="H3" s="818"/>
      <c r="I3" s="818"/>
      <c r="J3" s="818"/>
      <c r="K3" s="522"/>
      <c r="L3" s="522"/>
      <c r="M3" s="522"/>
      <c r="N3" s="63"/>
      <c r="O3" s="63"/>
      <c r="P3" s="63"/>
      <c r="Q3" s="721"/>
    </row>
    <row r="4" spans="1:19" ht="26.25" customHeight="1">
      <c r="B4" s="707"/>
      <c r="C4" s="690"/>
      <c r="D4" s="690"/>
      <c r="E4" s="818"/>
      <c r="F4" s="818"/>
      <c r="G4" s="818"/>
      <c r="H4" s="818"/>
      <c r="I4" s="818"/>
      <c r="J4" s="818"/>
      <c r="K4" s="818"/>
      <c r="L4" s="513"/>
      <c r="M4" s="818"/>
      <c r="N4" s="20"/>
      <c r="O4" s="20"/>
      <c r="P4" s="20"/>
      <c r="Q4" s="706"/>
    </row>
    <row r="5" spans="1:19" s="735" customFormat="1" ht="17.25" customHeight="1">
      <c r="B5" s="708" t="s">
        <v>1078</v>
      </c>
      <c r="C5" s="537"/>
      <c r="D5" s="537"/>
      <c r="E5" s="573"/>
      <c r="F5" s="573"/>
      <c r="G5" s="803"/>
      <c r="H5" s="573"/>
      <c r="I5" s="803"/>
      <c r="J5" s="803"/>
      <c r="K5" s="803"/>
      <c r="L5" s="803"/>
      <c r="M5" s="803"/>
      <c r="N5" s="803"/>
      <c r="O5" s="803"/>
      <c r="P5" s="574" t="s">
        <v>884</v>
      </c>
      <c r="Q5" s="906" t="s">
        <v>661</v>
      </c>
      <c r="R5" s="897"/>
      <c r="S5" s="897"/>
    </row>
    <row r="6" spans="1:19">
      <c r="A6" s="693"/>
      <c r="B6" s="707"/>
      <c r="C6" s="818"/>
      <c r="D6" s="818"/>
      <c r="E6" s="818"/>
      <c r="F6" s="818"/>
      <c r="G6" s="818"/>
      <c r="H6" s="818"/>
      <c r="I6" s="818"/>
      <c r="J6" s="818"/>
      <c r="K6" s="818"/>
      <c r="L6" s="818"/>
      <c r="M6" s="818"/>
      <c r="N6" s="20"/>
      <c r="O6" s="20"/>
      <c r="P6" s="1142"/>
      <c r="Q6" s="1143"/>
      <c r="R6" s="693"/>
      <c r="S6" s="693"/>
    </row>
    <row r="7" spans="1:19">
      <c r="A7" s="693"/>
      <c r="B7" s="707"/>
      <c r="C7" s="818"/>
      <c r="D7" s="818"/>
      <c r="E7" s="818"/>
      <c r="F7" s="818"/>
      <c r="G7" s="818"/>
      <c r="H7" s="818"/>
      <c r="I7" s="818"/>
      <c r="J7" s="818"/>
      <c r="K7" s="818"/>
      <c r="L7" s="818"/>
      <c r="M7" s="818"/>
      <c r="N7" s="20"/>
      <c r="O7" s="20"/>
      <c r="P7" s="809"/>
      <c r="Q7" s="711"/>
      <c r="R7" s="693"/>
      <c r="S7" s="693"/>
    </row>
    <row r="8" spans="1:19">
      <c r="A8" s="693"/>
      <c r="B8" s="707"/>
      <c r="C8" s="818"/>
      <c r="D8" s="818"/>
      <c r="E8" s="818"/>
      <c r="F8" s="818"/>
      <c r="G8" s="818"/>
      <c r="H8" s="818"/>
      <c r="I8" s="818"/>
      <c r="J8" s="818"/>
      <c r="K8" s="818"/>
      <c r="L8" s="818"/>
      <c r="M8" s="818"/>
      <c r="N8" s="20"/>
      <c r="O8" s="20"/>
      <c r="P8" s="108"/>
      <c r="Q8" s="907"/>
      <c r="R8" s="693"/>
      <c r="S8" s="693"/>
    </row>
    <row r="9" spans="1:19">
      <c r="A9" s="693"/>
      <c r="B9" s="707"/>
      <c r="C9" s="818"/>
      <c r="D9" s="818"/>
      <c r="E9" s="818"/>
      <c r="F9" s="818"/>
      <c r="G9" s="818"/>
      <c r="H9" s="818"/>
      <c r="I9" s="818"/>
      <c r="J9" s="818"/>
      <c r="K9" s="818"/>
      <c r="L9" s="818"/>
      <c r="M9" s="818"/>
      <c r="N9" s="20"/>
      <c r="O9" s="20"/>
      <c r="P9" s="202"/>
      <c r="Q9" s="908"/>
      <c r="R9" s="693"/>
      <c r="S9" s="693"/>
    </row>
    <row r="10" spans="1:19" ht="13">
      <c r="A10" s="693"/>
      <c r="B10" s="909" t="s">
        <v>1019</v>
      </c>
      <c r="C10" s="818"/>
      <c r="D10" s="818"/>
      <c r="E10" s="818"/>
      <c r="F10" s="818"/>
      <c r="G10" s="818"/>
      <c r="H10" s="818"/>
      <c r="I10" s="818"/>
      <c r="J10" s="818"/>
      <c r="K10" s="818"/>
      <c r="L10" s="818"/>
      <c r="M10" s="818"/>
      <c r="N10" s="20"/>
      <c r="O10" s="20"/>
      <c r="P10" s="808"/>
      <c r="Q10" s="706"/>
      <c r="R10" s="693"/>
      <c r="S10" s="693"/>
    </row>
    <row r="11" spans="1:19" ht="38.25" customHeight="1">
      <c r="A11" s="693"/>
      <c r="B11" s="1369" t="s">
        <v>1753</v>
      </c>
      <c r="C11" s="1291"/>
      <c r="D11" s="1291"/>
      <c r="E11" s="1291"/>
      <c r="F11" s="1291"/>
      <c r="G11" s="1291"/>
      <c r="H11" s="1291"/>
      <c r="I11" s="1291"/>
      <c r="J11" s="1291"/>
      <c r="K11" s="1291"/>
      <c r="L11" s="1291"/>
      <c r="M11" s="1291"/>
      <c r="N11" s="20"/>
      <c r="O11" s="20"/>
      <c r="P11" s="808"/>
      <c r="Q11" s="706"/>
      <c r="R11" s="693"/>
      <c r="S11" s="693"/>
    </row>
    <row r="12" spans="1:19" ht="17.25" customHeight="1">
      <c r="A12" s="693"/>
      <c r="B12" s="1369" t="s">
        <v>1030</v>
      </c>
      <c r="C12" s="1291"/>
      <c r="D12" s="1291"/>
      <c r="E12" s="1291"/>
      <c r="F12" s="1291"/>
      <c r="G12" s="1291"/>
      <c r="H12" s="1291"/>
      <c r="I12" s="1291"/>
      <c r="J12" s="1291"/>
      <c r="K12" s="1291"/>
      <c r="L12" s="1291"/>
      <c r="M12" s="1291"/>
      <c r="N12" s="20"/>
      <c r="O12" s="20"/>
      <c r="P12" s="808"/>
      <c r="Q12" s="706"/>
      <c r="R12" s="693"/>
      <c r="S12" s="693"/>
    </row>
    <row r="13" spans="1:19">
      <c r="A13" s="693"/>
      <c r="B13" s="707"/>
      <c r="C13" s="818"/>
      <c r="D13" s="818"/>
      <c r="E13" s="818"/>
      <c r="F13" s="818"/>
      <c r="G13" s="818"/>
      <c r="H13" s="818"/>
      <c r="I13" s="818"/>
      <c r="J13" s="818"/>
      <c r="K13" s="818"/>
      <c r="L13" s="818"/>
      <c r="M13" s="572"/>
      <c r="N13" s="830"/>
      <c r="O13" s="1307"/>
      <c r="P13" s="1307"/>
      <c r="Q13" s="910"/>
      <c r="R13" s="693"/>
    </row>
    <row r="14" spans="1:19" ht="13">
      <c r="A14" s="693"/>
      <c r="B14" s="909" t="s">
        <v>844</v>
      </c>
      <c r="C14" s="818"/>
      <c r="D14" s="818"/>
      <c r="E14" s="818"/>
      <c r="F14" s="818"/>
      <c r="G14" s="818"/>
      <c r="H14" s="818"/>
      <c r="I14" s="818"/>
      <c r="J14" s="818"/>
      <c r="K14" s="818"/>
      <c r="L14" s="818"/>
      <c r="M14" s="818"/>
      <c r="N14" s="1456"/>
      <c r="O14" s="1456"/>
      <c r="P14" s="1307"/>
      <c r="Q14" s="1502"/>
      <c r="R14" s="693"/>
      <c r="S14" s="693"/>
    </row>
    <row r="15" spans="1:19">
      <c r="A15" s="693"/>
      <c r="B15" s="707" t="s">
        <v>877</v>
      </c>
      <c r="C15" s="818"/>
      <c r="D15" s="818"/>
      <c r="E15" s="818"/>
      <c r="F15" s="818"/>
      <c r="G15" s="818"/>
      <c r="H15" s="818"/>
      <c r="I15" s="818"/>
      <c r="J15" s="818"/>
      <c r="K15" s="818"/>
      <c r="L15" s="818"/>
      <c r="M15" s="818"/>
      <c r="N15" s="20"/>
      <c r="O15" s="20"/>
      <c r="P15" s="20"/>
      <c r="Q15" s="706"/>
      <c r="R15" s="693"/>
      <c r="S15" s="693"/>
    </row>
    <row r="16" spans="1:19">
      <c r="A16" s="693"/>
      <c r="B16" s="710" t="s">
        <v>221</v>
      </c>
      <c r="C16" s="818"/>
      <c r="D16" s="818"/>
      <c r="E16" s="818"/>
      <c r="F16" s="818"/>
      <c r="G16" s="818"/>
      <c r="H16" s="818"/>
      <c r="I16" s="818"/>
      <c r="J16" s="818"/>
      <c r="K16" s="818"/>
      <c r="L16" s="818"/>
      <c r="M16" s="818"/>
      <c r="N16" s="20"/>
      <c r="O16" s="20"/>
      <c r="P16" s="20"/>
      <c r="Q16" s="706"/>
      <c r="R16" s="693"/>
      <c r="S16" s="693"/>
    </row>
    <row r="17" spans="1:21">
      <c r="A17" s="693"/>
      <c r="B17" s="707" t="s">
        <v>878</v>
      </c>
      <c r="C17" s="818"/>
      <c r="D17" s="818"/>
      <c r="E17" s="818"/>
      <c r="F17" s="818"/>
      <c r="G17" s="818"/>
      <c r="H17" s="818"/>
      <c r="I17" s="818"/>
      <c r="J17" s="818"/>
      <c r="K17" s="818"/>
      <c r="L17" s="818"/>
      <c r="M17" s="818"/>
      <c r="N17" s="20"/>
      <c r="O17" s="20"/>
      <c r="P17" s="20"/>
      <c r="Q17" s="706"/>
      <c r="R17" s="693"/>
      <c r="S17" s="693"/>
    </row>
    <row r="18" spans="1:21">
      <c r="A18" s="693"/>
      <c r="B18" s="707" t="s">
        <v>879</v>
      </c>
      <c r="C18" s="818"/>
      <c r="D18" s="818"/>
      <c r="E18" s="818"/>
      <c r="F18" s="818"/>
      <c r="G18" s="818"/>
      <c r="H18" s="818"/>
      <c r="I18" s="818"/>
      <c r="J18" s="818"/>
      <c r="K18" s="818"/>
      <c r="L18" s="818"/>
      <c r="M18" s="818"/>
      <c r="N18" s="20"/>
      <c r="O18" s="20"/>
      <c r="P18" s="20"/>
      <c r="Q18" s="706"/>
      <c r="R18" s="693"/>
      <c r="S18" s="693"/>
    </row>
    <row r="19" spans="1:21">
      <c r="A19" s="693"/>
      <c r="B19" s="707" t="s">
        <v>880</v>
      </c>
      <c r="C19" s="818"/>
      <c r="D19" s="818"/>
      <c r="E19" s="818"/>
      <c r="F19" s="818"/>
      <c r="G19" s="818"/>
      <c r="H19" s="818"/>
      <c r="I19" s="818"/>
      <c r="J19" s="818"/>
      <c r="K19" s="818"/>
      <c r="L19" s="818"/>
      <c r="M19" s="818"/>
      <c r="N19" s="20"/>
      <c r="O19" s="20"/>
      <c r="P19" s="20"/>
      <c r="Q19" s="706"/>
      <c r="R19" s="693"/>
      <c r="S19" s="693"/>
    </row>
    <row r="20" spans="1:21">
      <c r="A20" s="693"/>
      <c r="B20" s="707"/>
      <c r="C20" s="818"/>
      <c r="D20" s="818"/>
      <c r="E20" s="818"/>
      <c r="F20" s="818"/>
      <c r="G20" s="818"/>
      <c r="H20" s="818"/>
      <c r="I20" s="818"/>
      <c r="J20" s="818"/>
      <c r="K20" s="818"/>
      <c r="L20" s="818"/>
      <c r="M20" s="818"/>
      <c r="N20" s="20"/>
      <c r="O20" s="20"/>
      <c r="P20" s="20"/>
      <c r="Q20" s="706"/>
      <c r="R20" s="693"/>
      <c r="S20" s="693"/>
    </row>
    <row r="21" spans="1:21" ht="13">
      <c r="A21" s="693"/>
      <c r="B21" s="712" t="s">
        <v>1016</v>
      </c>
      <c r="C21" s="818"/>
      <c r="D21" s="818"/>
      <c r="E21" s="818"/>
      <c r="F21" s="818"/>
      <c r="G21" s="818"/>
      <c r="H21" s="818"/>
      <c r="I21" s="818"/>
      <c r="J21" s="818"/>
      <c r="K21" s="818"/>
      <c r="L21" s="818"/>
      <c r="M21" s="818"/>
      <c r="N21" s="20"/>
      <c r="O21" s="20"/>
      <c r="P21" s="20"/>
      <c r="Q21" s="706"/>
      <c r="R21" s="693"/>
      <c r="S21" s="693"/>
    </row>
    <row r="22" spans="1:21" ht="26.25" customHeight="1">
      <c r="A22" s="693"/>
      <c r="B22" s="1369" t="s">
        <v>59</v>
      </c>
      <c r="C22" s="1291"/>
      <c r="D22" s="1291"/>
      <c r="E22" s="1291"/>
      <c r="F22" s="1291"/>
      <c r="G22" s="1291"/>
      <c r="H22" s="1291"/>
      <c r="I22" s="1291"/>
      <c r="J22" s="1291"/>
      <c r="K22" s="1291"/>
      <c r="L22" s="1291"/>
      <c r="M22" s="1291"/>
      <c r="N22" s="20"/>
      <c r="O22" s="20"/>
      <c r="P22" s="20"/>
      <c r="Q22" s="706"/>
      <c r="R22" s="693"/>
      <c r="S22" s="693"/>
    </row>
    <row r="23" spans="1:21" ht="28.5" customHeight="1">
      <c r="A23" s="693"/>
      <c r="B23" s="1369" t="s">
        <v>60</v>
      </c>
      <c r="C23" s="1291"/>
      <c r="D23" s="1291"/>
      <c r="E23" s="1291"/>
      <c r="F23" s="1291"/>
      <c r="G23" s="1291"/>
      <c r="H23" s="1291"/>
      <c r="I23" s="1291"/>
      <c r="J23" s="1291"/>
      <c r="K23" s="1291"/>
      <c r="L23" s="1291"/>
      <c r="M23" s="1291"/>
      <c r="N23" s="20"/>
      <c r="O23" s="20"/>
      <c r="P23" s="20"/>
      <c r="Q23" s="706"/>
      <c r="R23" s="693"/>
      <c r="S23" s="693"/>
    </row>
    <row r="24" spans="1:21" ht="16.5" customHeight="1">
      <c r="A24" s="693"/>
      <c r="B24" s="1370" t="s">
        <v>1060</v>
      </c>
      <c r="C24" s="1371"/>
      <c r="D24" s="1371"/>
      <c r="E24" s="1371"/>
      <c r="F24" s="1371"/>
      <c r="G24" s="1371"/>
      <c r="H24" s="1371"/>
      <c r="I24" s="1371"/>
      <c r="J24" s="1371"/>
      <c r="K24" s="1371"/>
      <c r="L24" s="1371"/>
      <c r="M24" s="1371"/>
      <c r="N24" s="20"/>
      <c r="O24" s="20"/>
      <c r="P24" s="20"/>
      <c r="Q24" s="706"/>
      <c r="R24" s="693"/>
      <c r="S24" s="693"/>
    </row>
    <row r="25" spans="1:21" ht="124.5" customHeight="1">
      <c r="A25" s="693"/>
      <c r="B25" s="1398" t="s">
        <v>1926</v>
      </c>
      <c r="C25" s="1399"/>
      <c r="D25" s="1399"/>
      <c r="E25" s="1399"/>
      <c r="F25" s="1399"/>
      <c r="G25" s="1399"/>
      <c r="H25" s="1399"/>
      <c r="I25" s="1399"/>
      <c r="J25" s="1399"/>
      <c r="K25" s="1399"/>
      <c r="L25" s="1399"/>
      <c r="M25" s="1399"/>
      <c r="N25" s="20"/>
      <c r="O25" s="20"/>
      <c r="P25" s="20"/>
      <c r="Q25" s="706"/>
      <c r="R25" s="693"/>
      <c r="S25" s="693"/>
    </row>
    <row r="26" spans="1:21" ht="13">
      <c r="A26" s="693"/>
      <c r="B26" s="912"/>
      <c r="C26" s="20"/>
      <c r="D26" s="20"/>
      <c r="E26" s="20"/>
      <c r="F26" s="20"/>
      <c r="G26" s="20"/>
      <c r="H26" s="20"/>
      <c r="I26" s="20"/>
      <c r="J26" s="20"/>
      <c r="K26" s="20"/>
      <c r="L26" s="20"/>
      <c r="M26" s="20"/>
      <c r="N26" s="20"/>
      <c r="O26" s="20"/>
      <c r="P26" s="20"/>
      <c r="Q26" s="706"/>
      <c r="R26" s="693"/>
      <c r="S26" s="693"/>
    </row>
    <row r="27" spans="1:21" ht="80.150000000000006" customHeight="1">
      <c r="A27" s="693"/>
      <c r="B27" s="719" t="s">
        <v>1315</v>
      </c>
      <c r="C27" s="807"/>
      <c r="D27" s="804"/>
      <c r="E27" s="804"/>
      <c r="F27" s="804"/>
      <c r="G27" s="804"/>
      <c r="H27" s="804"/>
      <c r="I27" s="804"/>
      <c r="J27" s="804" t="s">
        <v>955</v>
      </c>
      <c r="K27" s="814" t="s">
        <v>881</v>
      </c>
      <c r="L27" s="524" t="s">
        <v>1083</v>
      </c>
      <c r="M27" s="524" t="s">
        <v>1084</v>
      </c>
      <c r="N27" s="1298" t="s">
        <v>1893</v>
      </c>
      <c r="O27" s="1583"/>
      <c r="P27" s="1583"/>
      <c r="Q27" s="1584"/>
      <c r="R27" s="693"/>
      <c r="S27" s="693"/>
    </row>
    <row r="28" spans="1:21" ht="408.75" customHeight="1">
      <c r="A28" s="893"/>
      <c r="B28" s="1377" t="s">
        <v>1927</v>
      </c>
      <c r="C28" s="1281"/>
      <c r="D28" s="1281"/>
      <c r="E28" s="1281"/>
      <c r="F28" s="1337" t="str">
        <f>IF('Project Info'!C4='Project Info'!P35,'Prescriptive Path Checklist'!C111,IF('Project Info'!C4='Project Info'!P36,'Prerequisites Checklist'!C106,"&lt;Select compliance path on the 'Project Info' tab&gt;"))</f>
        <v>&lt;Select compliance path on the 'Project Info' tab&gt;</v>
      </c>
      <c r="G28" s="1482"/>
      <c r="H28" s="1482"/>
      <c r="I28" s="1483"/>
      <c r="J28" s="1182"/>
      <c r="K28" s="1144"/>
      <c r="L28" s="1182"/>
      <c r="M28" s="1177"/>
      <c r="N28" s="1288"/>
      <c r="O28" s="1598"/>
      <c r="P28" s="1598"/>
      <c r="Q28" s="1599"/>
      <c r="R28" s="693"/>
      <c r="S28" s="693"/>
    </row>
    <row r="29" spans="1:21" ht="13">
      <c r="A29" s="693"/>
      <c r="B29" s="912"/>
      <c r="C29" s="20"/>
      <c r="D29" s="20"/>
      <c r="E29" s="20"/>
      <c r="F29" s="20"/>
      <c r="G29" s="20"/>
      <c r="H29" s="20"/>
      <c r="I29" s="20"/>
      <c r="J29" s="20"/>
      <c r="K29" s="20"/>
      <c r="L29" s="20"/>
      <c r="M29" s="20"/>
      <c r="N29" s="20"/>
      <c r="O29" s="20"/>
      <c r="P29" s="20"/>
      <c r="Q29" s="706"/>
      <c r="R29" s="693"/>
      <c r="S29" s="693"/>
    </row>
    <row r="30" spans="1:21" ht="18">
      <c r="A30" s="893"/>
      <c r="B30" s="913" t="s">
        <v>2043</v>
      </c>
      <c r="C30" s="818"/>
      <c r="D30" s="20"/>
      <c r="E30" s="20"/>
      <c r="F30" s="20"/>
      <c r="G30" s="20"/>
      <c r="H30" s="20"/>
      <c r="I30" s="20"/>
      <c r="J30" s="171"/>
      <c r="K30" s="20"/>
      <c r="L30" s="20"/>
      <c r="M30" s="20"/>
      <c r="N30" s="20"/>
      <c r="O30" s="20"/>
      <c r="P30" s="20"/>
      <c r="Q30" s="706"/>
      <c r="R30" s="693"/>
      <c r="S30" s="693"/>
    </row>
    <row r="31" spans="1:21" ht="36" customHeight="1">
      <c r="A31" s="893"/>
      <c r="B31" s="1591" t="s">
        <v>2041</v>
      </c>
      <c r="C31" s="1592"/>
      <c r="D31" s="1592"/>
      <c r="E31" s="1592"/>
      <c r="F31" s="1592"/>
      <c r="G31" s="1592"/>
      <c r="H31" s="1592"/>
      <c r="I31" s="1592"/>
      <c r="J31" s="1592"/>
      <c r="K31" s="1592"/>
      <c r="L31" s="1592"/>
      <c r="M31" s="1592"/>
      <c r="N31" s="1592"/>
      <c r="O31" s="1592"/>
      <c r="P31" s="1592"/>
      <c r="Q31" s="1593"/>
      <c r="R31" s="693"/>
      <c r="S31" s="693"/>
    </row>
    <row r="32" spans="1:21" ht="108.75" customHeight="1">
      <c r="A32" s="894"/>
      <c r="B32" s="914" t="s">
        <v>1172</v>
      </c>
      <c r="C32" s="357" t="s">
        <v>1667</v>
      </c>
      <c r="D32" s="356" t="s">
        <v>1754</v>
      </c>
      <c r="E32" s="356" t="s">
        <v>1511</v>
      </c>
      <c r="F32" s="1607" t="s">
        <v>1755</v>
      </c>
      <c r="G32" s="1607"/>
      <c r="H32" s="1607" t="s">
        <v>1512</v>
      </c>
      <c r="I32" s="1607"/>
      <c r="J32" s="357" t="s">
        <v>1761</v>
      </c>
      <c r="K32" s="357" t="s">
        <v>1942</v>
      </c>
      <c r="L32" s="356" t="s">
        <v>1756</v>
      </c>
      <c r="M32" s="814" t="s">
        <v>881</v>
      </c>
      <c r="N32" s="524" t="s">
        <v>1083</v>
      </c>
      <c r="O32" s="524" t="s">
        <v>1084</v>
      </c>
      <c r="P32" s="1484" t="s">
        <v>1811</v>
      </c>
      <c r="Q32" s="1485"/>
      <c r="R32" s="898"/>
      <c r="T32" s="899"/>
      <c r="U32" s="693"/>
    </row>
    <row r="33" spans="1:21" ht="27" customHeight="1">
      <c r="A33" s="693"/>
      <c r="B33" s="915"/>
      <c r="C33" s="822"/>
      <c r="D33" s="822"/>
      <c r="E33" s="821"/>
      <c r="F33" s="1596"/>
      <c r="G33" s="1590"/>
      <c r="H33" s="1596"/>
      <c r="I33" s="1590"/>
      <c r="J33" s="174"/>
      <c r="K33" s="1157"/>
      <c r="L33" s="821"/>
      <c r="M33" s="821"/>
      <c r="N33" s="821"/>
      <c r="O33" s="831"/>
      <c r="P33" s="1588"/>
      <c r="Q33" s="1589"/>
      <c r="R33" s="900"/>
      <c r="T33" s="899"/>
      <c r="U33" s="693"/>
    </row>
    <row r="34" spans="1:21" ht="26.25" customHeight="1">
      <c r="A34" s="693"/>
      <c r="B34" s="915"/>
      <c r="C34" s="822"/>
      <c r="D34" s="822"/>
      <c r="E34" s="821"/>
      <c r="F34" s="1596"/>
      <c r="G34" s="1590"/>
      <c r="H34" s="1596"/>
      <c r="I34" s="1590"/>
      <c r="J34" s="174"/>
      <c r="K34" s="1157"/>
      <c r="L34" s="821"/>
      <c r="M34" s="821"/>
      <c r="N34" s="821"/>
      <c r="O34" s="831"/>
      <c r="P34" s="1588"/>
      <c r="Q34" s="1589"/>
      <c r="R34" s="900"/>
      <c r="T34" s="899"/>
      <c r="U34" s="693"/>
    </row>
    <row r="35" spans="1:21" ht="26.25" customHeight="1">
      <c r="A35" s="693"/>
      <c r="B35" s="915"/>
      <c r="C35" s="822"/>
      <c r="D35" s="822"/>
      <c r="E35" s="821"/>
      <c r="F35" s="1596"/>
      <c r="G35" s="1590"/>
      <c r="H35" s="1596"/>
      <c r="I35" s="1590"/>
      <c r="J35" s="174"/>
      <c r="K35" s="1157"/>
      <c r="L35" s="821"/>
      <c r="M35" s="821"/>
      <c r="N35" s="821"/>
      <c r="O35" s="831"/>
      <c r="P35" s="1588"/>
      <c r="Q35" s="1589"/>
      <c r="R35" s="900"/>
      <c r="T35" s="899"/>
      <c r="U35" s="693"/>
    </row>
    <row r="36" spans="1:21" ht="26.25" customHeight="1">
      <c r="A36" s="693"/>
      <c r="B36" s="915"/>
      <c r="C36" s="822"/>
      <c r="D36" s="822"/>
      <c r="E36" s="821"/>
      <c r="F36" s="1596"/>
      <c r="G36" s="1590"/>
      <c r="H36" s="1596"/>
      <c r="I36" s="1590"/>
      <c r="J36" s="174"/>
      <c r="K36" s="1157"/>
      <c r="L36" s="821"/>
      <c r="M36" s="821"/>
      <c r="N36" s="821"/>
      <c r="O36" s="831"/>
      <c r="P36" s="1588"/>
      <c r="Q36" s="1589"/>
      <c r="R36" s="900"/>
      <c r="T36" s="899"/>
      <c r="U36" s="693"/>
    </row>
    <row r="37" spans="1:21" ht="26.25" customHeight="1">
      <c r="A37" s="693"/>
      <c r="B37" s="915"/>
      <c r="C37" s="822"/>
      <c r="D37" s="822"/>
      <c r="E37" s="821"/>
      <c r="F37" s="1596"/>
      <c r="G37" s="1590"/>
      <c r="H37" s="1596"/>
      <c r="I37" s="1590"/>
      <c r="J37" s="174"/>
      <c r="K37" s="1157"/>
      <c r="L37" s="821"/>
      <c r="M37" s="821"/>
      <c r="N37" s="821"/>
      <c r="O37" s="831"/>
      <c r="P37" s="1588"/>
      <c r="Q37" s="1589"/>
      <c r="R37" s="900"/>
      <c r="T37" s="899"/>
      <c r="U37" s="693"/>
    </row>
    <row r="38" spans="1:21" ht="26.25" customHeight="1">
      <c r="A38" s="693"/>
      <c r="B38" s="915"/>
      <c r="C38" s="822"/>
      <c r="D38" s="822"/>
      <c r="E38" s="821"/>
      <c r="F38" s="1596"/>
      <c r="G38" s="1590"/>
      <c r="H38" s="1596"/>
      <c r="I38" s="1590"/>
      <c r="J38" s="174"/>
      <c r="K38" s="1157"/>
      <c r="L38" s="821"/>
      <c r="M38" s="821"/>
      <c r="N38" s="821"/>
      <c r="O38" s="831"/>
      <c r="P38" s="1588"/>
      <c r="Q38" s="1589"/>
      <c r="R38" s="900"/>
      <c r="T38" s="899"/>
      <c r="U38" s="693"/>
    </row>
    <row r="39" spans="1:21" ht="26.25" customHeight="1">
      <c r="A39" s="693"/>
      <c r="B39" s="916"/>
      <c r="C39" s="822"/>
      <c r="D39" s="822"/>
      <c r="E39" s="822"/>
      <c r="F39" s="1590"/>
      <c r="G39" s="1590"/>
      <c r="H39" s="1596"/>
      <c r="I39" s="1590"/>
      <c r="J39" s="334"/>
      <c r="K39" s="1157"/>
      <c r="L39" s="822"/>
      <c r="M39" s="822"/>
      <c r="N39" s="821"/>
      <c r="O39" s="831"/>
      <c r="P39" s="1588"/>
      <c r="Q39" s="1589"/>
      <c r="R39" s="900"/>
      <c r="T39" s="899"/>
      <c r="U39" s="693"/>
    </row>
    <row r="40" spans="1:21" ht="26.25" customHeight="1">
      <c r="A40" s="693"/>
      <c r="B40" s="916"/>
      <c r="C40" s="822"/>
      <c r="D40" s="822"/>
      <c r="E40" s="822"/>
      <c r="F40" s="1590"/>
      <c r="G40" s="1590"/>
      <c r="H40" s="1596"/>
      <c r="I40" s="1590"/>
      <c r="J40" s="334"/>
      <c r="K40" s="1157"/>
      <c r="L40" s="822"/>
      <c r="M40" s="822"/>
      <c r="N40" s="821"/>
      <c r="O40" s="831"/>
      <c r="P40" s="1588"/>
      <c r="Q40" s="1589"/>
      <c r="R40" s="900"/>
      <c r="T40" s="899"/>
      <c r="U40" s="693"/>
    </row>
    <row r="41" spans="1:21" ht="26.25" customHeight="1">
      <c r="A41" s="693"/>
      <c r="B41" s="916"/>
      <c r="C41" s="822"/>
      <c r="D41" s="822"/>
      <c r="E41" s="822"/>
      <c r="F41" s="1590"/>
      <c r="G41" s="1590"/>
      <c r="H41" s="1596"/>
      <c r="I41" s="1590"/>
      <c r="J41" s="334"/>
      <c r="K41" s="1157"/>
      <c r="L41" s="822"/>
      <c r="M41" s="822"/>
      <c r="N41" s="821"/>
      <c r="O41" s="831"/>
      <c r="P41" s="1588"/>
      <c r="Q41" s="1589"/>
      <c r="R41" s="900"/>
      <c r="T41" s="899"/>
      <c r="U41" s="693"/>
    </row>
    <row r="42" spans="1:21" ht="26.25" customHeight="1">
      <c r="A42" s="693"/>
      <c r="B42" s="916"/>
      <c r="C42" s="822"/>
      <c r="D42" s="822"/>
      <c r="E42" s="822"/>
      <c r="F42" s="1590"/>
      <c r="G42" s="1590"/>
      <c r="H42" s="1596"/>
      <c r="I42" s="1590"/>
      <c r="J42" s="334"/>
      <c r="K42" s="1157"/>
      <c r="L42" s="822"/>
      <c r="M42" s="822"/>
      <c r="N42" s="821"/>
      <c r="O42" s="831"/>
      <c r="P42" s="1588"/>
      <c r="Q42" s="1589"/>
      <c r="R42" s="900"/>
      <c r="T42" s="899"/>
      <c r="U42" s="693"/>
    </row>
    <row r="43" spans="1:21">
      <c r="A43" s="693"/>
      <c r="B43" s="917"/>
      <c r="C43" s="176"/>
      <c r="D43" s="203"/>
      <c r="E43" s="203"/>
      <c r="F43" s="176"/>
      <c r="G43" s="176"/>
      <c r="H43" s="176"/>
      <c r="I43" s="176"/>
      <c r="J43" s="176"/>
      <c r="K43" s="176"/>
      <c r="L43" s="176"/>
      <c r="M43" s="176"/>
      <c r="N43" s="176"/>
      <c r="O43" s="176"/>
      <c r="P43" s="176"/>
      <c r="Q43" s="918"/>
      <c r="R43" s="899"/>
      <c r="S43" s="693"/>
    </row>
    <row r="44" spans="1:21" ht="38.25" customHeight="1">
      <c r="A44" s="693"/>
      <c r="B44" s="919" t="s">
        <v>2044</v>
      </c>
      <c r="C44" s="522"/>
      <c r="D44" s="63"/>
      <c r="E44" s="63"/>
      <c r="F44" s="63"/>
      <c r="G44" s="63"/>
      <c r="H44" s="63"/>
      <c r="I44" s="63"/>
      <c r="J44" s="63"/>
      <c r="K44" s="63"/>
      <c r="L44" s="63"/>
      <c r="M44" s="63"/>
      <c r="N44" s="63"/>
      <c r="O44" s="63"/>
      <c r="P44" s="63"/>
      <c r="Q44" s="721"/>
      <c r="S44" s="693"/>
    </row>
    <row r="45" spans="1:21" ht="39" customHeight="1">
      <c r="A45" s="693"/>
      <c r="B45" s="1591" t="s">
        <v>2041</v>
      </c>
      <c r="C45" s="1592"/>
      <c r="D45" s="1592"/>
      <c r="E45" s="1592"/>
      <c r="F45" s="1592"/>
      <c r="G45" s="1592"/>
      <c r="H45" s="1592"/>
      <c r="I45" s="1592"/>
      <c r="J45" s="1592"/>
      <c r="K45" s="1592"/>
      <c r="L45" s="1592"/>
      <c r="M45" s="1592"/>
      <c r="N45" s="1592"/>
      <c r="O45" s="1592"/>
      <c r="P45" s="1592"/>
      <c r="Q45" s="1593"/>
      <c r="R45" s="693"/>
      <c r="S45" s="693"/>
    </row>
    <row r="46" spans="1:21" s="736" customFormat="1" ht="105" customHeight="1">
      <c r="A46" s="894"/>
      <c r="B46" s="734" t="s">
        <v>982</v>
      </c>
      <c r="C46" s="804" t="s">
        <v>1513</v>
      </c>
      <c r="D46" s="804" t="s">
        <v>983</v>
      </c>
      <c r="E46" s="804" t="s">
        <v>1514</v>
      </c>
      <c r="F46" s="920" t="s">
        <v>1668</v>
      </c>
      <c r="G46" s="575" t="s">
        <v>1756</v>
      </c>
      <c r="H46" s="575" t="s">
        <v>1757</v>
      </c>
      <c r="I46" s="1187" t="s">
        <v>1758</v>
      </c>
      <c r="J46" s="575" t="s">
        <v>1517</v>
      </c>
      <c r="K46" s="575" t="s">
        <v>1516</v>
      </c>
      <c r="L46" s="804" t="s">
        <v>1759</v>
      </c>
      <c r="M46" s="814" t="s">
        <v>881</v>
      </c>
      <c r="N46" s="524" t="s">
        <v>1083</v>
      </c>
      <c r="O46" s="524" t="s">
        <v>1084</v>
      </c>
      <c r="P46" s="1484" t="s">
        <v>1811</v>
      </c>
      <c r="Q46" s="1485"/>
      <c r="R46" s="771"/>
      <c r="S46" s="771"/>
    </row>
    <row r="47" spans="1:21" s="736" customFormat="1">
      <c r="A47" s="771"/>
      <c r="B47" s="916"/>
      <c r="C47" s="821"/>
      <c r="D47" s="821"/>
      <c r="E47" s="821"/>
      <c r="F47" s="822"/>
      <c r="G47" s="821"/>
      <c r="H47" s="821"/>
      <c r="I47" s="174"/>
      <c r="J47" s="812" t="e">
        <f t="shared" ref="J47:J61" si="0">VLOOKUP(H47,$B$33:$K$42,3,FALSE)</f>
        <v>#N/A</v>
      </c>
      <c r="K47" s="821"/>
      <c r="L47" s="812" t="e">
        <f t="shared" ref="L47:L61" si="1">G47*J47*K47</f>
        <v>#N/A</v>
      </c>
      <c r="M47" s="821"/>
      <c r="N47" s="821"/>
      <c r="O47" s="831"/>
      <c r="P47" s="1588"/>
      <c r="Q47" s="1589"/>
      <c r="R47" s="771"/>
      <c r="S47" s="771"/>
    </row>
    <row r="48" spans="1:21" s="736" customFormat="1" ht="12.75" customHeight="1">
      <c r="A48" s="771"/>
      <c r="B48" s="916"/>
      <c r="C48" s="821"/>
      <c r="D48" s="821"/>
      <c r="E48" s="821"/>
      <c r="F48" s="822"/>
      <c r="G48" s="821"/>
      <c r="H48" s="821"/>
      <c r="I48" s="174"/>
      <c r="J48" s="812" t="e">
        <f t="shared" si="0"/>
        <v>#N/A</v>
      </c>
      <c r="K48" s="821"/>
      <c r="L48" s="812" t="e">
        <f t="shared" si="1"/>
        <v>#N/A</v>
      </c>
      <c r="M48" s="821"/>
      <c r="N48" s="821"/>
      <c r="O48" s="831"/>
      <c r="P48" s="1588"/>
      <c r="Q48" s="1589"/>
      <c r="R48" s="771"/>
      <c r="S48" s="771"/>
    </row>
    <row r="49" spans="1:19" s="736" customFormat="1" ht="12.75" customHeight="1">
      <c r="A49" s="771"/>
      <c r="B49" s="916"/>
      <c r="C49" s="821"/>
      <c r="D49" s="821"/>
      <c r="E49" s="821"/>
      <c r="F49" s="822"/>
      <c r="G49" s="821"/>
      <c r="H49" s="821"/>
      <c r="I49" s="174"/>
      <c r="J49" s="812" t="e">
        <f t="shared" si="0"/>
        <v>#N/A</v>
      </c>
      <c r="K49" s="821"/>
      <c r="L49" s="812" t="e">
        <f t="shared" si="1"/>
        <v>#N/A</v>
      </c>
      <c r="M49" s="821"/>
      <c r="N49" s="821"/>
      <c r="O49" s="831"/>
      <c r="P49" s="1588"/>
      <c r="Q49" s="1589"/>
      <c r="R49" s="771"/>
      <c r="S49" s="771"/>
    </row>
    <row r="50" spans="1:19" s="736" customFormat="1" ht="12.75" customHeight="1">
      <c r="A50" s="771"/>
      <c r="B50" s="916"/>
      <c r="C50" s="821"/>
      <c r="D50" s="821"/>
      <c r="E50" s="821"/>
      <c r="F50" s="822"/>
      <c r="G50" s="821"/>
      <c r="H50" s="821"/>
      <c r="I50" s="174"/>
      <c r="J50" s="812" t="e">
        <f t="shared" si="0"/>
        <v>#N/A</v>
      </c>
      <c r="K50" s="821"/>
      <c r="L50" s="812" t="e">
        <f t="shared" si="1"/>
        <v>#N/A</v>
      </c>
      <c r="M50" s="821"/>
      <c r="N50" s="821"/>
      <c r="O50" s="831"/>
      <c r="P50" s="1588"/>
      <c r="Q50" s="1589"/>
      <c r="R50" s="771"/>
      <c r="S50" s="771"/>
    </row>
    <row r="51" spans="1:19" s="736" customFormat="1" ht="12.75" customHeight="1">
      <c r="A51" s="771"/>
      <c r="B51" s="916"/>
      <c r="C51" s="821"/>
      <c r="D51" s="821"/>
      <c r="E51" s="821"/>
      <c r="F51" s="822"/>
      <c r="G51" s="821"/>
      <c r="H51" s="821"/>
      <c r="I51" s="174"/>
      <c r="J51" s="812" t="e">
        <f t="shared" si="0"/>
        <v>#N/A</v>
      </c>
      <c r="K51" s="821"/>
      <c r="L51" s="812" t="e">
        <f t="shared" si="1"/>
        <v>#N/A</v>
      </c>
      <c r="M51" s="821"/>
      <c r="N51" s="821"/>
      <c r="O51" s="831"/>
      <c r="P51" s="1588"/>
      <c r="Q51" s="1589"/>
      <c r="R51" s="771"/>
      <c r="S51" s="771"/>
    </row>
    <row r="52" spans="1:19" s="736" customFormat="1" ht="12.75" customHeight="1">
      <c r="A52" s="771"/>
      <c r="B52" s="916"/>
      <c r="C52" s="821"/>
      <c r="D52" s="821"/>
      <c r="E52" s="821"/>
      <c r="F52" s="822"/>
      <c r="G52" s="821"/>
      <c r="H52" s="821"/>
      <c r="I52" s="174"/>
      <c r="J52" s="812" t="e">
        <f t="shared" si="0"/>
        <v>#N/A</v>
      </c>
      <c r="K52" s="821"/>
      <c r="L52" s="812" t="e">
        <f t="shared" si="1"/>
        <v>#N/A</v>
      </c>
      <c r="M52" s="821"/>
      <c r="N52" s="821"/>
      <c r="O52" s="831"/>
      <c r="P52" s="1588"/>
      <c r="Q52" s="1589"/>
      <c r="R52" s="771"/>
      <c r="S52" s="771"/>
    </row>
    <row r="53" spans="1:19" s="736" customFormat="1" ht="12.75" customHeight="1">
      <c r="A53" s="771"/>
      <c r="B53" s="916"/>
      <c r="C53" s="821"/>
      <c r="D53" s="821"/>
      <c r="E53" s="821"/>
      <c r="F53" s="822"/>
      <c r="G53" s="821"/>
      <c r="H53" s="821"/>
      <c r="I53" s="174"/>
      <c r="J53" s="812" t="e">
        <f t="shared" si="0"/>
        <v>#N/A</v>
      </c>
      <c r="K53" s="821"/>
      <c r="L53" s="812" t="e">
        <f t="shared" si="1"/>
        <v>#N/A</v>
      </c>
      <c r="M53" s="821"/>
      <c r="N53" s="821"/>
      <c r="O53" s="831"/>
      <c r="P53" s="1588"/>
      <c r="Q53" s="1589"/>
      <c r="R53" s="771"/>
      <c r="S53" s="771"/>
    </row>
    <row r="54" spans="1:19" s="736" customFormat="1" ht="12.75" customHeight="1">
      <c r="A54" s="771"/>
      <c r="B54" s="916"/>
      <c r="C54" s="821"/>
      <c r="D54" s="821"/>
      <c r="E54" s="821"/>
      <c r="F54" s="822"/>
      <c r="G54" s="821"/>
      <c r="H54" s="821"/>
      <c r="I54" s="174"/>
      <c r="J54" s="812" t="e">
        <f t="shared" si="0"/>
        <v>#N/A</v>
      </c>
      <c r="K54" s="821"/>
      <c r="L54" s="812" t="e">
        <f t="shared" si="1"/>
        <v>#N/A</v>
      </c>
      <c r="M54" s="821"/>
      <c r="N54" s="821"/>
      <c r="O54" s="831"/>
      <c r="P54" s="1588"/>
      <c r="Q54" s="1589"/>
      <c r="R54" s="771"/>
      <c r="S54" s="771"/>
    </row>
    <row r="55" spans="1:19" s="736" customFormat="1" ht="12.75" customHeight="1">
      <c r="A55" s="771"/>
      <c r="B55" s="916"/>
      <c r="C55" s="821"/>
      <c r="D55" s="821"/>
      <c r="E55" s="821"/>
      <c r="F55" s="822"/>
      <c r="G55" s="821"/>
      <c r="H55" s="821"/>
      <c r="I55" s="174"/>
      <c r="J55" s="812" t="e">
        <f t="shared" si="0"/>
        <v>#N/A</v>
      </c>
      <c r="K55" s="821"/>
      <c r="L55" s="812" t="e">
        <f t="shared" si="1"/>
        <v>#N/A</v>
      </c>
      <c r="M55" s="821"/>
      <c r="N55" s="821"/>
      <c r="O55" s="831"/>
      <c r="P55" s="1588"/>
      <c r="Q55" s="1589"/>
      <c r="R55" s="771"/>
      <c r="S55" s="771"/>
    </row>
    <row r="56" spans="1:19" s="736" customFormat="1" ht="12.75" customHeight="1">
      <c r="A56" s="771"/>
      <c r="B56" s="916"/>
      <c r="C56" s="821"/>
      <c r="D56" s="821"/>
      <c r="E56" s="821"/>
      <c r="F56" s="822"/>
      <c r="G56" s="821"/>
      <c r="H56" s="821"/>
      <c r="I56" s="174"/>
      <c r="J56" s="812" t="e">
        <f t="shared" si="0"/>
        <v>#N/A</v>
      </c>
      <c r="K56" s="821"/>
      <c r="L56" s="812" t="e">
        <f t="shared" si="1"/>
        <v>#N/A</v>
      </c>
      <c r="M56" s="821"/>
      <c r="N56" s="821"/>
      <c r="O56" s="831"/>
      <c r="P56" s="1588"/>
      <c r="Q56" s="1589"/>
      <c r="R56" s="771"/>
      <c r="S56" s="771"/>
    </row>
    <row r="57" spans="1:19" s="736" customFormat="1" ht="12.75" customHeight="1">
      <c r="A57" s="771"/>
      <c r="B57" s="916"/>
      <c r="C57" s="821"/>
      <c r="D57" s="821"/>
      <c r="E57" s="821"/>
      <c r="F57" s="822"/>
      <c r="G57" s="821"/>
      <c r="H57" s="821"/>
      <c r="I57" s="174"/>
      <c r="J57" s="812" t="e">
        <f t="shared" si="0"/>
        <v>#N/A</v>
      </c>
      <c r="K57" s="821"/>
      <c r="L57" s="812" t="e">
        <f t="shared" si="1"/>
        <v>#N/A</v>
      </c>
      <c r="M57" s="821"/>
      <c r="N57" s="821"/>
      <c r="O57" s="831"/>
      <c r="P57" s="1588"/>
      <c r="Q57" s="1589"/>
      <c r="R57" s="771"/>
      <c r="S57" s="771"/>
    </row>
    <row r="58" spans="1:19" s="736" customFormat="1" ht="12.75" customHeight="1">
      <c r="A58" s="771"/>
      <c r="B58" s="916"/>
      <c r="C58" s="821"/>
      <c r="D58" s="821"/>
      <c r="E58" s="821"/>
      <c r="F58" s="822"/>
      <c r="G58" s="821"/>
      <c r="H58" s="821"/>
      <c r="I58" s="174"/>
      <c r="J58" s="812" t="e">
        <f t="shared" si="0"/>
        <v>#N/A</v>
      </c>
      <c r="K58" s="821"/>
      <c r="L58" s="812" t="e">
        <f t="shared" si="1"/>
        <v>#N/A</v>
      </c>
      <c r="M58" s="821"/>
      <c r="N58" s="821"/>
      <c r="O58" s="831"/>
      <c r="P58" s="1588"/>
      <c r="Q58" s="1589"/>
      <c r="R58" s="771"/>
      <c r="S58" s="771"/>
    </row>
    <row r="59" spans="1:19" s="736" customFormat="1" ht="12.75" customHeight="1">
      <c r="A59" s="771"/>
      <c r="B59" s="916"/>
      <c r="C59" s="821"/>
      <c r="D59" s="821"/>
      <c r="E59" s="821"/>
      <c r="F59" s="822"/>
      <c r="G59" s="821"/>
      <c r="H59" s="821"/>
      <c r="I59" s="174"/>
      <c r="J59" s="812" t="e">
        <f t="shared" si="0"/>
        <v>#N/A</v>
      </c>
      <c r="K59" s="821"/>
      <c r="L59" s="812" t="e">
        <f t="shared" si="1"/>
        <v>#N/A</v>
      </c>
      <c r="M59" s="821"/>
      <c r="N59" s="821"/>
      <c r="O59" s="831"/>
      <c r="P59" s="1588"/>
      <c r="Q59" s="1589"/>
      <c r="R59" s="771"/>
      <c r="S59" s="771"/>
    </row>
    <row r="60" spans="1:19" s="736" customFormat="1" ht="12.75" customHeight="1">
      <c r="A60" s="771"/>
      <c r="B60" s="916"/>
      <c r="C60" s="821"/>
      <c r="D60" s="821"/>
      <c r="E60" s="821"/>
      <c r="F60" s="822"/>
      <c r="G60" s="821"/>
      <c r="H60" s="821"/>
      <c r="I60" s="174"/>
      <c r="J60" s="812" t="e">
        <f t="shared" si="0"/>
        <v>#N/A</v>
      </c>
      <c r="K60" s="821"/>
      <c r="L60" s="812" t="e">
        <f t="shared" si="1"/>
        <v>#N/A</v>
      </c>
      <c r="M60" s="821"/>
      <c r="N60" s="821"/>
      <c r="O60" s="831"/>
      <c r="P60" s="1588"/>
      <c r="Q60" s="1589"/>
      <c r="R60" s="771"/>
      <c r="S60" s="771"/>
    </row>
    <row r="61" spans="1:19" s="736" customFormat="1" ht="12.75" customHeight="1">
      <c r="A61" s="771"/>
      <c r="B61" s="916"/>
      <c r="C61" s="821"/>
      <c r="D61" s="821"/>
      <c r="E61" s="821"/>
      <c r="F61" s="822"/>
      <c r="G61" s="821"/>
      <c r="H61" s="821"/>
      <c r="I61" s="174"/>
      <c r="J61" s="812" t="e">
        <f t="shared" si="0"/>
        <v>#N/A</v>
      </c>
      <c r="K61" s="821"/>
      <c r="L61" s="812" t="e">
        <f t="shared" si="1"/>
        <v>#N/A</v>
      </c>
      <c r="M61" s="821"/>
      <c r="N61" s="821"/>
      <c r="O61" s="831"/>
      <c r="P61" s="1588"/>
      <c r="Q61" s="1589"/>
      <c r="R61" s="771"/>
      <c r="S61" s="771"/>
    </row>
    <row r="62" spans="1:19" ht="38.25" customHeight="1">
      <c r="A62" s="693"/>
      <c r="B62" s="919" t="s">
        <v>2045</v>
      </c>
      <c r="C62" s="815"/>
      <c r="D62" s="204"/>
      <c r="E62" s="204"/>
      <c r="F62" s="825"/>
      <c r="G62" s="825"/>
      <c r="H62" s="825"/>
      <c r="I62" s="825"/>
      <c r="J62" s="825"/>
      <c r="K62" s="65"/>
      <c r="L62" s="66"/>
      <c r="M62" s="66"/>
      <c r="N62" s="1617"/>
      <c r="O62" s="1618"/>
      <c r="P62" s="1618"/>
      <c r="Q62" s="1619"/>
      <c r="R62" s="693"/>
      <c r="S62" s="893"/>
    </row>
    <row r="63" spans="1:19" ht="38.25" customHeight="1">
      <c r="A63" s="693"/>
      <c r="B63" s="1591" t="s">
        <v>2040</v>
      </c>
      <c r="C63" s="1592"/>
      <c r="D63" s="1592"/>
      <c r="E63" s="1592"/>
      <c r="F63" s="1592"/>
      <c r="G63" s="1592"/>
      <c r="H63" s="1592"/>
      <c r="I63" s="1592"/>
      <c r="J63" s="1592"/>
      <c r="K63" s="1592"/>
      <c r="L63" s="1592"/>
      <c r="M63" s="1592"/>
      <c r="N63" s="1592"/>
      <c r="O63" s="1592"/>
      <c r="P63" s="1592"/>
      <c r="Q63" s="1593"/>
      <c r="R63" s="693"/>
      <c r="S63" s="893"/>
    </row>
    <row r="64" spans="1:19" s="736" customFormat="1" ht="102.75" customHeight="1">
      <c r="A64" s="894"/>
      <c r="B64" s="1615" t="s">
        <v>1641</v>
      </c>
      <c r="C64" s="1616"/>
      <c r="D64" s="921"/>
      <c r="E64" s="804" t="s">
        <v>1642</v>
      </c>
      <c r="F64" s="804" t="s">
        <v>1651</v>
      </c>
      <c r="G64" s="575" t="s">
        <v>1760</v>
      </c>
      <c r="H64" s="1597" t="s">
        <v>1757</v>
      </c>
      <c r="I64" s="1597"/>
      <c r="J64" s="823" t="s">
        <v>1517</v>
      </c>
      <c r="K64" s="1597" t="s">
        <v>984</v>
      </c>
      <c r="L64" s="1597"/>
      <c r="M64" s="814" t="s">
        <v>881</v>
      </c>
      <c r="N64" s="524" t="s">
        <v>1083</v>
      </c>
      <c r="O64" s="524" t="s">
        <v>1084</v>
      </c>
      <c r="P64" s="1484" t="s">
        <v>1811</v>
      </c>
      <c r="Q64" s="1485"/>
      <c r="R64" s="771"/>
      <c r="S64" s="771"/>
    </row>
    <row r="65" spans="1:19" s="736" customFormat="1" ht="12.75" customHeight="1">
      <c r="A65" s="771"/>
      <c r="B65" s="1620"/>
      <c r="C65" s="1590"/>
      <c r="D65" s="1590"/>
      <c r="E65" s="821"/>
      <c r="F65" s="369"/>
      <c r="G65" s="822"/>
      <c r="H65" s="1594"/>
      <c r="I65" s="1595"/>
      <c r="J65" s="812" t="e">
        <f t="shared" ref="J65:J70" si="2">VLOOKUP(H65,$B$33:$K$42,3,FALSE)</f>
        <v>#N/A</v>
      </c>
      <c r="K65" s="1385" t="e">
        <f t="shared" ref="K65:K70" si="3">G65*J65</f>
        <v>#N/A</v>
      </c>
      <c r="L65" s="1513"/>
      <c r="M65" s="821"/>
      <c r="N65" s="821"/>
      <c r="O65" s="831"/>
      <c r="P65" s="1588"/>
      <c r="Q65" s="1589"/>
      <c r="R65" s="771"/>
      <c r="S65" s="771"/>
    </row>
    <row r="66" spans="1:19" s="736" customFormat="1" ht="12.75" customHeight="1">
      <c r="A66" s="771"/>
      <c r="B66" s="1620"/>
      <c r="C66" s="1590"/>
      <c r="D66" s="1590"/>
      <c r="E66" s="821"/>
      <c r="F66" s="369"/>
      <c r="G66" s="822"/>
      <c r="H66" s="1594"/>
      <c r="I66" s="1595"/>
      <c r="J66" s="812" t="e">
        <f t="shared" si="2"/>
        <v>#N/A</v>
      </c>
      <c r="K66" s="1385" t="e">
        <f t="shared" si="3"/>
        <v>#N/A</v>
      </c>
      <c r="L66" s="1513"/>
      <c r="M66" s="821"/>
      <c r="N66" s="821"/>
      <c r="O66" s="831"/>
      <c r="P66" s="1588"/>
      <c r="Q66" s="1589"/>
      <c r="R66" s="771"/>
      <c r="S66" s="771"/>
    </row>
    <row r="67" spans="1:19" s="736" customFormat="1" ht="12.75" customHeight="1">
      <c r="A67" s="771"/>
      <c r="B67" s="1620"/>
      <c r="C67" s="1590"/>
      <c r="D67" s="1590"/>
      <c r="E67" s="821"/>
      <c r="F67" s="369"/>
      <c r="G67" s="822"/>
      <c r="H67" s="1594"/>
      <c r="I67" s="1595"/>
      <c r="J67" s="812" t="e">
        <f t="shared" si="2"/>
        <v>#N/A</v>
      </c>
      <c r="K67" s="1385" t="e">
        <f t="shared" si="3"/>
        <v>#N/A</v>
      </c>
      <c r="L67" s="1513"/>
      <c r="M67" s="821"/>
      <c r="N67" s="821"/>
      <c r="O67" s="831"/>
      <c r="P67" s="1588"/>
      <c r="Q67" s="1589"/>
      <c r="R67" s="771"/>
      <c r="S67" s="771"/>
    </row>
    <row r="68" spans="1:19" s="736" customFormat="1" ht="12.75" customHeight="1">
      <c r="A68" s="771"/>
      <c r="B68" s="1620"/>
      <c r="C68" s="1590"/>
      <c r="D68" s="1590"/>
      <c r="E68" s="821"/>
      <c r="F68" s="369"/>
      <c r="G68" s="822"/>
      <c r="H68" s="1594"/>
      <c r="I68" s="1595"/>
      <c r="J68" s="812" t="e">
        <f t="shared" si="2"/>
        <v>#N/A</v>
      </c>
      <c r="K68" s="1385" t="e">
        <f t="shared" si="3"/>
        <v>#N/A</v>
      </c>
      <c r="L68" s="1513"/>
      <c r="M68" s="821"/>
      <c r="N68" s="821"/>
      <c r="O68" s="831"/>
      <c r="P68" s="1588"/>
      <c r="Q68" s="1589"/>
      <c r="R68" s="771"/>
      <c r="S68" s="771"/>
    </row>
    <row r="69" spans="1:19" s="736" customFormat="1" ht="12.75" customHeight="1">
      <c r="A69" s="771"/>
      <c r="B69" s="1620"/>
      <c r="C69" s="1590"/>
      <c r="D69" s="1590"/>
      <c r="E69" s="821"/>
      <c r="F69" s="369"/>
      <c r="G69" s="822"/>
      <c r="H69" s="1594"/>
      <c r="I69" s="1595"/>
      <c r="J69" s="812" t="e">
        <f t="shared" si="2"/>
        <v>#N/A</v>
      </c>
      <c r="K69" s="1385" t="e">
        <f t="shared" si="3"/>
        <v>#N/A</v>
      </c>
      <c r="L69" s="1513"/>
      <c r="M69" s="821"/>
      <c r="N69" s="821"/>
      <c r="O69" s="831"/>
      <c r="P69" s="1588"/>
      <c r="Q69" s="1589"/>
      <c r="R69" s="771"/>
      <c r="S69" s="771"/>
    </row>
    <row r="70" spans="1:19" s="736" customFormat="1" ht="12.75" customHeight="1">
      <c r="A70" s="771"/>
      <c r="B70" s="1620"/>
      <c r="C70" s="1590"/>
      <c r="D70" s="1590"/>
      <c r="E70" s="821"/>
      <c r="F70" s="369"/>
      <c r="G70" s="822"/>
      <c r="H70" s="1594"/>
      <c r="I70" s="1595"/>
      <c r="J70" s="812" t="e">
        <f t="shared" si="2"/>
        <v>#N/A</v>
      </c>
      <c r="K70" s="1385" t="e">
        <f t="shared" si="3"/>
        <v>#N/A</v>
      </c>
      <c r="L70" s="1513"/>
      <c r="M70" s="821"/>
      <c r="N70" s="821"/>
      <c r="O70" s="831"/>
      <c r="P70" s="1588"/>
      <c r="Q70" s="1589"/>
      <c r="R70" s="771"/>
      <c r="S70" s="771"/>
    </row>
    <row r="71" spans="1:19" s="895" customFormat="1" ht="12.75" customHeight="1">
      <c r="B71" s="922"/>
      <c r="C71" s="63"/>
      <c r="D71" s="63"/>
      <c r="E71" s="63"/>
      <c r="F71" s="63"/>
      <c r="G71" s="63"/>
      <c r="H71" s="63"/>
      <c r="I71" s="63"/>
      <c r="J71" s="63"/>
      <c r="K71" s="63"/>
      <c r="L71" s="63"/>
      <c r="M71" s="63"/>
      <c r="N71" s="63"/>
      <c r="O71" s="63"/>
      <c r="P71" s="63"/>
      <c r="Q71" s="721"/>
    </row>
    <row r="72" spans="1:19" ht="38.25" customHeight="1">
      <c r="A72" s="693"/>
      <c r="B72" s="919" t="s">
        <v>2046</v>
      </c>
      <c r="C72" s="522"/>
      <c r="D72" s="63"/>
      <c r="E72" s="63"/>
      <c r="F72" s="63"/>
      <c r="G72" s="63"/>
      <c r="H72" s="63"/>
      <c r="I72" s="63"/>
      <c r="J72" s="63"/>
      <c r="K72" s="63"/>
      <c r="L72" s="63"/>
      <c r="M72" s="63"/>
      <c r="N72" s="63"/>
      <c r="O72" s="63"/>
      <c r="P72" s="63"/>
      <c r="Q72" s="721"/>
      <c r="S72" s="693"/>
    </row>
    <row r="73" spans="1:19" s="736" customFormat="1" ht="38.25" customHeight="1">
      <c r="A73" s="894"/>
      <c r="B73" s="1591" t="s">
        <v>2042</v>
      </c>
      <c r="C73" s="1592"/>
      <c r="D73" s="1592"/>
      <c r="E73" s="1592"/>
      <c r="F73" s="1592"/>
      <c r="G73" s="1592"/>
      <c r="H73" s="1592"/>
      <c r="I73" s="1592"/>
      <c r="J73" s="1592"/>
      <c r="K73" s="1592"/>
      <c r="L73" s="1592"/>
      <c r="M73" s="1592"/>
      <c r="N73" s="1592"/>
      <c r="O73" s="1592"/>
      <c r="P73" s="1592"/>
      <c r="Q73" s="1593"/>
      <c r="R73" s="771"/>
      <c r="S73" s="771"/>
    </row>
    <row r="74" spans="1:19" s="736" customFormat="1" ht="105" customHeight="1">
      <c r="A74" s="894"/>
      <c r="B74" s="734" t="s">
        <v>982</v>
      </c>
      <c r="C74" s="575" t="s">
        <v>983</v>
      </c>
      <c r="D74" s="575" t="s">
        <v>1669</v>
      </c>
      <c r="E74" s="575" t="s">
        <v>1515</v>
      </c>
      <c r="F74" s="575" t="s">
        <v>1757</v>
      </c>
      <c r="G74" s="575" t="s">
        <v>1762</v>
      </c>
      <c r="H74" s="356" t="s">
        <v>1683</v>
      </c>
      <c r="I74" s="575" t="s">
        <v>1763</v>
      </c>
      <c r="J74" s="576" t="s">
        <v>1670</v>
      </c>
      <c r="K74" s="804" t="s">
        <v>984</v>
      </c>
      <c r="L74" s="576" t="s">
        <v>1671</v>
      </c>
      <c r="M74" s="814" t="s">
        <v>881</v>
      </c>
      <c r="N74" s="524" t="s">
        <v>1083</v>
      </c>
      <c r="O74" s="524" t="s">
        <v>1084</v>
      </c>
      <c r="P74" s="1484" t="s">
        <v>1811</v>
      </c>
      <c r="Q74" s="1485"/>
      <c r="R74" s="771"/>
      <c r="S74" s="771"/>
    </row>
    <row r="75" spans="1:19" s="736" customFormat="1" ht="13">
      <c r="A75" s="771"/>
      <c r="B75" s="923"/>
      <c r="C75" s="824"/>
      <c r="D75" s="821"/>
      <c r="E75" s="822"/>
      <c r="F75" s="821"/>
      <c r="G75" s="812" t="e">
        <f t="shared" ref="G75:G89" si="4">VLOOKUP(F75,$B$33:$K$42,3,FALSE)</f>
        <v>#N/A</v>
      </c>
      <c r="H75" s="822"/>
      <c r="I75" s="822"/>
      <c r="J75" s="812">
        <f>D75*I75</f>
        <v>0</v>
      </c>
      <c r="K75" s="812"/>
      <c r="L75" s="358" t="str">
        <f>IF(H75&gt;0, E75*H75/D75, "0.0")</f>
        <v>0.0</v>
      </c>
      <c r="M75" s="821"/>
      <c r="N75" s="821"/>
      <c r="O75" s="831"/>
      <c r="P75" s="1588"/>
      <c r="Q75" s="1589"/>
      <c r="R75" s="771"/>
      <c r="S75" s="771"/>
    </row>
    <row r="76" spans="1:19" s="736" customFormat="1" ht="12.75" customHeight="1">
      <c r="A76" s="771"/>
      <c r="B76" s="916"/>
      <c r="C76" s="824"/>
      <c r="D76" s="821"/>
      <c r="E76" s="822"/>
      <c r="F76" s="821"/>
      <c r="G76" s="812" t="e">
        <f t="shared" si="4"/>
        <v>#N/A</v>
      </c>
      <c r="H76" s="822"/>
      <c r="I76" s="822"/>
      <c r="J76" s="812">
        <f>D76*I76</f>
        <v>0</v>
      </c>
      <c r="K76" s="812" t="e">
        <f t="shared" ref="K76:K89" si="5">E76*I76*G76</f>
        <v>#N/A</v>
      </c>
      <c r="L76" s="358" t="str">
        <f>IF(H76&gt;0, E76*H76/D76, "0.0")</f>
        <v>0.0</v>
      </c>
      <c r="M76" s="821"/>
      <c r="N76" s="821"/>
      <c r="O76" s="831"/>
      <c r="P76" s="1588"/>
      <c r="Q76" s="1589"/>
      <c r="R76" s="771"/>
      <c r="S76" s="771"/>
    </row>
    <row r="77" spans="1:19" s="736" customFormat="1" ht="12.75" customHeight="1">
      <c r="A77" s="771"/>
      <c r="B77" s="916"/>
      <c r="C77" s="824"/>
      <c r="D77" s="821"/>
      <c r="E77" s="822"/>
      <c r="F77" s="821"/>
      <c r="G77" s="812" t="e">
        <f t="shared" si="4"/>
        <v>#N/A</v>
      </c>
      <c r="H77" s="822"/>
      <c r="I77" s="822"/>
      <c r="J77" s="812">
        <f t="shared" ref="J77:J89" si="6">D77*I77</f>
        <v>0</v>
      </c>
      <c r="K77" s="812" t="e">
        <f t="shared" si="5"/>
        <v>#N/A</v>
      </c>
      <c r="L77" s="358" t="str">
        <f t="shared" ref="L77:L89" si="7">IF(H77&gt;0, E77*H77/D77, "0.0")</f>
        <v>0.0</v>
      </c>
      <c r="M77" s="821"/>
      <c r="N77" s="821"/>
      <c r="O77" s="831"/>
      <c r="P77" s="1588"/>
      <c r="Q77" s="1589"/>
      <c r="R77" s="771"/>
      <c r="S77" s="771"/>
    </row>
    <row r="78" spans="1:19" s="736" customFormat="1" ht="12.75" customHeight="1">
      <c r="A78" s="771"/>
      <c r="B78" s="916"/>
      <c r="C78" s="824"/>
      <c r="D78" s="821"/>
      <c r="E78" s="822"/>
      <c r="F78" s="821"/>
      <c r="G78" s="812" t="e">
        <f t="shared" si="4"/>
        <v>#N/A</v>
      </c>
      <c r="H78" s="822"/>
      <c r="I78" s="822"/>
      <c r="J78" s="812">
        <f t="shared" si="6"/>
        <v>0</v>
      </c>
      <c r="K78" s="812" t="e">
        <f t="shared" si="5"/>
        <v>#N/A</v>
      </c>
      <c r="L78" s="358" t="str">
        <f t="shared" si="7"/>
        <v>0.0</v>
      </c>
      <c r="M78" s="821"/>
      <c r="N78" s="821"/>
      <c r="O78" s="831"/>
      <c r="P78" s="1588"/>
      <c r="Q78" s="1589"/>
      <c r="R78" s="771"/>
      <c r="S78" s="771"/>
    </row>
    <row r="79" spans="1:19" s="736" customFormat="1" ht="12.75" customHeight="1">
      <c r="A79" s="771"/>
      <c r="B79" s="916"/>
      <c r="C79" s="824"/>
      <c r="D79" s="821"/>
      <c r="E79" s="822"/>
      <c r="F79" s="821"/>
      <c r="G79" s="812" t="e">
        <f t="shared" si="4"/>
        <v>#N/A</v>
      </c>
      <c r="H79" s="822"/>
      <c r="I79" s="822"/>
      <c r="J79" s="812">
        <f t="shared" si="6"/>
        <v>0</v>
      </c>
      <c r="K79" s="812" t="e">
        <f t="shared" si="5"/>
        <v>#N/A</v>
      </c>
      <c r="L79" s="358" t="str">
        <f t="shared" si="7"/>
        <v>0.0</v>
      </c>
      <c r="M79" s="821"/>
      <c r="N79" s="821"/>
      <c r="O79" s="831"/>
      <c r="P79" s="1588"/>
      <c r="Q79" s="1589"/>
      <c r="R79" s="771"/>
      <c r="S79" s="771"/>
    </row>
    <row r="80" spans="1:19" s="736" customFormat="1" ht="12.75" customHeight="1">
      <c r="A80" s="771"/>
      <c r="B80" s="916"/>
      <c r="C80" s="824"/>
      <c r="D80" s="821"/>
      <c r="E80" s="822"/>
      <c r="F80" s="821"/>
      <c r="G80" s="812" t="e">
        <f t="shared" si="4"/>
        <v>#N/A</v>
      </c>
      <c r="H80" s="822"/>
      <c r="I80" s="822"/>
      <c r="J80" s="812">
        <f t="shared" si="6"/>
        <v>0</v>
      </c>
      <c r="K80" s="812" t="e">
        <f t="shared" si="5"/>
        <v>#N/A</v>
      </c>
      <c r="L80" s="358" t="str">
        <f t="shared" si="7"/>
        <v>0.0</v>
      </c>
      <c r="M80" s="821"/>
      <c r="N80" s="821"/>
      <c r="O80" s="831"/>
      <c r="P80" s="1588"/>
      <c r="Q80" s="1589"/>
      <c r="R80" s="771"/>
      <c r="S80" s="771"/>
    </row>
    <row r="81" spans="1:19" s="736" customFormat="1" ht="12.75" customHeight="1">
      <c r="A81" s="771"/>
      <c r="B81" s="916"/>
      <c r="C81" s="824"/>
      <c r="D81" s="821"/>
      <c r="E81" s="822"/>
      <c r="F81" s="821"/>
      <c r="G81" s="812" t="e">
        <f t="shared" si="4"/>
        <v>#N/A</v>
      </c>
      <c r="H81" s="822"/>
      <c r="I81" s="822"/>
      <c r="J81" s="812">
        <f t="shared" si="6"/>
        <v>0</v>
      </c>
      <c r="K81" s="812" t="e">
        <f t="shared" si="5"/>
        <v>#N/A</v>
      </c>
      <c r="L81" s="358" t="str">
        <f t="shared" si="7"/>
        <v>0.0</v>
      </c>
      <c r="M81" s="821"/>
      <c r="N81" s="821"/>
      <c r="O81" s="831"/>
      <c r="P81" s="1588"/>
      <c r="Q81" s="1589"/>
      <c r="R81" s="771"/>
      <c r="S81" s="771"/>
    </row>
    <row r="82" spans="1:19" s="736" customFormat="1">
      <c r="A82" s="771"/>
      <c r="B82" s="916"/>
      <c r="C82" s="824"/>
      <c r="D82" s="822"/>
      <c r="E82" s="822"/>
      <c r="F82" s="821"/>
      <c r="G82" s="812" t="e">
        <f t="shared" si="4"/>
        <v>#N/A</v>
      </c>
      <c r="H82" s="822"/>
      <c r="I82" s="822"/>
      <c r="J82" s="812">
        <f t="shared" si="6"/>
        <v>0</v>
      </c>
      <c r="K82" s="812" t="e">
        <f t="shared" si="5"/>
        <v>#N/A</v>
      </c>
      <c r="L82" s="358" t="str">
        <f t="shared" si="7"/>
        <v>0.0</v>
      </c>
      <c r="M82" s="822"/>
      <c r="N82" s="821"/>
      <c r="O82" s="831"/>
      <c r="P82" s="820"/>
      <c r="Q82" s="924"/>
      <c r="R82" s="771"/>
      <c r="S82" s="771"/>
    </row>
    <row r="83" spans="1:19" s="736" customFormat="1" ht="13">
      <c r="A83" s="771"/>
      <c r="B83" s="923"/>
      <c r="C83" s="824"/>
      <c r="D83" s="822"/>
      <c r="E83" s="822"/>
      <c r="F83" s="821"/>
      <c r="G83" s="812" t="e">
        <f t="shared" si="4"/>
        <v>#N/A</v>
      </c>
      <c r="H83" s="822"/>
      <c r="I83" s="822"/>
      <c r="J83" s="812">
        <f t="shared" si="6"/>
        <v>0</v>
      </c>
      <c r="K83" s="812" t="e">
        <f t="shared" si="5"/>
        <v>#N/A</v>
      </c>
      <c r="L83" s="358" t="str">
        <f t="shared" si="7"/>
        <v>0.0</v>
      </c>
      <c r="M83" s="822"/>
      <c r="N83" s="821"/>
      <c r="O83" s="831"/>
      <c r="P83" s="820"/>
      <c r="Q83" s="924"/>
      <c r="R83" s="771"/>
      <c r="S83" s="771"/>
    </row>
    <row r="84" spans="1:19" s="736" customFormat="1" ht="12.75" customHeight="1">
      <c r="A84" s="771"/>
      <c r="B84" s="916"/>
      <c r="C84" s="824"/>
      <c r="D84" s="821"/>
      <c r="E84" s="822"/>
      <c r="F84" s="821"/>
      <c r="G84" s="812" t="e">
        <f t="shared" si="4"/>
        <v>#N/A</v>
      </c>
      <c r="H84" s="822"/>
      <c r="I84" s="822"/>
      <c r="J84" s="812">
        <f t="shared" si="6"/>
        <v>0</v>
      </c>
      <c r="K84" s="812" t="e">
        <f t="shared" si="5"/>
        <v>#N/A</v>
      </c>
      <c r="L84" s="358" t="str">
        <f t="shared" si="7"/>
        <v>0.0</v>
      </c>
      <c r="M84" s="821"/>
      <c r="N84" s="821"/>
      <c r="O84" s="831"/>
      <c r="P84" s="1588"/>
      <c r="Q84" s="1589"/>
      <c r="R84" s="771"/>
      <c r="S84" s="771"/>
    </row>
    <row r="85" spans="1:19" s="736" customFormat="1" ht="12.75" customHeight="1">
      <c r="A85" s="771"/>
      <c r="B85" s="916"/>
      <c r="C85" s="824"/>
      <c r="D85" s="821"/>
      <c r="E85" s="822"/>
      <c r="F85" s="821"/>
      <c r="G85" s="812" t="e">
        <f t="shared" si="4"/>
        <v>#N/A</v>
      </c>
      <c r="H85" s="822"/>
      <c r="I85" s="822"/>
      <c r="J85" s="812">
        <f t="shared" si="6"/>
        <v>0</v>
      </c>
      <c r="K85" s="812" t="e">
        <f t="shared" si="5"/>
        <v>#N/A</v>
      </c>
      <c r="L85" s="358" t="str">
        <f t="shared" si="7"/>
        <v>0.0</v>
      </c>
      <c r="M85" s="821"/>
      <c r="N85" s="821"/>
      <c r="O85" s="831"/>
      <c r="P85" s="1588"/>
      <c r="Q85" s="1589"/>
      <c r="R85" s="771"/>
      <c r="S85" s="771"/>
    </row>
    <row r="86" spans="1:19" s="736" customFormat="1" ht="12.75" customHeight="1">
      <c r="A86" s="771"/>
      <c r="B86" s="916"/>
      <c r="C86" s="824"/>
      <c r="D86" s="821"/>
      <c r="E86" s="822"/>
      <c r="F86" s="821"/>
      <c r="G86" s="812" t="e">
        <f t="shared" si="4"/>
        <v>#N/A</v>
      </c>
      <c r="H86" s="822"/>
      <c r="I86" s="822"/>
      <c r="J86" s="812">
        <f t="shared" si="6"/>
        <v>0</v>
      </c>
      <c r="K86" s="812" t="e">
        <f t="shared" si="5"/>
        <v>#N/A</v>
      </c>
      <c r="L86" s="358" t="str">
        <f t="shared" si="7"/>
        <v>0.0</v>
      </c>
      <c r="M86" s="821"/>
      <c r="N86" s="821"/>
      <c r="O86" s="831"/>
      <c r="P86" s="1588"/>
      <c r="Q86" s="1589"/>
      <c r="R86" s="771"/>
      <c r="S86" s="771"/>
    </row>
    <row r="87" spans="1:19" s="736" customFormat="1" ht="12.75" customHeight="1">
      <c r="A87" s="771"/>
      <c r="B87" s="916"/>
      <c r="C87" s="824"/>
      <c r="D87" s="821"/>
      <c r="E87" s="822"/>
      <c r="F87" s="821"/>
      <c r="G87" s="812" t="e">
        <f t="shared" si="4"/>
        <v>#N/A</v>
      </c>
      <c r="H87" s="822"/>
      <c r="I87" s="822"/>
      <c r="J87" s="812">
        <f t="shared" si="6"/>
        <v>0</v>
      </c>
      <c r="K87" s="812" t="e">
        <f t="shared" si="5"/>
        <v>#N/A</v>
      </c>
      <c r="L87" s="358" t="str">
        <f t="shared" si="7"/>
        <v>0.0</v>
      </c>
      <c r="M87" s="821"/>
      <c r="N87" s="821"/>
      <c r="O87" s="831"/>
      <c r="P87" s="1588"/>
      <c r="Q87" s="1589"/>
      <c r="R87" s="771"/>
      <c r="S87" s="771"/>
    </row>
    <row r="88" spans="1:19" s="736" customFormat="1" ht="12.75" customHeight="1">
      <c r="A88" s="771"/>
      <c r="B88" s="916"/>
      <c r="C88" s="824"/>
      <c r="D88" s="821"/>
      <c r="E88" s="822"/>
      <c r="F88" s="821"/>
      <c r="G88" s="812" t="e">
        <f t="shared" si="4"/>
        <v>#N/A</v>
      </c>
      <c r="H88" s="822"/>
      <c r="I88" s="822"/>
      <c r="J88" s="812">
        <f t="shared" si="6"/>
        <v>0</v>
      </c>
      <c r="K88" s="812" t="e">
        <f t="shared" si="5"/>
        <v>#N/A</v>
      </c>
      <c r="L88" s="358" t="str">
        <f t="shared" si="7"/>
        <v>0.0</v>
      </c>
      <c r="M88" s="821"/>
      <c r="N88" s="821"/>
      <c r="O88" s="831"/>
      <c r="P88" s="1588"/>
      <c r="Q88" s="1589"/>
      <c r="R88" s="771"/>
      <c r="S88" s="771"/>
    </row>
    <row r="89" spans="1:19" s="736" customFormat="1" ht="12.75" customHeight="1">
      <c r="A89" s="771"/>
      <c r="B89" s="916"/>
      <c r="C89" s="824"/>
      <c r="D89" s="821"/>
      <c r="E89" s="822"/>
      <c r="F89" s="821"/>
      <c r="G89" s="812" t="e">
        <f t="shared" si="4"/>
        <v>#N/A</v>
      </c>
      <c r="H89" s="822"/>
      <c r="I89" s="822"/>
      <c r="J89" s="812">
        <f t="shared" si="6"/>
        <v>0</v>
      </c>
      <c r="K89" s="812" t="e">
        <f t="shared" si="5"/>
        <v>#N/A</v>
      </c>
      <c r="L89" s="358" t="str">
        <f t="shared" si="7"/>
        <v>0.0</v>
      </c>
      <c r="M89" s="821"/>
      <c r="N89" s="821"/>
      <c r="O89" s="831"/>
      <c r="P89" s="1588"/>
      <c r="Q89" s="1589"/>
      <c r="R89" s="771"/>
      <c r="S89" s="771"/>
    </row>
    <row r="90" spans="1:19" ht="38.25" customHeight="1">
      <c r="A90" s="693"/>
      <c r="B90" s="925"/>
      <c r="C90" s="815"/>
      <c r="D90" s="825"/>
      <c r="E90" s="825"/>
      <c r="F90" s="825"/>
      <c r="G90" s="825"/>
      <c r="H90" s="825"/>
      <c r="I90" s="825"/>
      <c r="J90" s="825"/>
      <c r="K90" s="65"/>
      <c r="L90" s="66"/>
      <c r="M90" s="66"/>
      <c r="N90" s="1617"/>
      <c r="O90" s="1618"/>
      <c r="P90" s="1618"/>
      <c r="Q90" s="1619"/>
      <c r="R90" s="693"/>
      <c r="S90" s="693"/>
    </row>
    <row r="91" spans="1:19" ht="34.5" customHeight="1">
      <c r="A91" s="693"/>
      <c r="B91" s="925"/>
      <c r="C91" s="1581" t="s">
        <v>1519</v>
      </c>
      <c r="D91" s="1582"/>
      <c r="E91" s="395" t="s">
        <v>1520</v>
      </c>
      <c r="F91" s="396" t="s">
        <v>1085</v>
      </c>
      <c r="G91" s="395" t="s">
        <v>1521</v>
      </c>
      <c r="H91" s="825"/>
      <c r="I91" s="825"/>
      <c r="J91" s="825"/>
      <c r="K91" s="65"/>
      <c r="L91" s="66"/>
      <c r="M91" s="66"/>
      <c r="N91" s="825"/>
      <c r="O91" s="826"/>
      <c r="P91" s="826"/>
      <c r="Q91" s="926"/>
      <c r="R91" s="693"/>
      <c r="S91" s="693"/>
    </row>
    <row r="92" spans="1:19" ht="34.5" customHeight="1">
      <c r="A92" s="693"/>
      <c r="B92" s="925"/>
      <c r="C92" s="1581" t="s">
        <v>1429</v>
      </c>
      <c r="D92" s="1582"/>
      <c r="E92" s="395">
        <f ca="1">SUMIF($H$33:$I$42, C92, $L$33:$L$42)</f>
        <v>0</v>
      </c>
      <c r="F92" s="395">
        <f>SUMIFS($L$33:$L$42, $H$33:$H$42, C92, $J$33:$J$42, "Yes")</f>
        <v>0</v>
      </c>
      <c r="G92" s="397" t="e">
        <f ca="1">F92/E92</f>
        <v>#DIV/0!</v>
      </c>
      <c r="H92" s="825"/>
      <c r="I92" s="825"/>
      <c r="J92" s="825"/>
      <c r="K92" s="65"/>
      <c r="L92" s="66"/>
      <c r="M92" s="66"/>
      <c r="N92" s="825"/>
      <c r="O92" s="826"/>
      <c r="P92" s="826"/>
      <c r="Q92" s="926"/>
      <c r="R92" s="693"/>
      <c r="S92" s="693"/>
    </row>
    <row r="93" spans="1:19" ht="34.5" customHeight="1">
      <c r="A93" s="693"/>
      <c r="B93" s="925"/>
      <c r="C93" s="1581" t="s">
        <v>1522</v>
      </c>
      <c r="D93" s="1582"/>
      <c r="E93" s="395">
        <f ca="1">SUMIF($H$33:$I$42, C93, $L$33:$L$42)</f>
        <v>0</v>
      </c>
      <c r="F93" s="395">
        <f>SUMIFS($L$33:$L$42, $H$33:$H$42, C93, $J$33:$J$42, "Yes")</f>
        <v>0</v>
      </c>
      <c r="G93" s="397" t="e">
        <f ca="1">F93/E93</f>
        <v>#DIV/0!</v>
      </c>
      <c r="H93" s="825"/>
      <c r="I93" s="825"/>
      <c r="J93" s="825"/>
      <c r="K93" s="65"/>
      <c r="L93" s="66"/>
      <c r="M93" s="66"/>
      <c r="N93" s="825"/>
      <c r="O93" s="826"/>
      <c r="P93" s="826"/>
      <c r="Q93" s="926"/>
      <c r="R93" s="693"/>
      <c r="S93" s="693"/>
    </row>
    <row r="94" spans="1:19" ht="34.5" customHeight="1">
      <c r="A94" s="693"/>
      <c r="B94" s="925"/>
      <c r="C94" s="1581" t="s">
        <v>1228</v>
      </c>
      <c r="D94" s="1582"/>
      <c r="E94" s="395">
        <f ca="1">SUMIF($H$33:$I$42, C94, $L$33:$L$42)</f>
        <v>0</v>
      </c>
      <c r="F94" s="395">
        <f>SUMIFS($L$33:$L$42, $H$33:$H$42, C94, $J$33:$J$42, "Yes")</f>
        <v>0</v>
      </c>
      <c r="G94" s="397" t="e">
        <f ca="1">F94/E94</f>
        <v>#DIV/0!</v>
      </c>
      <c r="H94" s="825"/>
      <c r="I94" s="825"/>
      <c r="J94" s="825"/>
      <c r="K94" s="65"/>
      <c r="L94" s="66"/>
      <c r="M94" s="66"/>
      <c r="N94" s="825"/>
      <c r="O94" s="826"/>
      <c r="P94" s="826"/>
      <c r="Q94" s="926"/>
      <c r="R94" s="693"/>
      <c r="S94" s="693"/>
    </row>
    <row r="95" spans="1:19" ht="80.150000000000006" customHeight="1">
      <c r="A95" s="693"/>
      <c r="B95" s="719" t="s">
        <v>1315</v>
      </c>
      <c r="C95" s="807"/>
      <c r="D95" s="1393" t="s">
        <v>1235</v>
      </c>
      <c r="E95" s="1393"/>
      <c r="F95" s="1393" t="s">
        <v>1538</v>
      </c>
      <c r="G95" s="1393"/>
      <c r="H95" s="1380" t="s">
        <v>1539</v>
      </c>
      <c r="I95" s="1380"/>
      <c r="J95" s="804" t="s">
        <v>955</v>
      </c>
      <c r="K95" s="814" t="s">
        <v>1226</v>
      </c>
      <c r="L95" s="524" t="s">
        <v>1083</v>
      </c>
      <c r="M95" s="524" t="s">
        <v>1084</v>
      </c>
      <c r="N95" s="1298" t="s">
        <v>1893</v>
      </c>
      <c r="O95" s="1583"/>
      <c r="P95" s="1583"/>
      <c r="Q95" s="1584"/>
      <c r="R95" s="693"/>
      <c r="S95" s="693"/>
    </row>
    <row r="96" spans="1:19" ht="51" customHeight="1">
      <c r="A96" s="893"/>
      <c r="B96" s="1585" t="s">
        <v>1533</v>
      </c>
      <c r="C96" s="1293"/>
      <c r="D96" s="1293"/>
      <c r="E96" s="1293"/>
      <c r="F96" s="1293"/>
      <c r="G96" s="1293"/>
      <c r="H96" s="1586"/>
      <c r="I96" s="1587"/>
      <c r="J96" s="1182"/>
      <c r="K96" s="1144"/>
      <c r="L96" s="1182"/>
      <c r="M96" s="1177"/>
      <c r="N96" s="1288"/>
      <c r="O96" s="1598"/>
      <c r="P96" s="1598"/>
      <c r="Q96" s="1599"/>
      <c r="R96" s="693"/>
      <c r="S96" s="693"/>
    </row>
    <row r="97" spans="1:21" ht="391.5" customHeight="1">
      <c r="A97" s="893"/>
      <c r="B97" s="1524" t="s">
        <v>1540</v>
      </c>
      <c r="C97" s="1348"/>
      <c r="D97" s="1337" t="str">
        <f>IF('Project Info'!C4='Project Info'!P35,'Prescriptive Path Checklist'!C103,IF('Project Info'!C4='Project Info'!P36,'Prerequisites Checklist'!C99,"&lt;Select compliance path on the 'Project Info' tab&gt;"))</f>
        <v>&lt;Select compliance path on the 'Project Info' tab&gt;</v>
      </c>
      <c r="E97" s="1338"/>
      <c r="F97" s="1385">
        <f>ERMs!C47</f>
        <v>0</v>
      </c>
      <c r="G97" s="1513"/>
      <c r="H97" s="1385">
        <f>ERMs!D47</f>
        <v>0</v>
      </c>
      <c r="I97" s="1606"/>
      <c r="J97" s="1182"/>
      <c r="K97" s="1144"/>
      <c r="L97" s="1182"/>
      <c r="M97" s="1177"/>
      <c r="N97" s="1288"/>
      <c r="O97" s="1598"/>
      <c r="P97" s="1598"/>
      <c r="Q97" s="1599"/>
      <c r="R97" s="693"/>
      <c r="S97" s="693"/>
    </row>
    <row r="98" spans="1:21" ht="240" customHeight="1">
      <c r="A98" s="896"/>
      <c r="B98" s="1524" t="s">
        <v>1663</v>
      </c>
      <c r="C98" s="1348"/>
      <c r="D98" s="1603" t="str">
        <f>IF('Project Info'!C4='Project Info'!P35,'Prescriptive Path Checklist'!C104,IF('Project Info'!C4='Project Info'!P36,'Prerequisites Checklist'!C100,"&lt;Select compliance path on the 'Project Info' tab&gt;"))</f>
        <v>&lt;Select compliance path on the 'Project Info' tab&gt;</v>
      </c>
      <c r="E98" s="1603"/>
      <c r="F98" s="1437">
        <f>ERMs!C48</f>
        <v>0</v>
      </c>
      <c r="G98" s="1600"/>
      <c r="H98" s="1437">
        <f>ERMs!D48</f>
        <v>0</v>
      </c>
      <c r="I98" s="1438"/>
      <c r="J98" s="1182"/>
      <c r="K98" s="1144"/>
      <c r="L98" s="1182"/>
      <c r="M98" s="1177"/>
      <c r="N98" s="1288"/>
      <c r="O98" s="1598"/>
      <c r="P98" s="1598"/>
      <c r="Q98" s="1599"/>
      <c r="R98" s="693"/>
      <c r="S98" s="693"/>
    </row>
    <row r="99" spans="1:21" ht="251.25" customHeight="1">
      <c r="A99" s="893"/>
      <c r="B99" s="1534" t="s">
        <v>1596</v>
      </c>
      <c r="C99" s="1609"/>
      <c r="D99" s="1604" t="str">
        <f>IF('Project Info'!C4='Project Info'!P35,'Prescriptive Path Checklist'!C105,IF('Project Info'!C4='Project Info'!P36,'Prerequisites Checklist'!C101,"&lt;Select compliance path on the 'Project Info' tab&gt;"))</f>
        <v>&lt;Select compliance path on the 'Project Info' tab&gt;</v>
      </c>
      <c r="E99" s="1605"/>
      <c r="F99" s="1415"/>
      <c r="G99" s="1602"/>
      <c r="H99" s="1415"/>
      <c r="I99" s="1416"/>
      <c r="J99" s="1182"/>
      <c r="K99" s="1144"/>
      <c r="L99" s="1182"/>
      <c r="M99" s="1177"/>
      <c r="N99" s="1288"/>
      <c r="O99" s="1598"/>
      <c r="P99" s="1598"/>
      <c r="Q99" s="1599"/>
      <c r="R99" s="693"/>
      <c r="S99" s="693"/>
    </row>
    <row r="100" spans="1:21" ht="108" customHeight="1">
      <c r="A100" s="693"/>
      <c r="B100" s="1524" t="s">
        <v>256</v>
      </c>
      <c r="C100" s="1348"/>
      <c r="D100" s="1337" t="str">
        <f>IF('Project Info'!C4='Project Info'!P35,'Prescriptive Path Checklist'!C106,IF('Project Info'!C4='Project Info'!P36,'Prerequisites Checklist'!C102,"&lt;Select compliance path on the 'Project Info' tab&gt;"))</f>
        <v>&lt;Select compliance path on the 'Project Info' tab&gt;</v>
      </c>
      <c r="E100" s="1338"/>
      <c r="F100" s="1385">
        <f>ERMs!C49</f>
        <v>0</v>
      </c>
      <c r="G100" s="1513"/>
      <c r="H100" s="1385">
        <f>ERMs!D49</f>
        <v>0</v>
      </c>
      <c r="I100" s="1606"/>
      <c r="J100" s="1182"/>
      <c r="K100" s="1144"/>
      <c r="L100" s="1182"/>
      <c r="M100" s="1177"/>
      <c r="N100" s="1288"/>
      <c r="O100" s="1598"/>
      <c r="P100" s="1598"/>
      <c r="Q100" s="1599"/>
      <c r="R100" s="901"/>
      <c r="S100" s="693"/>
    </row>
    <row r="101" spans="1:21" ht="192" customHeight="1">
      <c r="A101" s="693"/>
      <c r="B101" s="1524" t="s">
        <v>1541</v>
      </c>
      <c r="C101" s="1348"/>
      <c r="D101" s="1337" t="str">
        <f>IF('Project Info'!C4='Project Info'!P35,'Prescriptive Path Checklist'!C107,IF('Project Info'!C4='Project Info'!P36,'Prerequisites Checklist'!C103,"&lt;Select compliance path on the 'Project Info' tab&gt;"))</f>
        <v>&lt;Select compliance path on the 'Project Info' tab&gt;</v>
      </c>
      <c r="E101" s="1338"/>
      <c r="F101" s="1437">
        <f>ERMs!C50</f>
        <v>0</v>
      </c>
      <c r="G101" s="1600"/>
      <c r="H101" s="1437">
        <f>ERMs!D50</f>
        <v>0</v>
      </c>
      <c r="I101" s="1438"/>
      <c r="J101" s="1182"/>
      <c r="K101" s="1144"/>
      <c r="L101" s="1182"/>
      <c r="M101" s="1177"/>
      <c r="N101" s="1288"/>
      <c r="O101" s="1598"/>
      <c r="P101" s="1598"/>
      <c r="Q101" s="1599"/>
      <c r="R101" s="693"/>
      <c r="S101" s="693"/>
    </row>
    <row r="102" spans="1:21" ht="229.5" customHeight="1">
      <c r="A102" s="693"/>
      <c r="B102" s="1524" t="s">
        <v>1664</v>
      </c>
      <c r="C102" s="1348"/>
      <c r="D102" s="1337" t="str">
        <f>IF('Project Info'!C4='Project Info'!P35,'Prescriptive Path Checklist'!C108,IF('Project Info'!C4='Project Info'!P36,'Prerequisites Checklist'!C104,"&lt;Select compliance path on the 'Project Info' tab&gt;"))</f>
        <v>&lt;Select compliance path on the 'Project Info' tab&gt;</v>
      </c>
      <c r="E102" s="1338"/>
      <c r="F102" s="1413"/>
      <c r="G102" s="1601"/>
      <c r="H102" s="1413"/>
      <c r="I102" s="1414"/>
      <c r="J102" s="1182"/>
      <c r="K102" s="1144"/>
      <c r="L102" s="1182"/>
      <c r="M102" s="1177"/>
      <c r="N102" s="1288"/>
      <c r="O102" s="1598"/>
      <c r="P102" s="1598"/>
      <c r="Q102" s="1599"/>
      <c r="R102" s="693"/>
      <c r="S102" s="693"/>
    </row>
    <row r="103" spans="1:21" ht="95.25" customHeight="1">
      <c r="A103" s="693"/>
      <c r="B103" s="1524" t="s">
        <v>1542</v>
      </c>
      <c r="C103" s="1348"/>
      <c r="D103" s="1621" t="str">
        <f>IF('Project Info'!C4='Project Info'!P35,'Prescriptive Path Checklist'!C109,IF('Project Info'!C4='Project Info'!P36,"N/A","&lt;Select compliance path on the 'Project Info' tab&gt;"))</f>
        <v>&lt;Select compliance path on the 'Project Info' tab&gt;</v>
      </c>
      <c r="E103" s="1622"/>
      <c r="F103" s="1415"/>
      <c r="G103" s="1602"/>
      <c r="H103" s="1415"/>
      <c r="I103" s="1416"/>
      <c r="J103" s="1182"/>
      <c r="K103" s="1144"/>
      <c r="L103" s="1182"/>
      <c r="M103" s="1177"/>
      <c r="N103" s="1288"/>
      <c r="O103" s="1598"/>
      <c r="P103" s="1598"/>
      <c r="Q103" s="1599"/>
      <c r="R103" s="693"/>
      <c r="S103" s="693"/>
    </row>
    <row r="104" spans="1:21" ht="225.75" customHeight="1">
      <c r="A104" s="893"/>
      <c r="B104" s="1524" t="s">
        <v>1665</v>
      </c>
      <c r="C104" s="1348"/>
      <c r="D104" s="1337" t="str">
        <f>IF('Project Info'!C4='Project Info'!P35,'Prescriptive Path Checklist'!C110,IF('Project Info'!C4='Project Info'!P36,'Prerequisites Checklist'!C105,"&lt;Select compliance path on the 'Project Info' tab&gt;"))</f>
        <v>&lt;Select compliance path on the 'Project Info' tab&gt;</v>
      </c>
      <c r="E104" s="1338"/>
      <c r="F104" s="1385">
        <f>ERMs!C51</f>
        <v>0</v>
      </c>
      <c r="G104" s="1513"/>
      <c r="H104" s="1385">
        <f>ERMs!D51</f>
        <v>0</v>
      </c>
      <c r="I104" s="1606"/>
      <c r="J104" s="1182"/>
      <c r="K104" s="1144"/>
      <c r="L104" s="1182"/>
      <c r="M104" s="1177"/>
      <c r="N104" s="1288"/>
      <c r="O104" s="1598"/>
      <c r="P104" s="1598"/>
      <c r="Q104" s="1599"/>
      <c r="R104" s="693"/>
      <c r="S104" s="693"/>
    </row>
    <row r="105" spans="1:21" ht="33" customHeight="1">
      <c r="A105" s="693"/>
      <c r="B105" s="1585" t="s">
        <v>330</v>
      </c>
      <c r="C105" s="1293"/>
      <c r="D105" s="1293"/>
      <c r="E105" s="1293"/>
      <c r="F105" s="1293"/>
      <c r="G105" s="1293"/>
      <c r="H105" s="1586"/>
      <c r="I105" s="1586"/>
      <c r="J105" s="1586"/>
      <c r="K105" s="1586"/>
      <c r="L105" s="1587"/>
      <c r="M105" s="1177"/>
      <c r="N105" s="1288"/>
      <c r="O105" s="1598"/>
      <c r="P105" s="1598"/>
      <c r="Q105" s="1599"/>
      <c r="R105" s="693"/>
      <c r="S105" s="693"/>
    </row>
    <row r="106" spans="1:21" ht="57.75" customHeight="1">
      <c r="A106" s="693"/>
      <c r="B106" s="1585" t="s">
        <v>69</v>
      </c>
      <c r="C106" s="1293"/>
      <c r="D106" s="1293"/>
      <c r="E106" s="1293"/>
      <c r="F106" s="1293"/>
      <c r="G106" s="1293"/>
      <c r="H106" s="1293"/>
      <c r="I106" s="1293"/>
      <c r="J106" s="1293"/>
      <c r="K106" s="1293"/>
      <c r="L106" s="1608"/>
      <c r="M106" s="1177"/>
      <c r="N106" s="1288"/>
      <c r="O106" s="1598"/>
      <c r="P106" s="1598"/>
      <c r="Q106" s="1599"/>
      <c r="R106" s="693"/>
      <c r="S106" s="693"/>
    </row>
    <row r="107" spans="1:21" ht="60" customHeight="1">
      <c r="A107" s="693"/>
      <c r="B107" s="1612" t="s">
        <v>70</v>
      </c>
      <c r="C107" s="1613"/>
      <c r="D107" s="1613"/>
      <c r="E107" s="1613"/>
      <c r="F107" s="1613"/>
      <c r="G107" s="1613"/>
      <c r="H107" s="1613"/>
      <c r="I107" s="1613"/>
      <c r="J107" s="1613"/>
      <c r="K107" s="1613"/>
      <c r="L107" s="1614"/>
      <c r="M107" s="1181"/>
      <c r="N107" s="1486"/>
      <c r="O107" s="1610"/>
      <c r="P107" s="1610"/>
      <c r="Q107" s="1611"/>
      <c r="R107" s="693"/>
      <c r="S107" s="693"/>
    </row>
    <row r="108" spans="1:21">
      <c r="A108" s="693"/>
      <c r="R108" s="693"/>
      <c r="S108" s="693"/>
    </row>
    <row r="110" spans="1:21" ht="24.5">
      <c r="C110" s="737"/>
    </row>
    <row r="111" spans="1:21" ht="24.5">
      <c r="C111" s="737"/>
      <c r="S111" s="891"/>
      <c r="T111" s="891"/>
      <c r="U111" s="891"/>
    </row>
    <row r="112" spans="1:21" ht="24.5">
      <c r="C112" s="737"/>
      <c r="S112" s="891"/>
      <c r="T112" s="891"/>
      <c r="U112" s="891" t="s">
        <v>961</v>
      </c>
    </row>
    <row r="113" spans="1:21">
      <c r="A113" s="693"/>
      <c r="R113" s="693"/>
      <c r="S113" s="892"/>
      <c r="T113" s="891"/>
      <c r="U113" s="891" t="s">
        <v>962</v>
      </c>
    </row>
    <row r="114" spans="1:21">
      <c r="A114" s="693"/>
      <c r="R114" s="693"/>
      <c r="S114" s="892"/>
      <c r="T114" s="891"/>
      <c r="U114" s="891" t="s">
        <v>847</v>
      </c>
    </row>
    <row r="115" spans="1:21">
      <c r="A115" s="693"/>
      <c r="R115" s="693"/>
      <c r="S115" s="892"/>
      <c r="T115" s="891"/>
      <c r="U115" s="891"/>
    </row>
    <row r="116" spans="1:21">
      <c r="A116" s="693"/>
      <c r="R116" s="693"/>
      <c r="S116" s="892"/>
      <c r="T116" s="891"/>
      <c r="U116" s="891"/>
    </row>
    <row r="117" spans="1:21">
      <c r="A117" s="693"/>
      <c r="R117" s="693"/>
      <c r="S117" s="892"/>
      <c r="T117" s="891"/>
      <c r="U117" s="891"/>
    </row>
    <row r="118" spans="1:21">
      <c r="A118" s="693"/>
      <c r="R118" s="693"/>
      <c r="S118" s="892"/>
      <c r="T118" s="891"/>
      <c r="U118" s="891"/>
    </row>
    <row r="119" spans="1:21">
      <c r="A119" s="694"/>
      <c r="R119" s="693"/>
      <c r="S119" s="693"/>
    </row>
    <row r="120" spans="1:21">
      <c r="B120" s="698"/>
      <c r="R120" s="693"/>
      <c r="S120" s="693"/>
    </row>
    <row r="121" spans="1:21">
      <c r="B121" s="698"/>
    </row>
    <row r="194" spans="2:2" ht="18">
      <c r="B194" s="738"/>
    </row>
  </sheetData>
  <sheetProtection sheet="1" objects="1" scenarios="1" formatCells="0" formatColumns="0" formatRows="0" insertColumns="0" insertRows="0"/>
  <customSheetViews>
    <customSheetView guid="{64EBBD8A-4566-42FC-86CE-DB7AB51EA8C6}" showPageBreaks="1" showGridLines="0" printArea="1" hiddenColumns="1" view="pageBreakPreview" topLeftCell="A79">
      <selection activeCell="B80" sqref="B80:I80"/>
      <pageMargins left="0.25" right="0.25" top="0.75" bottom="0.75" header="0.3" footer="0.3"/>
      <pageSetup scale="47" orientation="portrait" r:id="rId1"/>
      <headerFooter alignWithMargins="0"/>
    </customSheetView>
    <customSheetView guid="{F9A20F36-B02B-42EA-9527-78282515A3BC}" showPageBreaks="1" showGridLines="0" printArea="1" hiddenColumns="1" view="pageBreakPreview" topLeftCell="A79">
      <selection activeCell="B80" sqref="B80:I80"/>
      <pageMargins left="0.25" right="0.25" top="0.75" bottom="0.75" header="0.3" footer="0.3"/>
      <pageSetup scale="47" orientation="portrait" r:id="rId2"/>
      <headerFooter alignWithMargins="0"/>
    </customSheetView>
  </customSheetViews>
  <mergeCells count="160">
    <mergeCell ref="K68:L68"/>
    <mergeCell ref="K69:L69"/>
    <mergeCell ref="P75:Q75"/>
    <mergeCell ref="P32:Q32"/>
    <mergeCell ref="B45:Q45"/>
    <mergeCell ref="P47:Q47"/>
    <mergeCell ref="P48:Q48"/>
    <mergeCell ref="P49:Q49"/>
    <mergeCell ref="K66:L66"/>
    <mergeCell ref="N97:Q97"/>
    <mergeCell ref="F34:G34"/>
    <mergeCell ref="C93:D93"/>
    <mergeCell ref="F37:G37"/>
    <mergeCell ref="H37:I37"/>
    <mergeCell ref="F38:G38"/>
    <mergeCell ref="H38:I38"/>
    <mergeCell ref="H41:I41"/>
    <mergeCell ref="F40:G40"/>
    <mergeCell ref="H64:I64"/>
    <mergeCell ref="B67:D67"/>
    <mergeCell ref="B68:D68"/>
    <mergeCell ref="D95:E95"/>
    <mergeCell ref="F95:G95"/>
    <mergeCell ref="N96:Q96"/>
    <mergeCell ref="B69:D69"/>
    <mergeCell ref="H65:I65"/>
    <mergeCell ref="P46:Q46"/>
    <mergeCell ref="F35:G35"/>
    <mergeCell ref="H35:I35"/>
    <mergeCell ref="F42:G42"/>
    <mergeCell ref="H42:I42"/>
    <mergeCell ref="N90:Q90"/>
    <mergeCell ref="P88:Q88"/>
    <mergeCell ref="B104:C104"/>
    <mergeCell ref="D104:E104"/>
    <mergeCell ref="F104:G104"/>
    <mergeCell ref="H104:I104"/>
    <mergeCell ref="B102:C102"/>
    <mergeCell ref="P38:Q38"/>
    <mergeCell ref="P37:Q37"/>
    <mergeCell ref="N62:Q62"/>
    <mergeCell ref="B63:Q63"/>
    <mergeCell ref="P64:Q64"/>
    <mergeCell ref="B70:D70"/>
    <mergeCell ref="H69:I69"/>
    <mergeCell ref="P77:Q77"/>
    <mergeCell ref="P87:Q87"/>
    <mergeCell ref="P79:Q79"/>
    <mergeCell ref="P74:Q74"/>
    <mergeCell ref="K70:L70"/>
    <mergeCell ref="B65:D65"/>
    <mergeCell ref="B66:D66"/>
    <mergeCell ref="H100:I100"/>
    <mergeCell ref="F100:G100"/>
    <mergeCell ref="B103:C103"/>
    <mergeCell ref="D103:E103"/>
    <mergeCell ref="D97:E97"/>
    <mergeCell ref="N107:Q107"/>
    <mergeCell ref="N105:Q105"/>
    <mergeCell ref="N106:Q106"/>
    <mergeCell ref="N100:Q100"/>
    <mergeCell ref="N102:Q102"/>
    <mergeCell ref="F39:G39"/>
    <mergeCell ref="P54:Q54"/>
    <mergeCell ref="P55:Q55"/>
    <mergeCell ref="P58:Q58"/>
    <mergeCell ref="P59:Q59"/>
    <mergeCell ref="B107:L107"/>
    <mergeCell ref="B105:L105"/>
    <mergeCell ref="B64:C64"/>
    <mergeCell ref="P80:Q80"/>
    <mergeCell ref="P81:Q81"/>
    <mergeCell ref="P84:Q84"/>
    <mergeCell ref="P85:Q85"/>
    <mergeCell ref="P86:Q86"/>
    <mergeCell ref="P53:Q53"/>
    <mergeCell ref="P39:Q39"/>
    <mergeCell ref="P42:Q42"/>
    <mergeCell ref="C92:D92"/>
    <mergeCell ref="P56:Q56"/>
    <mergeCell ref="P57:Q57"/>
    <mergeCell ref="B106:L106"/>
    <mergeCell ref="F33:G33"/>
    <mergeCell ref="H34:I34"/>
    <mergeCell ref="H33:I33"/>
    <mergeCell ref="H39:I39"/>
    <mergeCell ref="F36:G36"/>
    <mergeCell ref="H36:I36"/>
    <mergeCell ref="N14:O14"/>
    <mergeCell ref="P14:Q14"/>
    <mergeCell ref="N28:Q28"/>
    <mergeCell ref="N27:Q27"/>
    <mergeCell ref="P33:Q33"/>
    <mergeCell ref="P34:Q34"/>
    <mergeCell ref="P35:Q35"/>
    <mergeCell ref="B99:C99"/>
    <mergeCell ref="P50:Q50"/>
    <mergeCell ref="P51:Q51"/>
    <mergeCell ref="P52:Q52"/>
    <mergeCell ref="P76:Q76"/>
    <mergeCell ref="P66:Q66"/>
    <mergeCell ref="P67:Q67"/>
    <mergeCell ref="P36:Q36"/>
    <mergeCell ref="N104:Q104"/>
    <mergeCell ref="C91:D91"/>
    <mergeCell ref="B11:M11"/>
    <mergeCell ref="B12:M12"/>
    <mergeCell ref="B25:M25"/>
    <mergeCell ref="B22:M22"/>
    <mergeCell ref="B24:M24"/>
    <mergeCell ref="B28:E28"/>
    <mergeCell ref="F28:I28"/>
    <mergeCell ref="B23:M23"/>
    <mergeCell ref="F32:G32"/>
    <mergeCell ref="H32:I32"/>
    <mergeCell ref="B31:Q31"/>
    <mergeCell ref="O13:P13"/>
    <mergeCell ref="B98:C98"/>
    <mergeCell ref="B100:C100"/>
    <mergeCell ref="D100:E100"/>
    <mergeCell ref="B97:C97"/>
    <mergeCell ref="D102:E102"/>
    <mergeCell ref="F97:G97"/>
    <mergeCell ref="B101:C101"/>
    <mergeCell ref="H98:I99"/>
    <mergeCell ref="D101:E101"/>
    <mergeCell ref="H97:I97"/>
    <mergeCell ref="N98:Q98"/>
    <mergeCell ref="N103:Q103"/>
    <mergeCell ref="N101:Q101"/>
    <mergeCell ref="F101:G103"/>
    <mergeCell ref="H101:I103"/>
    <mergeCell ref="N99:Q99"/>
    <mergeCell ref="D98:E98"/>
    <mergeCell ref="D99:E99"/>
    <mergeCell ref="F98:G99"/>
    <mergeCell ref="C94:D94"/>
    <mergeCell ref="N95:Q95"/>
    <mergeCell ref="B96:I96"/>
    <mergeCell ref="H95:I95"/>
    <mergeCell ref="P89:Q89"/>
    <mergeCell ref="P78:Q78"/>
    <mergeCell ref="P40:Q40"/>
    <mergeCell ref="P41:Q41"/>
    <mergeCell ref="F41:G41"/>
    <mergeCell ref="B73:Q73"/>
    <mergeCell ref="P69:Q69"/>
    <mergeCell ref="P70:Q70"/>
    <mergeCell ref="H68:I68"/>
    <mergeCell ref="P68:Q68"/>
    <mergeCell ref="H40:I40"/>
    <mergeCell ref="P60:Q60"/>
    <mergeCell ref="P61:Q61"/>
    <mergeCell ref="P65:Q65"/>
    <mergeCell ref="K64:L64"/>
    <mergeCell ref="H70:I70"/>
    <mergeCell ref="H66:I66"/>
    <mergeCell ref="H67:I67"/>
    <mergeCell ref="K65:L65"/>
    <mergeCell ref="K67:L67"/>
  </mergeCells>
  <phoneticPr fontId="30" type="noConversion"/>
  <conditionalFormatting sqref="G92:G94">
    <cfRule type="cellIs" dxfId="34" priority="8" stopIfTrue="1" operator="lessThan">
      <formula>0.8</formula>
    </cfRule>
  </conditionalFormatting>
  <dataValidations count="7">
    <dataValidation type="list" allowBlank="1" showInputMessage="1" showErrorMessage="1" sqref="L106:L107" xr:uid="{00000000-0002-0000-1400-000000000000}">
      <formula1>$U$111:$U$114</formula1>
    </dataValidation>
    <dataValidation type="list" allowBlank="1" showInputMessage="1" showErrorMessage="1" sqref="N33:O42 L96:M104 N75:O89 M105:M107 L28:M28 N47:O61 N65:O70" xr:uid="{00000000-0002-0000-1400-000001000000}">
      <formula1>"Yes,No,NA"</formula1>
    </dataValidation>
    <dataValidation type="list" allowBlank="1" showInputMessage="1" showErrorMessage="1" sqref="E33:E42" xr:uid="{00000000-0002-0000-1400-000002000000}">
      <formula1>"Incandescent,Screw-Based CFL,Pin-type fluorescent,Metal Halide,High Pressure Sodium,LED,Other"</formula1>
    </dataValidation>
    <dataValidation type="list" allowBlank="1" showInputMessage="1" showErrorMessage="1" sqref="J33:J42 I47:I61" xr:uid="{00000000-0002-0000-1400-000003000000}">
      <formula1>"Yes,No"</formula1>
    </dataValidation>
    <dataValidation type="list" allowBlank="1" showInputMessage="1" showErrorMessage="1" sqref="E47:E61" xr:uid="{00000000-0002-0000-1400-000004000000}">
      <formula1>"Storage (active),Storage (inactive),Lobby,Corridor/Transition,Stairs - Active,Restroom,Office,Conference/meeting/multipurpose,Electrical/Mechanical,Workshop,Parking Garage,Exit Signs"</formula1>
    </dataValidation>
    <dataValidation type="list" allowBlank="1" showInputMessage="1" showErrorMessage="1" sqref="C75:C89" xr:uid="{00000000-0002-0000-1400-000005000000}">
      <formula1>"Bathroom,Bedroom,Closet,Dining Room,Family Room,Hall,Kitchen,Living Room,Office,Utility Room,Other"</formula1>
    </dataValidation>
    <dataValidation type="list" allowBlank="1" showInputMessage="1" showErrorMessage="1" sqref="H33:I42" xr:uid="{00000000-0002-0000-1400-000006000000}">
      <formula1>"Apartment, Common Space, Exterior"</formula1>
    </dataValidation>
  </dataValidations>
  <hyperlinks>
    <hyperlink ref="D97:E97" location="'Prerequisites Checklist'!C99" display="'Prerequisites Checklist'!C99" xr:uid="{00000000-0004-0000-1400-000000000000}"/>
    <hyperlink ref="D98:E98" location="'Prerequisites Checklist'!C100" display="'Prerequisites Checklist'!C100" xr:uid="{00000000-0004-0000-1400-000001000000}"/>
    <hyperlink ref="D99:E99" location="'Prerequisites Checklist'!C101" display="'Prerequisites Checklist'!C101" xr:uid="{00000000-0004-0000-1400-000002000000}"/>
    <hyperlink ref="D100:E100" location="'Prerequisites Checklist'!C102" display="'Prerequisites Checklist'!C102" xr:uid="{00000000-0004-0000-1400-000003000000}"/>
    <hyperlink ref="D101:E101" location="'Prerequisites Checklist'!C103" display="'Prerequisites Checklist'!C103" xr:uid="{00000000-0004-0000-1400-000004000000}"/>
    <hyperlink ref="D102:E102" location="'Prerequisites Checklist'!C104" display="'Prerequisites Checklist'!C104" xr:uid="{00000000-0004-0000-1400-000005000000}"/>
    <hyperlink ref="D104:E104" location="'Prerequisites Checklist'!C105" display="'Prerequisites Checklist'!C105" xr:uid="{00000000-0004-0000-1400-000006000000}"/>
    <hyperlink ref="F28:I28" location="'Prerequisites Checklist'!C106" display="'Prerequisites Checklist'!C106" xr:uid="{00000000-0004-0000-1400-000007000000}"/>
  </hyperlinks>
  <pageMargins left="0.75" right="0.75" top="1" bottom="1" header="0.5" footer="0.5"/>
  <pageSetup scale="37" fitToHeight="0" orientation="portrait" r:id="rId3"/>
  <headerFooter alignWithMargins="0">
    <oddFooter>Page &amp;P of &amp;N</oddFooter>
  </headerFooter>
  <rowBreaks count="2" manualBreakCount="2">
    <brk id="43" min="1" max="16" man="1"/>
    <brk id="94" min="1" max="16" man="1"/>
  </rowBreaks>
  <ignoredErrors>
    <ignoredError sqref="G92:G94" evalError="1"/>
  </ignoredErrors>
  <drawing r:id="rId4"/>
  <legacyDrawing r:id="rId5"/>
  <legacyDrawingHF r:id="rId6"/>
  <controls>
    <mc:AlternateContent xmlns:mc="http://schemas.openxmlformats.org/markup-compatibility/2006">
      <mc:Choice Requires="x14">
        <control shapeId="2405856" r:id="rId7" name="CommandButton1">
          <controlPr defaultSize="0" autoLine="0" r:id="rId8">
            <anchor moveWithCells="1">
              <from>
                <xdr:col>15</xdr:col>
                <xdr:colOff>495300</xdr:colOff>
                <xdr:row>0</xdr:row>
                <xdr:rowOff>88900</xdr:rowOff>
              </from>
              <to>
                <xdr:col>16</xdr:col>
                <xdr:colOff>1079500</xdr:colOff>
                <xdr:row>1</xdr:row>
                <xdr:rowOff>76200</xdr:rowOff>
              </to>
            </anchor>
          </controlPr>
        </control>
      </mc:Choice>
      <mc:Fallback>
        <control shapeId="2405856" r:id="rId7" name="CommandButton1"/>
      </mc:Fallback>
    </mc:AlternateContent>
  </controls>
  <extLst>
    <ext xmlns:x14="http://schemas.microsoft.com/office/spreadsheetml/2009/9/main" uri="{78C0D931-6437-407d-A8EE-F0AAD7539E65}">
      <x14:conditionalFormattings>
        <x14:conditionalFormatting xmlns:xm="http://schemas.microsoft.com/office/excel/2006/main">
          <x14:cfRule type="expression" priority="1" stopIfTrue="1" id="{105D82DE-FE0B-4D72-863B-369949B88B41}">
            <xm:f>'Project Info'!$C$12=""</xm:f>
            <x14:dxf>
              <font>
                <color theme="0"/>
              </font>
              <fill>
                <patternFill>
                  <fgColor theme="0"/>
                  <bgColor theme="0"/>
                </patternFill>
              </fill>
              <border>
                <left/>
                <right/>
                <top/>
                <bottom/>
                <vertical/>
                <horizontal/>
              </border>
            </x14:dxf>
          </x14:cfRule>
          <x14:cfRule type="expression" priority="2" stopIfTrue="1" id="{FC2DFF78-3ABD-42D4-A8B9-F28BD195CC61}">
            <xm:f>'Project Info'!$C$12="Yes"</xm:f>
            <x14:dxf>
              <font>
                <color theme="0"/>
              </font>
              <fill>
                <patternFill patternType="solid">
                  <fgColor theme="0"/>
                  <bgColor theme="0"/>
                </patternFill>
              </fill>
              <border>
                <left/>
                <right/>
                <top/>
                <bottom/>
              </border>
            </x14:dxf>
          </x14:cfRule>
          <xm:sqref>C91:G94</xm:sqref>
        </x14:conditionalFormatting>
      </x14:conditionalFormatting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tabColor rgb="FF66FF33"/>
    <pageSetUpPr fitToPage="1"/>
  </sheetPr>
  <dimension ref="A1:Q177"/>
  <sheetViews>
    <sheetView showGridLines="0" zoomScale="75" zoomScaleNormal="75" zoomScaleSheetLayoutView="90" workbookViewId="0">
      <selection activeCell="H23" sqref="H23:I23"/>
    </sheetView>
  </sheetViews>
  <sheetFormatPr defaultColWidth="9.1796875" defaultRowHeight="12.5"/>
  <cols>
    <col min="1" max="1" width="9.26953125" style="692" customWidth="1"/>
    <col min="2" max="2" width="20" style="692" customWidth="1"/>
    <col min="3" max="3" width="20.453125" style="692" customWidth="1"/>
    <col min="4" max="4" width="20.26953125" style="692" customWidth="1"/>
    <col min="5" max="5" width="12.453125" style="692" customWidth="1"/>
    <col min="6" max="6" width="13.26953125" style="692" customWidth="1"/>
    <col min="7" max="7" width="10.1796875" style="692" customWidth="1"/>
    <col min="8" max="8" width="12.453125" style="692" customWidth="1"/>
    <col min="9" max="9" width="14" style="692" customWidth="1"/>
    <col min="10" max="10" width="14.54296875" style="692" customWidth="1"/>
    <col min="11" max="11" width="5.7265625" style="692" customWidth="1"/>
    <col min="12" max="12" width="7" style="692" customWidth="1"/>
    <col min="13" max="13" width="36.453125" style="692" customWidth="1"/>
    <col min="14" max="16" width="9.1796875" style="692"/>
    <col min="17" max="17" width="9.1796875" style="692" hidden="1" customWidth="1"/>
    <col min="18" max="16384" width="9.1796875" style="692"/>
  </cols>
  <sheetData>
    <row r="1" spans="1:14" ht="26.25" customHeight="1">
      <c r="A1" s="691"/>
      <c r="B1" s="902"/>
      <c r="C1" s="700" t="s">
        <v>1085</v>
      </c>
      <c r="D1" s="701"/>
      <c r="E1" s="701"/>
      <c r="F1" s="702"/>
      <c r="G1" s="701"/>
      <c r="H1" s="701"/>
      <c r="I1" s="701"/>
      <c r="J1" s="703"/>
      <c r="K1" s="904"/>
      <c r="L1" s="904"/>
      <c r="M1" s="905"/>
    </row>
    <row r="2" spans="1:14" ht="26.25" customHeight="1">
      <c r="B2" s="950"/>
      <c r="C2" s="512" t="s">
        <v>1086</v>
      </c>
      <c r="D2" s="852"/>
      <c r="E2" s="852"/>
      <c r="F2" s="513"/>
      <c r="G2" s="852"/>
      <c r="H2" s="852"/>
      <c r="I2" s="852"/>
      <c r="J2" s="20"/>
      <c r="K2" s="63"/>
      <c r="L2" s="63"/>
      <c r="M2" s="721"/>
    </row>
    <row r="3" spans="1:14" ht="26.25" customHeight="1">
      <c r="B3" s="950"/>
      <c r="C3" s="690" t="s">
        <v>852</v>
      </c>
      <c r="D3" s="690">
        <f>'Project Info'!C3</f>
        <v>0</v>
      </c>
      <c r="E3" s="852"/>
      <c r="F3" s="513"/>
      <c r="G3" s="852"/>
      <c r="H3" s="852"/>
      <c r="I3" s="852"/>
      <c r="J3" s="20"/>
      <c r="K3" s="63"/>
      <c r="L3" s="63"/>
      <c r="M3" s="721"/>
    </row>
    <row r="4" spans="1:14" ht="26.25" customHeight="1">
      <c r="A4" s="885"/>
      <c r="B4" s="950"/>
      <c r="C4" s="690"/>
      <c r="D4" s="690"/>
      <c r="E4" s="852"/>
      <c r="F4" s="569"/>
      <c r="G4" s="852"/>
      <c r="H4" s="852"/>
      <c r="I4" s="852"/>
      <c r="J4" s="20"/>
      <c r="K4" s="20"/>
      <c r="L4" s="20"/>
      <c r="M4" s="721"/>
    </row>
    <row r="5" spans="1:14" s="735" customFormat="1" ht="15.5">
      <c r="B5" s="956" t="s">
        <v>1035</v>
      </c>
      <c r="C5" s="527"/>
      <c r="D5" s="528"/>
      <c r="E5" s="527"/>
      <c r="F5" s="527"/>
      <c r="G5" s="527"/>
      <c r="H5" s="527"/>
      <c r="I5" s="527"/>
      <c r="J5" s="1311" t="s">
        <v>884</v>
      </c>
      <c r="K5" s="1312"/>
      <c r="L5" s="1311" t="s">
        <v>661</v>
      </c>
      <c r="M5" s="1561"/>
    </row>
    <row r="6" spans="1:14" ht="13">
      <c r="B6" s="1455"/>
      <c r="C6" s="1316"/>
      <c r="D6" s="1317"/>
      <c r="E6" s="1317"/>
      <c r="F6" s="852"/>
      <c r="G6" s="852"/>
      <c r="H6" s="852"/>
      <c r="I6" s="842"/>
      <c r="J6" s="1564"/>
      <c r="K6" s="1324"/>
      <c r="L6" s="1623"/>
      <c r="M6" s="1506"/>
    </row>
    <row r="7" spans="1:14" ht="13">
      <c r="B7" s="1455" t="s">
        <v>1019</v>
      </c>
      <c r="C7" s="1316"/>
      <c r="D7" s="1317"/>
      <c r="E7" s="1317"/>
      <c r="F7" s="852"/>
      <c r="G7" s="852"/>
      <c r="H7" s="852"/>
      <c r="I7" s="842"/>
      <c r="J7" s="1323"/>
      <c r="K7" s="1324"/>
      <c r="L7" s="1309"/>
      <c r="M7" s="1506"/>
    </row>
    <row r="8" spans="1:14" ht="27" customHeight="1">
      <c r="A8" s="693"/>
      <c r="B8" s="1369" t="s">
        <v>224</v>
      </c>
      <c r="C8" s="1291"/>
      <c r="D8" s="1291"/>
      <c r="E8" s="1291"/>
      <c r="F8" s="1291"/>
      <c r="G8" s="1291"/>
      <c r="H8" s="1291"/>
      <c r="I8" s="1291"/>
      <c r="J8" s="1308"/>
      <c r="K8" s="1308"/>
      <c r="L8" s="1309"/>
      <c r="M8" s="1506"/>
    </row>
    <row r="9" spans="1:14" ht="25.5" customHeight="1">
      <c r="A9" s="693"/>
      <c r="B9" s="1369" t="s">
        <v>1031</v>
      </c>
      <c r="C9" s="1291"/>
      <c r="D9" s="1291"/>
      <c r="E9" s="1291"/>
      <c r="F9" s="1291"/>
      <c r="G9" s="1291"/>
      <c r="H9" s="1291"/>
      <c r="I9" s="1291"/>
      <c r="J9" s="1325"/>
      <c r="K9" s="1325"/>
      <c r="L9" s="1307"/>
      <c r="M9" s="1502"/>
    </row>
    <row r="10" spans="1:14" ht="12.75" customHeight="1">
      <c r="A10" s="693"/>
      <c r="B10" s="1369" t="s">
        <v>1032</v>
      </c>
      <c r="C10" s="1291"/>
      <c r="D10" s="1291"/>
      <c r="E10" s="1291"/>
      <c r="F10" s="1291"/>
      <c r="G10" s="1291"/>
      <c r="H10" s="1291"/>
      <c r="I10" s="1291"/>
      <c r="J10" s="1307"/>
      <c r="K10" s="1307"/>
      <c r="L10" s="1307"/>
      <c r="M10" s="1502"/>
      <c r="N10" s="693"/>
    </row>
    <row r="11" spans="1:14" ht="16.5" customHeight="1">
      <c r="A11" s="693"/>
      <c r="B11" s="1369" t="s">
        <v>1033</v>
      </c>
      <c r="C11" s="1291"/>
      <c r="D11" s="1291"/>
      <c r="E11" s="1291"/>
      <c r="F11" s="1291"/>
      <c r="G11" s="1291"/>
      <c r="H11" s="1291"/>
      <c r="I11" s="1291"/>
      <c r="J11" s="1307"/>
      <c r="K11" s="1307"/>
      <c r="L11" s="1307"/>
      <c r="M11" s="1502"/>
      <c r="N11" s="693"/>
    </row>
    <row r="12" spans="1:14" ht="12.75" customHeight="1">
      <c r="A12" s="693"/>
      <c r="B12" s="1508"/>
      <c r="C12" s="1329"/>
      <c r="D12" s="1330"/>
      <c r="E12" s="1330"/>
      <c r="F12" s="852"/>
      <c r="G12" s="852"/>
      <c r="H12" s="852"/>
      <c r="I12" s="842"/>
      <c r="J12" s="1307"/>
      <c r="K12" s="1307"/>
      <c r="L12" s="1307"/>
      <c r="M12" s="1502"/>
      <c r="N12" s="693"/>
    </row>
    <row r="13" spans="1:14" ht="13">
      <c r="A13" s="693"/>
      <c r="B13" s="909" t="s">
        <v>844</v>
      </c>
      <c r="C13" s="852"/>
      <c r="D13" s="852"/>
      <c r="E13" s="852"/>
      <c r="F13" s="852"/>
      <c r="G13" s="852"/>
      <c r="H13" s="852"/>
      <c r="I13" s="842"/>
      <c r="J13" s="20"/>
      <c r="K13" s="20"/>
      <c r="L13" s="20"/>
      <c r="M13" s="721"/>
    </row>
    <row r="14" spans="1:14">
      <c r="A14" s="693"/>
      <c r="B14" s="950" t="s">
        <v>942</v>
      </c>
      <c r="C14" s="852"/>
      <c r="D14" s="852"/>
      <c r="E14" s="852"/>
      <c r="F14" s="852"/>
      <c r="G14" s="852"/>
      <c r="H14" s="852"/>
      <c r="I14" s="852"/>
      <c r="J14" s="20"/>
      <c r="K14" s="20"/>
      <c r="L14" s="20"/>
      <c r="M14" s="721"/>
    </row>
    <row r="15" spans="1:14">
      <c r="A15" s="693"/>
      <c r="B15" s="710" t="s">
        <v>1000</v>
      </c>
      <c r="C15" s="852"/>
      <c r="D15" s="852"/>
      <c r="E15" s="852"/>
      <c r="F15" s="852"/>
      <c r="G15" s="852"/>
      <c r="H15" s="852"/>
      <c r="I15" s="852"/>
      <c r="J15" s="20"/>
      <c r="K15" s="20"/>
      <c r="L15" s="20"/>
      <c r="M15" s="721"/>
    </row>
    <row r="16" spans="1:14">
      <c r="A16" s="693"/>
      <c r="B16" s="710" t="s">
        <v>1001</v>
      </c>
      <c r="C16" s="852"/>
      <c r="D16" s="852"/>
      <c r="E16" s="852"/>
      <c r="F16" s="852"/>
      <c r="G16" s="852"/>
      <c r="H16" s="852"/>
      <c r="I16" s="852"/>
      <c r="J16" s="20"/>
      <c r="K16" s="20"/>
      <c r="L16" s="20"/>
      <c r="M16" s="721"/>
    </row>
    <row r="17" spans="1:16">
      <c r="A17" s="693"/>
      <c r="B17" s="950"/>
      <c r="C17" s="852"/>
      <c r="D17" s="852"/>
      <c r="E17" s="852"/>
      <c r="F17" s="852"/>
      <c r="G17" s="852"/>
      <c r="H17" s="852"/>
      <c r="I17" s="852"/>
      <c r="J17" s="20"/>
      <c r="K17" s="20"/>
      <c r="L17" s="20"/>
      <c r="M17" s="721"/>
    </row>
    <row r="18" spans="1:16" ht="13">
      <c r="A18" s="693"/>
      <c r="B18" s="712" t="s">
        <v>1016</v>
      </c>
      <c r="C18" s="518"/>
      <c r="D18" s="518"/>
      <c r="E18" s="518"/>
      <c r="F18" s="518"/>
      <c r="G18" s="518"/>
      <c r="H18" s="518"/>
      <c r="I18" s="518"/>
      <c r="J18" s="852"/>
      <c r="K18" s="852"/>
      <c r="L18" s="852"/>
      <c r="M18" s="1012"/>
    </row>
    <row r="19" spans="1:16" ht="24" customHeight="1">
      <c r="A19" s="693"/>
      <c r="B19" s="1466" t="s">
        <v>1034</v>
      </c>
      <c r="C19" s="1332"/>
      <c r="D19" s="1332"/>
      <c r="E19" s="1332"/>
      <c r="F19" s="1332"/>
      <c r="G19" s="1332"/>
      <c r="H19" s="1332"/>
      <c r="I19" s="1332"/>
      <c r="J19" s="1332"/>
      <c r="K19" s="1332"/>
      <c r="L19" s="1332"/>
      <c r="M19" s="1630"/>
    </row>
    <row r="20" spans="1:16" ht="13">
      <c r="A20" s="693"/>
      <c r="B20" s="710" t="s">
        <v>1063</v>
      </c>
      <c r="C20" s="518"/>
      <c r="D20" s="518"/>
      <c r="E20" s="518"/>
      <c r="F20" s="518"/>
      <c r="G20" s="518"/>
      <c r="H20" s="518"/>
      <c r="I20" s="518"/>
      <c r="J20" s="518"/>
      <c r="K20" s="852"/>
      <c r="L20" s="852"/>
      <c r="M20" s="716"/>
      <c r="N20" s="693"/>
      <c r="O20" s="693"/>
      <c r="P20" s="693"/>
    </row>
    <row r="21" spans="1:16" ht="35.25" customHeight="1">
      <c r="A21" s="693"/>
      <c r="B21" s="1398" t="s">
        <v>225</v>
      </c>
      <c r="C21" s="1334"/>
      <c r="D21" s="1334"/>
      <c r="E21" s="1334"/>
      <c r="F21" s="1334"/>
      <c r="G21" s="1334"/>
      <c r="H21" s="1334"/>
      <c r="I21" s="1334"/>
      <c r="J21" s="1334"/>
      <c r="K21" s="1334"/>
      <c r="L21" s="852"/>
      <c r="M21" s="716"/>
      <c r="N21" s="693"/>
      <c r="O21" s="693"/>
      <c r="P21" s="693"/>
    </row>
    <row r="22" spans="1:16" s="736" customFormat="1" ht="80.150000000000006" customHeight="1">
      <c r="B22" s="929" t="s">
        <v>1077</v>
      </c>
      <c r="C22" s="843"/>
      <c r="D22" s="836"/>
      <c r="E22" s="836"/>
      <c r="F22" s="836"/>
      <c r="G22" s="836"/>
      <c r="H22" s="1298" t="s">
        <v>955</v>
      </c>
      <c r="I22" s="1327"/>
      <c r="J22" s="836" t="s">
        <v>883</v>
      </c>
      <c r="K22" s="524" t="s">
        <v>1083</v>
      </c>
      <c r="L22" s="114"/>
      <c r="M22" s="939"/>
    </row>
    <row r="23" spans="1:16" ht="107.25" customHeight="1">
      <c r="A23" s="736"/>
      <c r="B23" s="1631" t="s">
        <v>1502</v>
      </c>
      <c r="C23" s="1336"/>
      <c r="D23" s="1336"/>
      <c r="E23" s="1336"/>
      <c r="F23" s="1336"/>
      <c r="G23" s="1379"/>
      <c r="H23" s="1339"/>
      <c r="I23" s="1512"/>
      <c r="J23" s="1178"/>
      <c r="K23" s="1182"/>
      <c r="L23" s="63"/>
      <c r="M23" s="721"/>
    </row>
    <row r="24" spans="1:16" ht="66.75" customHeight="1">
      <c r="A24" s="693"/>
      <c r="B24" s="1466" t="s">
        <v>223</v>
      </c>
      <c r="C24" s="1332"/>
      <c r="D24" s="1332"/>
      <c r="E24" s="1332"/>
      <c r="F24" s="1332"/>
      <c r="G24" s="1332"/>
      <c r="H24" s="1332"/>
      <c r="I24" s="1332"/>
      <c r="J24" s="1332"/>
      <c r="K24" s="852"/>
      <c r="L24" s="20"/>
      <c r="M24" s="721"/>
    </row>
    <row r="25" spans="1:16" ht="98.25" customHeight="1">
      <c r="B25" s="953" t="s">
        <v>921</v>
      </c>
      <c r="C25" s="530" t="s">
        <v>967</v>
      </c>
      <c r="D25" s="530" t="s">
        <v>968</v>
      </c>
      <c r="E25" s="530" t="s">
        <v>969</v>
      </c>
      <c r="F25" s="817" t="s">
        <v>1175</v>
      </c>
      <c r="G25" s="817" t="s">
        <v>970</v>
      </c>
      <c r="H25" s="530" t="s">
        <v>1748</v>
      </c>
      <c r="I25" s="356" t="s">
        <v>973</v>
      </c>
      <c r="J25" s="836" t="s">
        <v>883</v>
      </c>
      <c r="K25" s="524" t="s">
        <v>1083</v>
      </c>
      <c r="L25" s="524" t="s">
        <v>1084</v>
      </c>
      <c r="M25" s="931" t="s">
        <v>1892</v>
      </c>
      <c r="N25" s="889"/>
    </row>
    <row r="26" spans="1:16">
      <c r="B26" s="954"/>
      <c r="C26" s="49"/>
      <c r="D26" s="102"/>
      <c r="E26" s="102"/>
      <c r="F26" s="102"/>
      <c r="G26" s="49"/>
      <c r="H26" s="102"/>
      <c r="I26" s="102"/>
      <c r="J26" s="102"/>
      <c r="K26" s="50"/>
      <c r="L26" s="51"/>
      <c r="M26" s="982"/>
    </row>
    <row r="27" spans="1:16">
      <c r="B27" s="981"/>
      <c r="C27" s="49"/>
      <c r="D27" s="102"/>
      <c r="E27" s="102"/>
      <c r="F27" s="102"/>
      <c r="G27" s="49"/>
      <c r="H27" s="102"/>
      <c r="I27" s="102"/>
      <c r="J27" s="102"/>
      <c r="K27" s="50"/>
      <c r="L27" s="51"/>
      <c r="M27" s="982"/>
    </row>
    <row r="28" spans="1:16">
      <c r="B28" s="981"/>
      <c r="C28" s="49"/>
      <c r="D28" s="102"/>
      <c r="E28" s="102"/>
      <c r="F28" s="102"/>
      <c r="G28" s="49"/>
      <c r="H28" s="102"/>
      <c r="I28" s="102"/>
      <c r="J28" s="102"/>
      <c r="K28" s="50"/>
      <c r="L28" s="51"/>
      <c r="M28" s="982"/>
    </row>
    <row r="29" spans="1:16">
      <c r="B29" s="981"/>
      <c r="C29" s="49"/>
      <c r="D29" s="102"/>
      <c r="E29" s="102"/>
      <c r="F29" s="102"/>
      <c r="G29" s="49"/>
      <c r="H29" s="102"/>
      <c r="I29" s="102"/>
      <c r="J29" s="102"/>
      <c r="K29" s="50"/>
      <c r="L29" s="51"/>
      <c r="M29" s="982"/>
    </row>
    <row r="30" spans="1:16">
      <c r="B30" s="981"/>
      <c r="C30" s="49"/>
      <c r="D30" s="102"/>
      <c r="E30" s="102"/>
      <c r="F30" s="102"/>
      <c r="G30" s="49"/>
      <c r="H30" s="102"/>
      <c r="I30" s="102"/>
      <c r="J30" s="102"/>
      <c r="K30" s="50"/>
      <c r="L30" s="51"/>
      <c r="M30" s="982"/>
    </row>
    <row r="31" spans="1:16">
      <c r="A31" s="693"/>
      <c r="B31" s="960"/>
      <c r="C31" s="20"/>
      <c r="D31" s="20"/>
      <c r="E31" s="20"/>
      <c r="F31" s="20"/>
      <c r="G31" s="20"/>
      <c r="H31" s="20"/>
      <c r="I31" s="20"/>
      <c r="J31" s="20"/>
      <c r="K31" s="20"/>
      <c r="L31" s="20"/>
      <c r="M31" s="721"/>
    </row>
    <row r="32" spans="1:16" ht="13">
      <c r="B32" s="962"/>
      <c r="C32" s="199"/>
      <c r="D32" s="199"/>
      <c r="E32" s="199"/>
      <c r="F32" s="200"/>
      <c r="G32" s="20"/>
      <c r="H32" s="194"/>
      <c r="I32" s="194"/>
      <c r="J32" s="201"/>
      <c r="K32" s="201"/>
      <c r="L32" s="71"/>
      <c r="M32" s="721"/>
    </row>
    <row r="33" spans="1:17" s="736" customFormat="1" ht="94.5" customHeight="1">
      <c r="B33" s="734" t="s">
        <v>1315</v>
      </c>
      <c r="C33" s="843"/>
      <c r="D33" s="836" t="s">
        <v>1235</v>
      </c>
      <c r="E33" s="836"/>
      <c r="F33" s="836" t="s">
        <v>885</v>
      </c>
      <c r="G33" s="836" t="s">
        <v>886</v>
      </c>
      <c r="H33" s="1298" t="s">
        <v>955</v>
      </c>
      <c r="I33" s="1327"/>
      <c r="J33" s="836" t="s">
        <v>883</v>
      </c>
      <c r="K33" s="524" t="s">
        <v>1083</v>
      </c>
      <c r="L33" s="524" t="s">
        <v>1084</v>
      </c>
      <c r="M33" s="931" t="s">
        <v>1892</v>
      </c>
    </row>
    <row r="34" spans="1:17" ht="133.5" customHeight="1">
      <c r="A34" s="1013"/>
      <c r="B34" s="1524" t="s">
        <v>1485</v>
      </c>
      <c r="C34" s="1348"/>
      <c r="D34" s="1337" t="str">
        <f>IF('Project Info'!C4='Project Info'!P35,'Prescriptive Path Checklist'!C113,IF('Project Info'!C4='Project Info'!P36,'Prerequisites Checklist'!C108,"&lt;Select compliance path on the 'Project Info' tab&gt;"))</f>
        <v>&lt;Select compliance path on the 'Project Info' tab&gt;</v>
      </c>
      <c r="E34" s="1338"/>
      <c r="F34" s="19">
        <f>ERMs!C53</f>
        <v>0</v>
      </c>
      <c r="G34" s="19">
        <f>ERMs!D53</f>
        <v>0</v>
      </c>
      <c r="H34" s="1339"/>
      <c r="I34" s="1512"/>
      <c r="J34" s="1178"/>
      <c r="K34" s="1182"/>
      <c r="L34" s="1177"/>
      <c r="M34" s="1120"/>
    </row>
    <row r="35" spans="1:17" ht="192" customHeight="1">
      <c r="A35" s="1013"/>
      <c r="B35" s="1524" t="s">
        <v>1483</v>
      </c>
      <c r="C35" s="1348"/>
      <c r="D35" s="1337" t="str">
        <f>IF('Project Info'!C4='Project Info'!P35,'Prescriptive Path Checklist'!C114,IF('Project Info'!C4='Project Info'!P36,'Prerequisites Checklist'!C109,"&lt;Select compliance path on the 'Project Info' tab&gt;"))</f>
        <v>&lt;Select compliance path on the 'Project Info' tab&gt;</v>
      </c>
      <c r="E35" s="1338"/>
      <c r="F35" s="19">
        <f>ERMs!C54</f>
        <v>0</v>
      </c>
      <c r="G35" s="19">
        <f>ERMs!D54</f>
        <v>0</v>
      </c>
      <c r="H35" s="1339"/>
      <c r="I35" s="1512"/>
      <c r="J35" s="1178"/>
      <c r="K35" s="1182"/>
      <c r="L35" s="1177"/>
      <c r="M35" s="1120"/>
    </row>
    <row r="36" spans="1:17" ht="100.5" customHeight="1">
      <c r="A36" s="1013"/>
      <c r="B36" s="1524" t="s">
        <v>1484</v>
      </c>
      <c r="C36" s="1348"/>
      <c r="D36" s="1337" t="str">
        <f>IF('Project Info'!C4='Project Info'!P35,'Prescriptive Path Checklist'!C115,IF('Project Info'!C4='Project Info'!P36,'Prerequisites Checklist'!C110,"&lt;Select compliance path on the 'Project Info' tab&gt;"))</f>
        <v>&lt;Select compliance path on the 'Project Info' tab&gt;</v>
      </c>
      <c r="E36" s="1338"/>
      <c r="F36" s="19">
        <f>ERMs!C55</f>
        <v>0</v>
      </c>
      <c r="G36" s="19">
        <f>ERMs!D55</f>
        <v>0</v>
      </c>
      <c r="H36" s="1339"/>
      <c r="I36" s="1512"/>
      <c r="J36" s="1178"/>
      <c r="K36" s="1182"/>
      <c r="L36" s="1177"/>
      <c r="M36" s="1120"/>
    </row>
    <row r="37" spans="1:17" ht="33" customHeight="1">
      <c r="B37" s="1518" t="s">
        <v>220</v>
      </c>
      <c r="C37" s="1354"/>
      <c r="D37" s="1354"/>
      <c r="E37" s="1354"/>
      <c r="F37" s="1354"/>
      <c r="G37" s="1354"/>
      <c r="H37" s="1355"/>
      <c r="I37" s="1355"/>
      <c r="J37" s="1355"/>
      <c r="K37" s="1356"/>
      <c r="L37" s="1177"/>
      <c r="M37" s="1120"/>
    </row>
    <row r="38" spans="1:17" ht="53.25" customHeight="1">
      <c r="B38" s="1518" t="s">
        <v>1591</v>
      </c>
      <c r="C38" s="1354"/>
      <c r="D38" s="1354"/>
      <c r="E38" s="1354"/>
      <c r="F38" s="1354"/>
      <c r="G38" s="1354"/>
      <c r="H38" s="1354"/>
      <c r="I38" s="1354"/>
      <c r="J38" s="1354"/>
      <c r="K38" s="1523"/>
      <c r="L38" s="1177"/>
      <c r="M38" s="1120"/>
    </row>
    <row r="39" spans="1:17" ht="55.5" customHeight="1">
      <c r="B39" s="1585" t="s">
        <v>71</v>
      </c>
      <c r="C39" s="1293"/>
      <c r="D39" s="1293"/>
      <c r="E39" s="1293"/>
      <c r="F39" s="1293"/>
      <c r="G39" s="1293"/>
      <c r="H39" s="1293"/>
      <c r="I39" s="1293"/>
      <c r="J39" s="1293"/>
      <c r="K39" s="1608"/>
      <c r="L39" s="1177"/>
      <c r="M39" s="1120"/>
    </row>
    <row r="40" spans="1:17" ht="18.75" customHeight="1">
      <c r="B40" s="1624" t="s">
        <v>1809</v>
      </c>
      <c r="C40" s="1625"/>
      <c r="D40" s="1625"/>
      <c r="E40" s="1625"/>
      <c r="F40" s="1625"/>
      <c r="G40" s="1625"/>
      <c r="H40" s="1625"/>
      <c r="I40" s="1625"/>
      <c r="J40" s="1625"/>
      <c r="K40" s="1625"/>
      <c r="L40" s="1625"/>
      <c r="M40" s="1626"/>
    </row>
    <row r="41" spans="1:17" ht="21" customHeight="1">
      <c r="B41" s="1627" t="s">
        <v>1810</v>
      </c>
      <c r="C41" s="1628"/>
      <c r="D41" s="1628"/>
      <c r="E41" s="1628"/>
      <c r="F41" s="1628"/>
      <c r="G41" s="1628"/>
      <c r="H41" s="1628"/>
      <c r="I41" s="1628"/>
      <c r="J41" s="1628"/>
      <c r="K41" s="1628"/>
      <c r="L41" s="1628"/>
      <c r="M41" s="1629"/>
    </row>
    <row r="44" spans="1:17">
      <c r="Q44" s="694" t="s">
        <v>961</v>
      </c>
    </row>
    <row r="45" spans="1:17">
      <c r="Q45" s="694" t="s">
        <v>962</v>
      </c>
    </row>
    <row r="46" spans="1:17">
      <c r="Q46" s="694" t="s">
        <v>847</v>
      </c>
    </row>
    <row r="177" spans="2:2" ht="18">
      <c r="B177" s="738"/>
    </row>
  </sheetData>
  <sheetProtection sheet="1" objects="1" scenarios="1" formatCells="0" formatColumns="0" formatRows="0" insertColumns="0" insertRows="0"/>
  <customSheetViews>
    <customSheetView guid="{64EBBD8A-4566-42FC-86CE-DB7AB51EA8C6}" showPageBreaks="1" showGridLines="0" printArea="1" hiddenColumns="1" view="pageBreakPreview" topLeftCell="A35">
      <selection activeCell="A24" sqref="A24"/>
      <pageMargins left="0.25" right="0.25" top="0.75" bottom="0.75" header="0.3" footer="0.3"/>
      <pageSetup scale="47" orientation="portrait" r:id="rId1"/>
      <headerFooter alignWithMargins="0"/>
    </customSheetView>
    <customSheetView guid="{F9A20F36-B02B-42EA-9527-78282515A3BC}" showPageBreaks="1" showGridLines="0" printArea="1" hiddenColumns="1" view="pageBreakPreview" topLeftCell="A35">
      <selection activeCell="A24" sqref="A24"/>
      <pageMargins left="0.25" right="0.25" top="0.75" bottom="0.75" header="0.3" footer="0.3"/>
      <pageSetup scale="47" orientation="portrait" r:id="rId2"/>
      <headerFooter alignWithMargins="0"/>
    </customSheetView>
  </customSheetViews>
  <mergeCells count="44">
    <mergeCell ref="H22:I22"/>
    <mergeCell ref="B12:E12"/>
    <mergeCell ref="B41:M41"/>
    <mergeCell ref="B10:I10"/>
    <mergeCell ref="L11:M11"/>
    <mergeCell ref="L10:M10"/>
    <mergeCell ref="J10:K10"/>
    <mergeCell ref="J12:K12"/>
    <mergeCell ref="B11:I11"/>
    <mergeCell ref="B19:M19"/>
    <mergeCell ref="L12:M12"/>
    <mergeCell ref="B21:K21"/>
    <mergeCell ref="J11:K11"/>
    <mergeCell ref="B37:K37"/>
    <mergeCell ref="H36:I36"/>
    <mergeCell ref="B23:G23"/>
    <mergeCell ref="L8:M8"/>
    <mergeCell ref="B9:I9"/>
    <mergeCell ref="J9:K9"/>
    <mergeCell ref="L9:M9"/>
    <mergeCell ref="B8:I8"/>
    <mergeCell ref="J8:K8"/>
    <mergeCell ref="B40:M40"/>
    <mergeCell ref="B38:K38"/>
    <mergeCell ref="B39:K39"/>
    <mergeCell ref="H23:I23"/>
    <mergeCell ref="D36:E36"/>
    <mergeCell ref="H35:I35"/>
    <mergeCell ref="B36:C36"/>
    <mergeCell ref="B34:C34"/>
    <mergeCell ref="H33:I33"/>
    <mergeCell ref="B35:C35"/>
    <mergeCell ref="D35:E35"/>
    <mergeCell ref="D34:E34"/>
    <mergeCell ref="H34:I34"/>
    <mergeCell ref="B24:J24"/>
    <mergeCell ref="B7:E7"/>
    <mergeCell ref="J7:K7"/>
    <mergeCell ref="L7:M7"/>
    <mergeCell ref="L5:M5"/>
    <mergeCell ref="B6:E6"/>
    <mergeCell ref="J6:K6"/>
    <mergeCell ref="L6:M6"/>
    <mergeCell ref="J5:K5"/>
  </mergeCells>
  <phoneticPr fontId="73" type="noConversion"/>
  <dataValidations count="1">
    <dataValidation type="list" allowBlank="1" showInputMessage="1" showErrorMessage="1" sqref="K26:L30 L34:L39 K34:K36 K23" xr:uid="{00000000-0002-0000-1500-000000000000}">
      <formula1>"Yes,No,NA"</formula1>
    </dataValidation>
  </dataValidations>
  <hyperlinks>
    <hyperlink ref="B41" r:id="rId3" xr:uid="{00000000-0004-0000-1500-000000000000}"/>
    <hyperlink ref="D34:E34" location="'Prerequisites Checklist'!C108" display="'Prerequisites Checklist'!C108" xr:uid="{00000000-0004-0000-1500-000001000000}"/>
    <hyperlink ref="D35:E35" location="'Prerequisites Checklist'!C109" display="'Prerequisites Checklist'!C109" xr:uid="{00000000-0004-0000-1500-000002000000}"/>
    <hyperlink ref="D36:E36" location="'Prerequisites Checklist'!C110" display="'Prerequisites Checklist'!C110" xr:uid="{00000000-0004-0000-1500-000003000000}"/>
  </hyperlinks>
  <pageMargins left="0.75" right="0.75" top="1" bottom="1" header="0.5" footer="0.5"/>
  <pageSetup scale="48" fitToHeight="0" orientation="portrait" r:id="rId4"/>
  <headerFooter alignWithMargins="0">
    <oddFooter>Page &amp;P of &amp;N</oddFooter>
  </headerFooter>
  <rowBreaks count="1" manualBreakCount="1">
    <brk id="32" min="1" max="12" man="1"/>
  </rowBreaks>
  <drawing r:id="rId5"/>
  <legacyDrawing r:id="rId6"/>
  <controls>
    <mc:AlternateContent xmlns:mc="http://schemas.openxmlformats.org/markup-compatibility/2006">
      <mc:Choice Requires="x14">
        <control shapeId="3109889" r:id="rId7" name="CommandButton1">
          <controlPr defaultSize="0" autoLine="0" r:id="rId8">
            <anchor moveWithCells="1">
              <from>
                <xdr:col>12</xdr:col>
                <xdr:colOff>698500</xdr:colOff>
                <xdr:row>0</xdr:row>
                <xdr:rowOff>38100</xdr:rowOff>
              </from>
              <to>
                <xdr:col>12</xdr:col>
                <xdr:colOff>2247900</xdr:colOff>
                <xdr:row>1</xdr:row>
                <xdr:rowOff>31750</xdr:rowOff>
              </to>
            </anchor>
          </controlPr>
        </control>
      </mc:Choice>
      <mc:Fallback>
        <control shapeId="3109889" r:id="rId7" name="CommandButton1"/>
      </mc:Fallback>
    </mc:AlternateContent>
  </control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tabColor rgb="FF99FF99"/>
    <pageSetUpPr fitToPage="1"/>
  </sheetPr>
  <dimension ref="A1:N188"/>
  <sheetViews>
    <sheetView showGridLines="0" zoomScale="70" zoomScaleNormal="70" zoomScaleSheetLayoutView="85" workbookViewId="0">
      <selection activeCell="F31" sqref="F31"/>
    </sheetView>
  </sheetViews>
  <sheetFormatPr defaultColWidth="9.1796875" defaultRowHeight="12.5"/>
  <cols>
    <col min="1" max="1" width="9.1796875" style="692" customWidth="1"/>
    <col min="2" max="2" width="23" style="692" customWidth="1"/>
    <col min="3" max="3" width="16.81640625" style="692" customWidth="1"/>
    <col min="4" max="4" width="15.1796875" style="692" customWidth="1"/>
    <col min="5" max="5" width="20.81640625" style="692" customWidth="1"/>
    <col min="6" max="6" width="29.1796875" style="692" customWidth="1"/>
    <col min="7" max="7" width="13.1796875" style="692" customWidth="1"/>
    <col min="8" max="8" width="5.7265625" style="692" customWidth="1"/>
    <col min="9" max="9" width="11" style="692" customWidth="1"/>
    <col min="10" max="10" width="37.453125" style="692" customWidth="1"/>
    <col min="11" max="11" width="9.1796875" style="692"/>
    <col min="12" max="12" width="19.453125" style="692" customWidth="1"/>
    <col min="13" max="13" width="29" style="692" customWidth="1"/>
    <col min="14" max="14" width="9.1796875" style="692" hidden="1" customWidth="1"/>
    <col min="15" max="16384" width="9.1796875" style="692"/>
  </cols>
  <sheetData>
    <row r="1" spans="1:11" ht="26.25" customHeight="1">
      <c r="A1" s="691"/>
      <c r="B1" s="902"/>
      <c r="C1" s="700" t="s">
        <v>1085</v>
      </c>
      <c r="D1" s="701"/>
      <c r="E1" s="701"/>
      <c r="F1" s="702"/>
      <c r="G1" s="701"/>
      <c r="H1" s="703"/>
      <c r="I1" s="703"/>
      <c r="J1" s="704"/>
    </row>
    <row r="2" spans="1:11" ht="26.25" customHeight="1">
      <c r="B2" s="950"/>
      <c r="C2" s="512" t="s">
        <v>1086</v>
      </c>
      <c r="D2" s="852"/>
      <c r="E2" s="852"/>
      <c r="F2" s="513"/>
      <c r="G2" s="852"/>
      <c r="H2" s="20"/>
      <c r="I2" s="20"/>
      <c r="J2" s="706"/>
    </row>
    <row r="3" spans="1:11" ht="26.25" customHeight="1">
      <c r="B3" s="950"/>
      <c r="C3" s="690" t="s">
        <v>852</v>
      </c>
      <c r="D3" s="690">
        <f>'Project Info'!C3</f>
        <v>0</v>
      </c>
      <c r="E3" s="852"/>
      <c r="F3" s="513"/>
      <c r="G3" s="852"/>
      <c r="H3" s="20"/>
      <c r="I3" s="20"/>
      <c r="J3" s="706"/>
    </row>
    <row r="4" spans="1:11" ht="26.25" customHeight="1">
      <c r="B4" s="950"/>
      <c r="C4" s="690"/>
      <c r="D4" s="690"/>
      <c r="E4" s="852"/>
      <c r="F4" s="513"/>
      <c r="G4" s="852"/>
      <c r="H4" s="20"/>
      <c r="I4" s="20"/>
      <c r="J4" s="706"/>
    </row>
    <row r="5" spans="1:11" s="735" customFormat="1" ht="15.5">
      <c r="B5" s="708" t="s">
        <v>1039</v>
      </c>
      <c r="C5" s="514"/>
      <c r="D5" s="514"/>
      <c r="E5" s="515"/>
      <c r="F5" s="573"/>
      <c r="G5" s="573"/>
      <c r="H5" s="1313" t="s">
        <v>884</v>
      </c>
      <c r="I5" s="1313"/>
      <c r="J5" s="957" t="s">
        <v>661</v>
      </c>
    </row>
    <row r="6" spans="1:11">
      <c r="B6" s="950"/>
      <c r="C6" s="852"/>
      <c r="D6" s="852"/>
      <c r="E6" s="852"/>
      <c r="F6" s="852"/>
      <c r="G6" s="852"/>
      <c r="H6" s="1432"/>
      <c r="I6" s="1308"/>
      <c r="J6" s="1128"/>
    </row>
    <row r="7" spans="1:11" ht="13">
      <c r="B7" s="909" t="s">
        <v>1019</v>
      </c>
      <c r="C7" s="852"/>
      <c r="D7" s="852"/>
      <c r="E7" s="852"/>
      <c r="F7" s="852"/>
      <c r="G7" s="852"/>
      <c r="H7" s="1308"/>
      <c r="I7" s="1308"/>
      <c r="J7" s="907"/>
    </row>
    <row r="8" spans="1:11" ht="50.15" customHeight="1">
      <c r="B8" s="1369" t="s">
        <v>50</v>
      </c>
      <c r="C8" s="1291"/>
      <c r="D8" s="1291"/>
      <c r="E8" s="1291"/>
      <c r="F8" s="1291"/>
      <c r="G8" s="1291"/>
      <c r="H8" s="1308"/>
      <c r="I8" s="1308"/>
      <c r="J8" s="711"/>
      <c r="K8" s="693"/>
    </row>
    <row r="9" spans="1:11" ht="13.5" customHeight="1">
      <c r="B9" s="1369" t="s">
        <v>1042</v>
      </c>
      <c r="C9" s="1291"/>
      <c r="D9" s="1291"/>
      <c r="E9" s="1291"/>
      <c r="F9" s="1291"/>
      <c r="G9" s="1291"/>
      <c r="H9" s="1325"/>
      <c r="I9" s="1325"/>
      <c r="J9" s="706"/>
      <c r="K9" s="693"/>
    </row>
    <row r="10" spans="1:11" ht="13.5" customHeight="1">
      <c r="B10" s="1369" t="s">
        <v>1043</v>
      </c>
      <c r="C10" s="1291"/>
      <c r="D10" s="1291"/>
      <c r="E10" s="1291"/>
      <c r="F10" s="1291"/>
      <c r="G10" s="1291"/>
      <c r="H10" s="20"/>
      <c r="I10" s="20"/>
      <c r="J10" s="911"/>
      <c r="K10" s="693"/>
    </row>
    <row r="11" spans="1:11" ht="13.5" customHeight="1">
      <c r="B11" s="1369" t="s">
        <v>1038</v>
      </c>
      <c r="C11" s="1291"/>
      <c r="D11" s="1291"/>
      <c r="E11" s="1291"/>
      <c r="F11" s="1291"/>
      <c r="G11" s="1291"/>
      <c r="H11" s="20"/>
      <c r="I11" s="20"/>
      <c r="J11" s="911"/>
      <c r="K11" s="693"/>
    </row>
    <row r="12" spans="1:11" ht="13.5" customHeight="1">
      <c r="B12" s="1369" t="s">
        <v>101</v>
      </c>
      <c r="C12" s="1291"/>
      <c r="D12" s="1291"/>
      <c r="E12" s="1291"/>
      <c r="F12" s="1291"/>
      <c r="G12" s="1291"/>
      <c r="H12" s="20"/>
      <c r="I12" s="20"/>
      <c r="J12" s="911"/>
      <c r="K12" s="693"/>
    </row>
    <row r="13" spans="1:11" ht="13.5" customHeight="1">
      <c r="B13" s="1369" t="s">
        <v>102</v>
      </c>
      <c r="C13" s="1291"/>
      <c r="D13" s="1291"/>
      <c r="E13" s="1291"/>
      <c r="F13" s="1291"/>
      <c r="G13" s="1291"/>
      <c r="H13" s="20"/>
      <c r="I13" s="20"/>
      <c r="J13" s="911"/>
      <c r="K13" s="693"/>
    </row>
    <row r="14" spans="1:11" ht="13.5" customHeight="1">
      <c r="B14" s="1369" t="s">
        <v>103</v>
      </c>
      <c r="C14" s="1291"/>
      <c r="D14" s="1291"/>
      <c r="E14" s="1291"/>
      <c r="F14" s="1291"/>
      <c r="G14" s="1291"/>
      <c r="H14" s="20"/>
      <c r="I14" s="20"/>
      <c r="J14" s="911"/>
      <c r="K14" s="693"/>
    </row>
    <row r="15" spans="1:11" ht="13.5" customHeight="1">
      <c r="B15" s="928" t="s">
        <v>889</v>
      </c>
      <c r="C15" s="852"/>
      <c r="D15" s="852"/>
      <c r="E15" s="852"/>
      <c r="F15" s="852"/>
      <c r="G15" s="852"/>
      <c r="H15" s="20"/>
      <c r="I15" s="20"/>
      <c r="J15" s="911"/>
    </row>
    <row r="16" spans="1:11" ht="13">
      <c r="B16" s="909" t="s">
        <v>844</v>
      </c>
      <c r="C16" s="852"/>
      <c r="D16" s="852"/>
      <c r="E16" s="852"/>
      <c r="F16" s="852"/>
      <c r="G16" s="852"/>
      <c r="H16" s="20"/>
      <c r="I16" s="20"/>
      <c r="J16" s="911"/>
    </row>
    <row r="17" spans="1:12">
      <c r="B17" s="950" t="s">
        <v>845</v>
      </c>
      <c r="C17" s="852"/>
      <c r="D17" s="852"/>
      <c r="E17" s="852"/>
      <c r="F17" s="852"/>
      <c r="G17" s="852"/>
      <c r="H17" s="20"/>
      <c r="I17" s="20"/>
      <c r="J17" s="706"/>
    </row>
    <row r="18" spans="1:12">
      <c r="B18" s="710" t="s">
        <v>1154</v>
      </c>
      <c r="C18" s="852"/>
      <c r="D18" s="852"/>
      <c r="E18" s="852"/>
      <c r="F18" s="852"/>
      <c r="G18" s="852"/>
      <c r="H18" s="20"/>
      <c r="I18" s="20"/>
      <c r="J18" s="706"/>
    </row>
    <row r="19" spans="1:12">
      <c r="B19" s="950" t="s">
        <v>846</v>
      </c>
      <c r="C19" s="852"/>
      <c r="D19" s="852"/>
      <c r="E19" s="852"/>
      <c r="F19" s="852"/>
      <c r="G19" s="852"/>
      <c r="H19" s="20"/>
      <c r="I19" s="20"/>
      <c r="J19" s="706"/>
    </row>
    <row r="20" spans="1:12">
      <c r="B20" s="950" t="s">
        <v>1041</v>
      </c>
      <c r="C20" s="852"/>
      <c r="D20" s="852"/>
      <c r="E20" s="852"/>
      <c r="F20" s="852"/>
      <c r="G20" s="852"/>
      <c r="H20" s="20"/>
      <c r="I20" s="20"/>
      <c r="J20" s="706"/>
    </row>
    <row r="21" spans="1:12">
      <c r="B21" s="950"/>
      <c r="C21" s="852"/>
      <c r="D21" s="852"/>
      <c r="E21" s="852"/>
      <c r="F21" s="852"/>
      <c r="G21" s="852"/>
      <c r="H21" s="20"/>
      <c r="I21" s="20"/>
      <c r="J21" s="706"/>
    </row>
    <row r="22" spans="1:12" ht="13">
      <c r="B22" s="712" t="s">
        <v>1016</v>
      </c>
      <c r="C22" s="852"/>
      <c r="D22" s="852"/>
      <c r="E22" s="852"/>
      <c r="F22" s="852"/>
      <c r="G22" s="852"/>
      <c r="H22" s="20"/>
      <c r="I22" s="20"/>
      <c r="J22" s="706"/>
    </row>
    <row r="23" spans="1:12" ht="39.75" customHeight="1">
      <c r="B23" s="1369" t="s">
        <v>1004</v>
      </c>
      <c r="C23" s="1291"/>
      <c r="D23" s="1291"/>
      <c r="E23" s="1291"/>
      <c r="F23" s="1291"/>
      <c r="G23" s="1291"/>
      <c r="H23" s="20"/>
      <c r="I23" s="20"/>
      <c r="J23" s="706"/>
    </row>
    <row r="24" spans="1:12" ht="78" customHeight="1">
      <c r="B24" s="1369" t="s">
        <v>61</v>
      </c>
      <c r="C24" s="1291"/>
      <c r="D24" s="1291"/>
      <c r="E24" s="1291"/>
      <c r="F24" s="1291"/>
      <c r="G24" s="1291"/>
      <c r="H24" s="20"/>
      <c r="I24" s="20"/>
      <c r="J24" s="706"/>
    </row>
    <row r="25" spans="1:12" ht="65.150000000000006" customHeight="1">
      <c r="B25" s="1369" t="s">
        <v>1040</v>
      </c>
      <c r="C25" s="1291"/>
      <c r="D25" s="1291"/>
      <c r="E25" s="1291"/>
      <c r="F25" s="1291"/>
      <c r="G25" s="1291"/>
      <c r="H25" s="20"/>
      <c r="I25" s="20"/>
      <c r="J25" s="706"/>
    </row>
    <row r="26" spans="1:12" ht="52.5" customHeight="1">
      <c r="B26" s="1369" t="s">
        <v>65</v>
      </c>
      <c r="C26" s="1291"/>
      <c r="D26" s="1291"/>
      <c r="E26" s="1291"/>
      <c r="F26" s="1291"/>
      <c r="G26" s="1291"/>
      <c r="H26" s="20"/>
      <c r="I26" s="20"/>
      <c r="J26" s="706"/>
    </row>
    <row r="27" spans="1:12" ht="16.5" customHeight="1">
      <c r="B27" s="1370" t="s">
        <v>1014</v>
      </c>
      <c r="C27" s="1291"/>
      <c r="D27" s="1291"/>
      <c r="E27" s="1291"/>
      <c r="F27" s="1291"/>
      <c r="G27" s="1291"/>
      <c r="H27" s="20"/>
      <c r="I27" s="20"/>
      <c r="J27" s="706"/>
    </row>
    <row r="28" spans="1:12" ht="24.75" customHeight="1">
      <c r="B28" s="1369" t="s">
        <v>230</v>
      </c>
      <c r="C28" s="1291"/>
      <c r="D28" s="1291"/>
      <c r="E28" s="1291"/>
      <c r="F28" s="1291"/>
      <c r="G28" s="1291"/>
      <c r="H28" s="20"/>
      <c r="I28" s="20"/>
      <c r="J28" s="706"/>
    </row>
    <row r="29" spans="1:12" ht="54.75" customHeight="1">
      <c r="B29" s="1636" t="s">
        <v>234</v>
      </c>
      <c r="C29" s="1399"/>
      <c r="D29" s="1399"/>
      <c r="E29" s="1399"/>
      <c r="F29" s="1399"/>
      <c r="G29" s="1399"/>
      <c r="H29" s="20"/>
      <c r="I29" s="20"/>
      <c r="J29" s="706"/>
    </row>
    <row r="30" spans="1:12" ht="60" customHeight="1">
      <c r="B30" s="929" t="s">
        <v>1077</v>
      </c>
      <c r="C30" s="848"/>
      <c r="D30" s="848"/>
      <c r="E30" s="848"/>
      <c r="F30" s="848" t="s">
        <v>955</v>
      </c>
      <c r="G30" s="848" t="s">
        <v>881</v>
      </c>
      <c r="H30" s="524" t="s">
        <v>1083</v>
      </c>
      <c r="I30" s="64"/>
      <c r="J30" s="720"/>
      <c r="K30" s="766"/>
      <c r="L30" s="693"/>
    </row>
    <row r="31" spans="1:12" ht="192.75" customHeight="1">
      <c r="A31" s="694"/>
      <c r="B31" s="1377" t="s">
        <v>10</v>
      </c>
      <c r="C31" s="1336"/>
      <c r="D31" s="1336"/>
      <c r="E31" s="1379"/>
      <c r="F31" s="1180"/>
      <c r="G31" s="1178"/>
      <c r="H31" s="1182"/>
      <c r="I31" s="63"/>
      <c r="J31" s="721"/>
    </row>
    <row r="32" spans="1:12" ht="408.75" customHeight="1">
      <c r="A32" s="694"/>
      <c r="B32" s="1377" t="s">
        <v>1705</v>
      </c>
      <c r="C32" s="1336"/>
      <c r="D32" s="1336"/>
      <c r="E32" s="1379"/>
      <c r="F32" s="1180"/>
      <c r="G32" s="1178"/>
      <c r="H32" s="1182"/>
      <c r="I32" s="63"/>
      <c r="J32" s="721"/>
    </row>
    <row r="33" spans="1:14" ht="89.25" customHeight="1">
      <c r="A33" s="932"/>
      <c r="B33" s="1392" t="s">
        <v>663</v>
      </c>
      <c r="C33" s="1393"/>
      <c r="D33" s="1393"/>
      <c r="E33" s="1393"/>
      <c r="F33" s="848" t="s">
        <v>955</v>
      </c>
      <c r="G33" s="848" t="s">
        <v>1226</v>
      </c>
      <c r="H33" s="524" t="s">
        <v>1083</v>
      </c>
      <c r="I33" s="524" t="s">
        <v>1084</v>
      </c>
      <c r="J33" s="931" t="s">
        <v>1892</v>
      </c>
      <c r="K33" s="693"/>
      <c r="L33" s="767"/>
      <c r="M33" s="767"/>
      <c r="N33" s="693"/>
    </row>
    <row r="34" spans="1:14" s="697" customFormat="1" ht="54" customHeight="1">
      <c r="A34" s="1017"/>
      <c r="B34" s="1014" t="s">
        <v>816</v>
      </c>
      <c r="C34" s="577"/>
      <c r="D34" s="577"/>
      <c r="E34" s="578" t="s">
        <v>30</v>
      </c>
      <c r="F34" s="861"/>
      <c r="G34" s="1382"/>
      <c r="H34" s="50"/>
      <c r="I34" s="51"/>
      <c r="J34" s="1015"/>
      <c r="K34" s="767"/>
      <c r="L34" s="767"/>
      <c r="M34" s="766"/>
      <c r="N34" s="767"/>
    </row>
    <row r="35" spans="1:14" s="697" customFormat="1" ht="28.5" customHeight="1">
      <c r="B35" s="950"/>
      <c r="C35" s="852"/>
      <c r="D35" s="852"/>
      <c r="E35" s="578" t="s">
        <v>1250</v>
      </c>
      <c r="F35" s="861"/>
      <c r="G35" s="1383"/>
      <c r="H35" s="50"/>
      <c r="I35" s="51"/>
      <c r="J35" s="1015"/>
      <c r="K35" s="767"/>
      <c r="L35" s="767"/>
      <c r="M35" s="766"/>
      <c r="N35" s="767"/>
    </row>
    <row r="36" spans="1:14" s="697" customFormat="1" ht="28.5" customHeight="1">
      <c r="B36" s="950"/>
      <c r="C36" s="852"/>
      <c r="D36" s="852"/>
      <c r="E36" s="578" t="s">
        <v>31</v>
      </c>
      <c r="F36" s="861"/>
      <c r="G36" s="1383"/>
      <c r="H36" s="50"/>
      <c r="I36" s="51"/>
      <c r="J36" s="1015"/>
      <c r="K36" s="767"/>
      <c r="L36" s="767"/>
      <c r="M36" s="766"/>
      <c r="N36" s="767"/>
    </row>
    <row r="37" spans="1:14" s="697" customFormat="1" ht="28.5" customHeight="1">
      <c r="B37" s="950"/>
      <c r="C37" s="852"/>
      <c r="D37" s="852"/>
      <c r="E37" s="578" t="s">
        <v>32</v>
      </c>
      <c r="F37" s="861"/>
      <c r="G37" s="1383"/>
      <c r="H37" s="50"/>
      <c r="I37" s="51"/>
      <c r="J37" s="1015"/>
      <c r="K37" s="767"/>
      <c r="L37" s="767"/>
      <c r="M37" s="766"/>
      <c r="N37" s="767"/>
    </row>
    <row r="38" spans="1:14" s="697" customFormat="1" ht="28.5" customHeight="1">
      <c r="B38" s="950"/>
      <c r="C38" s="852"/>
      <c r="D38" s="852"/>
      <c r="E38" s="578" t="s">
        <v>33</v>
      </c>
      <c r="F38" s="861"/>
      <c r="G38" s="1383"/>
      <c r="H38" s="50"/>
      <c r="I38" s="51"/>
      <c r="J38" s="1015"/>
      <c r="K38" s="767"/>
      <c r="L38" s="767"/>
      <c r="M38" s="766"/>
      <c r="N38" s="767"/>
    </row>
    <row r="39" spans="1:14" s="697" customFormat="1" ht="28.5" customHeight="1">
      <c r="B39" s="950"/>
      <c r="C39" s="852"/>
      <c r="D39" s="852"/>
      <c r="E39" s="578" t="s">
        <v>34</v>
      </c>
      <c r="F39" s="861"/>
      <c r="G39" s="1383"/>
      <c r="H39" s="50"/>
      <c r="I39" s="51"/>
      <c r="J39" s="1015"/>
      <c r="K39" s="767"/>
      <c r="L39" s="767"/>
      <c r="M39" s="766"/>
      <c r="N39" s="767"/>
    </row>
    <row r="40" spans="1:14" s="697" customFormat="1" ht="28.5" customHeight="1">
      <c r="B40" s="950"/>
      <c r="C40" s="852"/>
      <c r="D40" s="852"/>
      <c r="E40" s="578" t="s">
        <v>35</v>
      </c>
      <c r="F40" s="861"/>
      <c r="G40" s="1383"/>
      <c r="H40" s="50"/>
      <c r="I40" s="51"/>
      <c r="J40" s="1015"/>
      <c r="K40" s="767"/>
      <c r="L40" s="767"/>
      <c r="M40" s="766"/>
      <c r="N40" s="767"/>
    </row>
    <row r="41" spans="1:14" s="697" customFormat="1" ht="28.5" customHeight="1">
      <c r="B41" s="950"/>
      <c r="C41" s="852"/>
      <c r="D41" s="852"/>
      <c r="E41" s="578" t="s">
        <v>36</v>
      </c>
      <c r="F41" s="861"/>
      <c r="G41" s="1383"/>
      <c r="H41" s="50"/>
      <c r="I41" s="51"/>
      <c r="J41" s="1015"/>
      <c r="K41" s="767"/>
      <c r="L41" s="767"/>
      <c r="M41" s="766"/>
      <c r="N41" s="767"/>
    </row>
    <row r="42" spans="1:14" s="697" customFormat="1" ht="28.5" customHeight="1">
      <c r="B42" s="950"/>
      <c r="C42" s="852"/>
      <c r="D42" s="852"/>
      <c r="E42" s="579" t="s">
        <v>37</v>
      </c>
      <c r="F42" s="861"/>
      <c r="G42" s="1383"/>
      <c r="H42" s="50"/>
      <c r="I42" s="51"/>
      <c r="J42" s="1015"/>
      <c r="K42" s="767"/>
      <c r="L42" s="767"/>
      <c r="M42" s="766"/>
      <c r="N42" s="767"/>
    </row>
    <row r="43" spans="1:14" s="697" customFormat="1" ht="28.5" customHeight="1">
      <c r="B43" s="950"/>
      <c r="C43" s="852"/>
      <c r="D43" s="852"/>
      <c r="E43" s="579" t="s">
        <v>38</v>
      </c>
      <c r="F43" s="861"/>
      <c r="G43" s="1383"/>
      <c r="H43" s="50"/>
      <c r="I43" s="51"/>
      <c r="J43" s="1015"/>
      <c r="K43" s="767"/>
      <c r="L43" s="767"/>
      <c r="M43" s="766"/>
      <c r="N43" s="767"/>
    </row>
    <row r="44" spans="1:14" s="697" customFormat="1" ht="28.5" customHeight="1">
      <c r="B44" s="1016"/>
      <c r="C44" s="580"/>
      <c r="D44" s="580"/>
      <c r="E44" s="581" t="s">
        <v>39</v>
      </c>
      <c r="F44" s="861"/>
      <c r="G44" s="1384"/>
      <c r="H44" s="50"/>
      <c r="I44" s="51"/>
      <c r="J44" s="1015"/>
      <c r="K44" s="767"/>
      <c r="L44" s="767"/>
      <c r="M44" s="766"/>
      <c r="N44" s="767"/>
    </row>
    <row r="45" spans="1:14" s="697" customFormat="1" ht="7.5" customHeight="1">
      <c r="B45" s="732"/>
      <c r="C45" s="116"/>
      <c r="D45" s="116"/>
      <c r="E45" s="116"/>
      <c r="F45" s="195"/>
      <c r="G45" s="195"/>
      <c r="H45" s="68"/>
      <c r="I45" s="68"/>
      <c r="J45" s="733"/>
      <c r="K45" s="767"/>
      <c r="L45" s="767"/>
      <c r="M45" s="767"/>
      <c r="N45" s="767"/>
    </row>
    <row r="46" spans="1:14" ht="96.75" customHeight="1">
      <c r="B46" s="943" t="s">
        <v>1315</v>
      </c>
      <c r="C46" s="1380" t="s">
        <v>1235</v>
      </c>
      <c r="D46" s="1380"/>
      <c r="E46" s="1380"/>
      <c r="F46" s="848" t="s">
        <v>955</v>
      </c>
      <c r="G46" s="848" t="s">
        <v>1226</v>
      </c>
      <c r="H46" s="524" t="s">
        <v>1083</v>
      </c>
      <c r="I46" s="524" t="s">
        <v>1084</v>
      </c>
      <c r="J46" s="931" t="s">
        <v>1892</v>
      </c>
      <c r="K46" s="693"/>
      <c r="L46" s="767"/>
      <c r="M46" s="766"/>
      <c r="N46" s="693"/>
    </row>
    <row r="47" spans="1:14" ht="367.5" customHeight="1">
      <c r="A47" s="698"/>
      <c r="B47" s="846" t="s">
        <v>1706</v>
      </c>
      <c r="C47" s="1496" t="str">
        <f>IF('Project Info'!C4='Project Info'!P35,'Prescriptive Path Checklist'!C117,IF('Project Info'!C4='Project Info'!P36,'Prerequisites Checklist'!C112,"&lt;Select compliance path on the 'Project Info' tab&gt;"))</f>
        <v>&lt;Select compliance path on the 'Project Info' tab&gt;</v>
      </c>
      <c r="D47" s="1637"/>
      <c r="E47" s="1497"/>
      <c r="F47" s="1182"/>
      <c r="G47" s="1182"/>
      <c r="H47" s="1182"/>
      <c r="I47" s="1177"/>
      <c r="J47" s="1120"/>
      <c r="K47" s="693"/>
      <c r="L47" s="693"/>
      <c r="M47" s="693"/>
      <c r="N47" s="693"/>
    </row>
    <row r="48" spans="1:14" ht="75.75" customHeight="1">
      <c r="B48" s="1524" t="s">
        <v>1818</v>
      </c>
      <c r="C48" s="1632"/>
      <c r="D48" s="1632"/>
      <c r="E48" s="1632"/>
      <c r="F48" s="1182"/>
      <c r="G48" s="1182"/>
      <c r="H48" s="1182"/>
      <c r="I48" s="1177"/>
      <c r="J48" s="1120"/>
      <c r="K48" s="693"/>
      <c r="L48" s="693"/>
      <c r="M48" s="693"/>
      <c r="N48" s="693"/>
    </row>
    <row r="49" spans="1:14" ht="32.25" customHeight="1">
      <c r="A49" s="933"/>
      <c r="B49" s="1524" t="s">
        <v>331</v>
      </c>
      <c r="C49" s="1632"/>
      <c r="D49" s="1632"/>
      <c r="E49" s="1632"/>
      <c r="F49" s="1182"/>
      <c r="G49" s="1182"/>
      <c r="H49" s="1182"/>
      <c r="I49" s="1177"/>
      <c r="J49" s="1120"/>
      <c r="K49" s="693"/>
      <c r="L49" s="693"/>
      <c r="M49" s="693"/>
      <c r="N49" s="693"/>
    </row>
    <row r="50" spans="1:14" ht="90" customHeight="1">
      <c r="A50" s="933"/>
      <c r="B50" s="1524" t="s">
        <v>1503</v>
      </c>
      <c r="C50" s="1632"/>
      <c r="D50" s="1632"/>
      <c r="E50" s="1632"/>
      <c r="F50" s="1182"/>
      <c r="G50" s="1182"/>
      <c r="H50" s="1182"/>
      <c r="I50" s="1177"/>
      <c r="J50" s="1120"/>
      <c r="K50" s="693"/>
      <c r="L50" s="693"/>
      <c r="M50" s="693"/>
      <c r="N50" s="693"/>
    </row>
    <row r="51" spans="1:14" ht="42.75" customHeight="1">
      <c r="B51" s="1524" t="s">
        <v>332</v>
      </c>
      <c r="C51" s="1632"/>
      <c r="D51" s="1632"/>
      <c r="E51" s="1632"/>
      <c r="F51" s="1182"/>
      <c r="G51" s="1182"/>
      <c r="H51" s="1182"/>
      <c r="I51" s="1177"/>
      <c r="J51" s="1120"/>
      <c r="K51" s="693"/>
      <c r="L51" s="693"/>
      <c r="M51" s="693"/>
      <c r="N51" s="693"/>
    </row>
    <row r="52" spans="1:14" ht="64.5" customHeight="1">
      <c r="A52" s="886"/>
      <c r="B52" s="1524" t="s">
        <v>231</v>
      </c>
      <c r="C52" s="1632"/>
      <c r="D52" s="1632"/>
      <c r="E52" s="1632"/>
      <c r="F52" s="1182"/>
      <c r="G52" s="1182"/>
      <c r="H52" s="1182"/>
      <c r="I52" s="1177"/>
      <c r="J52" s="1120"/>
      <c r="K52" s="693"/>
      <c r="L52" s="693"/>
      <c r="M52" s="693"/>
      <c r="N52" s="693"/>
    </row>
    <row r="53" spans="1:14" ht="47.25" customHeight="1">
      <c r="A53" s="886"/>
      <c r="B53" s="1524" t="s">
        <v>1490</v>
      </c>
      <c r="C53" s="1632"/>
      <c r="D53" s="1632"/>
      <c r="E53" s="1632"/>
      <c r="F53" s="1182"/>
      <c r="G53" s="1182"/>
      <c r="H53" s="1182"/>
      <c r="I53" s="1177"/>
      <c r="J53" s="1120"/>
      <c r="K53" s="693"/>
      <c r="L53" s="693"/>
      <c r="M53" s="693"/>
      <c r="N53" s="693"/>
    </row>
    <row r="54" spans="1:14" ht="61.5" customHeight="1">
      <c r="A54" s="886"/>
      <c r="B54" s="1524" t="s">
        <v>1491</v>
      </c>
      <c r="C54" s="1632"/>
      <c r="D54" s="1632"/>
      <c r="E54" s="1632"/>
      <c r="F54" s="1182"/>
      <c r="G54" s="1182"/>
      <c r="H54" s="1182"/>
      <c r="I54" s="1177"/>
      <c r="J54" s="1120"/>
      <c r="K54" s="768"/>
      <c r="L54" s="693"/>
      <c r="M54" s="693"/>
      <c r="N54" s="693"/>
    </row>
    <row r="55" spans="1:14" ht="102.75" customHeight="1">
      <c r="B55" s="1524" t="s">
        <v>1492</v>
      </c>
      <c r="C55" s="1632"/>
      <c r="D55" s="1632"/>
      <c r="E55" s="1632"/>
      <c r="F55" s="1182"/>
      <c r="G55" s="1182"/>
      <c r="H55" s="1182"/>
      <c r="I55" s="1177"/>
      <c r="J55" s="1120"/>
      <c r="K55" s="693"/>
      <c r="L55" s="693"/>
      <c r="M55" s="693"/>
      <c r="N55" s="693"/>
    </row>
    <row r="56" spans="1:14" ht="44.25" customHeight="1">
      <c r="B56" s="1524" t="s">
        <v>333</v>
      </c>
      <c r="C56" s="1632"/>
      <c r="D56" s="1632"/>
      <c r="E56" s="1632"/>
      <c r="F56" s="1182"/>
      <c r="G56" s="1182"/>
      <c r="H56" s="1182"/>
      <c r="I56" s="1177"/>
      <c r="J56" s="1120"/>
      <c r="K56" s="693"/>
      <c r="L56" s="693"/>
      <c r="M56" s="693"/>
      <c r="N56" s="693"/>
    </row>
    <row r="57" spans="1:14" ht="57.75" customHeight="1">
      <c r="A57" s="886"/>
      <c r="B57" s="1524" t="s">
        <v>1493</v>
      </c>
      <c r="C57" s="1632"/>
      <c r="D57" s="1632"/>
      <c r="E57" s="1632"/>
      <c r="F57" s="1182"/>
      <c r="G57" s="1182"/>
      <c r="H57" s="1182"/>
      <c r="I57" s="1177"/>
      <c r="J57" s="1120"/>
      <c r="K57" s="768"/>
      <c r="L57" s="693"/>
      <c r="M57" s="693"/>
      <c r="N57" s="693"/>
    </row>
    <row r="58" spans="1:14" ht="43.5" customHeight="1">
      <c r="A58" s="886"/>
      <c r="B58" s="1524" t="s">
        <v>1494</v>
      </c>
      <c r="C58" s="1632"/>
      <c r="D58" s="1632"/>
      <c r="E58" s="1632"/>
      <c r="F58" s="1182"/>
      <c r="G58" s="1182"/>
      <c r="H58" s="1182"/>
      <c r="I58" s="1177"/>
      <c r="J58" s="1120"/>
      <c r="K58" s="768"/>
      <c r="L58" s="693"/>
      <c r="M58" s="693"/>
      <c r="N58" s="693"/>
    </row>
    <row r="59" spans="1:14" ht="65.150000000000006" customHeight="1">
      <c r="A59" s="886"/>
      <c r="B59" s="1524" t="s">
        <v>1495</v>
      </c>
      <c r="C59" s="1632"/>
      <c r="D59" s="1632"/>
      <c r="E59" s="1632"/>
      <c r="F59" s="1182"/>
      <c r="G59" s="1182"/>
      <c r="H59" s="1182"/>
      <c r="I59" s="1177"/>
      <c r="J59" s="1120"/>
      <c r="K59" s="693"/>
      <c r="L59" s="693"/>
      <c r="M59" s="693"/>
      <c r="N59" s="693"/>
    </row>
    <row r="60" spans="1:14" ht="64.5" customHeight="1">
      <c r="A60" s="698"/>
      <c r="B60" s="1524" t="s">
        <v>1496</v>
      </c>
      <c r="C60" s="1632"/>
      <c r="D60" s="1632"/>
      <c r="E60" s="1632"/>
      <c r="F60" s="1182"/>
      <c r="G60" s="1182"/>
      <c r="H60" s="1182"/>
      <c r="I60" s="1177"/>
      <c r="J60" s="1120"/>
      <c r="K60" s="693"/>
      <c r="L60" s="693"/>
      <c r="M60" s="693"/>
      <c r="N60" s="693"/>
    </row>
    <row r="61" spans="1:14" ht="72.75" customHeight="1">
      <c r="A61" s="932"/>
      <c r="B61" s="1524" t="s">
        <v>1497</v>
      </c>
      <c r="C61" s="1632"/>
      <c r="D61" s="1632"/>
      <c r="E61" s="1632"/>
      <c r="F61" s="1182"/>
      <c r="G61" s="1182"/>
      <c r="H61" s="1182"/>
      <c r="I61" s="1177"/>
      <c r="J61" s="1120"/>
      <c r="K61" s="693"/>
      <c r="L61" s="693"/>
      <c r="M61" s="693"/>
      <c r="N61" s="693"/>
    </row>
    <row r="62" spans="1:14" ht="123.75" customHeight="1">
      <c r="A62" s="694"/>
      <c r="B62" s="1524" t="s">
        <v>1598</v>
      </c>
      <c r="C62" s="1632"/>
      <c r="D62" s="1632"/>
      <c r="E62" s="1632"/>
      <c r="F62" s="1182"/>
      <c r="G62" s="1182"/>
      <c r="H62" s="1182"/>
      <c r="I62" s="1177"/>
      <c r="J62" s="1120"/>
      <c r="K62" s="768"/>
      <c r="L62" s="693"/>
      <c r="M62" s="693"/>
      <c r="N62" s="693"/>
    </row>
    <row r="63" spans="1:14" ht="85.5" customHeight="1">
      <c r="A63" s="694"/>
      <c r="B63" s="1524" t="s">
        <v>1498</v>
      </c>
      <c r="C63" s="1632"/>
      <c r="D63" s="1632"/>
      <c r="E63" s="1632"/>
      <c r="F63" s="1182"/>
      <c r="G63" s="1182"/>
      <c r="H63" s="1182"/>
      <c r="I63" s="1177"/>
      <c r="J63" s="1120"/>
      <c r="K63" s="768"/>
      <c r="L63" s="693"/>
      <c r="M63" s="693"/>
      <c r="N63" s="693"/>
    </row>
    <row r="64" spans="1:14" ht="122.25" customHeight="1">
      <c r="A64" s="886"/>
      <c r="B64" s="1524" t="s">
        <v>72</v>
      </c>
      <c r="C64" s="1632"/>
      <c r="D64" s="1632"/>
      <c r="E64" s="1632"/>
      <c r="F64" s="1182"/>
      <c r="G64" s="1182"/>
      <c r="H64" s="1182"/>
      <c r="I64" s="1177"/>
      <c r="J64" s="1120"/>
      <c r="K64" s="768"/>
      <c r="L64" s="693"/>
      <c r="M64" s="693"/>
      <c r="N64" s="693"/>
    </row>
    <row r="65" spans="1:14" ht="76.5" customHeight="1">
      <c r="A65" s="933"/>
      <c r="B65" s="1524" t="s">
        <v>336</v>
      </c>
      <c r="C65" s="1632"/>
      <c r="D65" s="1632"/>
      <c r="E65" s="1632"/>
      <c r="F65" s="1182"/>
      <c r="G65" s="1182"/>
      <c r="H65" s="1182"/>
      <c r="I65" s="1177"/>
      <c r="J65" s="1120"/>
      <c r="K65" s="768"/>
      <c r="L65" s="693"/>
      <c r="M65" s="693"/>
      <c r="N65" s="693"/>
    </row>
    <row r="66" spans="1:14" ht="90" customHeight="1">
      <c r="A66" s="933"/>
      <c r="B66" s="1524" t="s">
        <v>1499</v>
      </c>
      <c r="C66" s="1632"/>
      <c r="D66" s="1632"/>
      <c r="E66" s="1632"/>
      <c r="F66" s="1182"/>
      <c r="G66" s="1182"/>
      <c r="H66" s="1182"/>
      <c r="I66" s="1177"/>
      <c r="J66" s="1120"/>
      <c r="K66" s="768"/>
      <c r="L66" s="693"/>
      <c r="M66" s="693"/>
      <c r="N66" s="693"/>
    </row>
    <row r="67" spans="1:14" ht="48" customHeight="1">
      <c r="B67" s="1524" t="s">
        <v>232</v>
      </c>
      <c r="C67" s="1632"/>
      <c r="D67" s="1632"/>
      <c r="E67" s="1632"/>
      <c r="F67" s="1182"/>
      <c r="G67" s="1182"/>
      <c r="H67" s="1182"/>
      <c r="I67" s="1177"/>
      <c r="J67" s="1120"/>
      <c r="K67" s="693"/>
      <c r="L67" s="693"/>
      <c r="M67" s="693"/>
      <c r="N67" s="693"/>
    </row>
    <row r="68" spans="1:14" ht="72" customHeight="1">
      <c r="B68" s="1524" t="s">
        <v>47</v>
      </c>
      <c r="C68" s="1632"/>
      <c r="D68" s="1632"/>
      <c r="E68" s="1632"/>
      <c r="F68" s="1182"/>
      <c r="G68" s="1182"/>
      <c r="H68" s="1182"/>
      <c r="I68" s="1177"/>
      <c r="J68" s="1120"/>
      <c r="K68" s="693"/>
      <c r="L68" s="693"/>
      <c r="M68" s="693"/>
      <c r="N68" s="693"/>
    </row>
    <row r="69" spans="1:14" ht="100" customHeight="1">
      <c r="B69" s="1524" t="s">
        <v>1488</v>
      </c>
      <c r="C69" s="1632"/>
      <c r="D69" s="1632"/>
      <c r="E69" s="1632"/>
      <c r="F69" s="1182"/>
      <c r="G69" s="1182"/>
      <c r="H69" s="1182"/>
      <c r="I69" s="1177"/>
      <c r="J69" s="1120"/>
      <c r="K69" s="693"/>
      <c r="L69" s="693"/>
      <c r="M69" s="693"/>
      <c r="N69" s="693"/>
    </row>
    <row r="70" spans="1:14" ht="100" customHeight="1">
      <c r="B70" s="1524" t="s">
        <v>1489</v>
      </c>
      <c r="C70" s="1632"/>
      <c r="D70" s="1632"/>
      <c r="E70" s="1632"/>
      <c r="F70" s="1182"/>
      <c r="G70" s="1182"/>
      <c r="H70" s="1182"/>
      <c r="I70" s="1177"/>
      <c r="J70" s="1120"/>
      <c r="K70" s="693"/>
      <c r="L70" s="693"/>
      <c r="M70" s="693"/>
      <c r="N70" s="693"/>
    </row>
    <row r="71" spans="1:14" ht="86.25" customHeight="1">
      <c r="A71" s="692" t="s">
        <v>821</v>
      </c>
      <c r="B71" s="1524" t="s">
        <v>21</v>
      </c>
      <c r="C71" s="1632"/>
      <c r="D71" s="1632"/>
      <c r="E71" s="1632"/>
      <c r="F71" s="1182"/>
      <c r="G71" s="1182"/>
      <c r="H71" s="1182"/>
      <c r="I71" s="1177"/>
      <c r="J71" s="1120"/>
      <c r="K71" s="693"/>
      <c r="L71" s="693"/>
      <c r="M71" s="693"/>
      <c r="N71" s="693"/>
    </row>
    <row r="72" spans="1:14" ht="76.5" customHeight="1">
      <c r="B72" s="1633" t="s">
        <v>16</v>
      </c>
      <c r="C72" s="1634"/>
      <c r="D72" s="1634"/>
      <c r="E72" s="1635"/>
      <c r="F72" s="1145"/>
      <c r="G72" s="1145"/>
      <c r="H72" s="1145"/>
      <c r="I72" s="1181"/>
      <c r="J72" s="1146"/>
      <c r="K72" s="693"/>
      <c r="L72" s="693"/>
      <c r="M72" s="693"/>
      <c r="N72" s="693"/>
    </row>
    <row r="73" spans="1:14" ht="24.5">
      <c r="C73" s="737"/>
    </row>
    <row r="74" spans="1:14" ht="24.5">
      <c r="C74" s="737"/>
    </row>
    <row r="75" spans="1:14" ht="24.5">
      <c r="C75" s="737"/>
    </row>
    <row r="77" spans="1:14">
      <c r="N77" s="692" t="s">
        <v>961</v>
      </c>
    </row>
    <row r="78" spans="1:14">
      <c r="N78" s="694" t="s">
        <v>962</v>
      </c>
    </row>
    <row r="79" spans="1:14">
      <c r="N79" s="694" t="s">
        <v>847</v>
      </c>
    </row>
    <row r="188" spans="2:2" ht="18">
      <c r="B188" s="738"/>
    </row>
  </sheetData>
  <sheetProtection sheet="1" objects="1" scenarios="1" formatCells="0" formatColumns="0" formatRows="0" insertColumns="0" insertRows="0"/>
  <customSheetViews>
    <customSheetView guid="{64EBBD8A-4566-42FC-86CE-DB7AB51EA8C6}" showPageBreaks="1" showGridLines="0" printArea="1" hiddenColumns="1" view="pageBreakPreview" topLeftCell="A32">
      <selection activeCell="B32" sqref="B32:E32"/>
      <pageMargins left="0.25" right="0.25" top="0.75" bottom="0.75" header="0.3" footer="0.3"/>
      <pageSetup scale="47" orientation="portrait" r:id="rId1"/>
      <headerFooter alignWithMargins="0"/>
    </customSheetView>
    <customSheetView guid="{F9A20F36-B02B-42EA-9527-78282515A3BC}" showPageBreaks="1" showGridLines="0" printArea="1" hiddenColumns="1" view="pageBreakPreview" topLeftCell="A32">
      <selection activeCell="B32" sqref="B32:E32"/>
      <pageMargins left="0.25" right="0.25" top="0.75" bottom="0.75" header="0.3" footer="0.3"/>
      <pageSetup scale="47" orientation="portrait" r:id="rId2"/>
      <headerFooter alignWithMargins="0"/>
    </customSheetView>
  </customSheetViews>
  <mergeCells count="50">
    <mergeCell ref="B31:E31"/>
    <mergeCell ref="B51:E51"/>
    <mergeCell ref="B11:G11"/>
    <mergeCell ref="B12:G12"/>
    <mergeCell ref="B33:E33"/>
    <mergeCell ref="B25:G25"/>
    <mergeCell ref="B26:G26"/>
    <mergeCell ref="B27:G27"/>
    <mergeCell ref="B32:E32"/>
    <mergeCell ref="B23:G23"/>
    <mergeCell ref="C46:E46"/>
    <mergeCell ref="G34:G44"/>
    <mergeCell ref="B24:G24"/>
    <mergeCell ref="H5:I5"/>
    <mergeCell ref="H6:I6"/>
    <mergeCell ref="H7:I7"/>
    <mergeCell ref="B14:G14"/>
    <mergeCell ref="B10:G10"/>
    <mergeCell ref="B8:G8"/>
    <mergeCell ref="B9:G9"/>
    <mergeCell ref="H8:I8"/>
    <mergeCell ref="H9:I9"/>
    <mergeCell ref="B13:G13"/>
    <mergeCell ref="B56:E56"/>
    <mergeCell ref="B54:E54"/>
    <mergeCell ref="B28:G28"/>
    <mergeCell ref="B29:G29"/>
    <mergeCell ref="B63:E63"/>
    <mergeCell ref="B58:E58"/>
    <mergeCell ref="B60:E60"/>
    <mergeCell ref="B57:E57"/>
    <mergeCell ref="B59:E59"/>
    <mergeCell ref="B48:E48"/>
    <mergeCell ref="B49:E49"/>
    <mergeCell ref="C47:E47"/>
    <mergeCell ref="B50:E50"/>
    <mergeCell ref="B53:E53"/>
    <mergeCell ref="B55:E55"/>
    <mergeCell ref="B52:E52"/>
    <mergeCell ref="B67:E67"/>
    <mergeCell ref="B61:E61"/>
    <mergeCell ref="B64:E64"/>
    <mergeCell ref="B72:E72"/>
    <mergeCell ref="B68:E68"/>
    <mergeCell ref="B69:E69"/>
    <mergeCell ref="B70:E70"/>
    <mergeCell ref="B71:E71"/>
    <mergeCell ref="B62:E62"/>
    <mergeCell ref="B66:E66"/>
    <mergeCell ref="B65:E65"/>
  </mergeCells>
  <phoneticPr fontId="30" type="noConversion"/>
  <dataValidations count="1">
    <dataValidation type="list" allowBlank="1" showInputMessage="1" showErrorMessage="1" sqref="H34:I44 H31:H32 H47:I72" xr:uid="{00000000-0002-0000-1600-000000000000}">
      <formula1>"Yes,No,NA"</formula1>
    </dataValidation>
  </dataValidations>
  <hyperlinks>
    <hyperlink ref="C47:E47" location="'Prerequisites Checklist'!C112" display="'Prerequisites Checklist'!C112" xr:uid="{00000000-0004-0000-1600-000000000000}"/>
  </hyperlinks>
  <pageMargins left="0.75" right="0.75" top="1" bottom="1" header="0.5" footer="0.5"/>
  <pageSetup scale="52" fitToHeight="0" orientation="portrait" r:id="rId3"/>
  <headerFooter alignWithMargins="0">
    <oddFooter>Page &amp;P of &amp;N</oddFooter>
  </headerFooter>
  <rowBreaks count="4" manualBreakCount="4">
    <brk id="29" min="1" max="9" man="1"/>
    <brk id="45" min="1" max="9" man="1"/>
    <brk id="57" min="1" max="9" man="1"/>
    <brk id="69" min="1" max="9" man="1"/>
  </rowBreaks>
  <drawing r:id="rId4"/>
  <legacyDrawing r:id="rId5"/>
  <legacyDrawingHF r:id="rId6"/>
  <controls>
    <mc:AlternateContent xmlns:mc="http://schemas.openxmlformats.org/markup-compatibility/2006">
      <mc:Choice Requires="x14">
        <control shapeId="3110914" r:id="rId7" name="CommandButton1">
          <controlPr defaultSize="0" autoLine="0" r:id="rId8">
            <anchor moveWithCells="1">
              <from>
                <xdr:col>9</xdr:col>
                <xdr:colOff>876300</xdr:colOff>
                <xdr:row>0</xdr:row>
                <xdr:rowOff>57150</xdr:rowOff>
              </from>
              <to>
                <xdr:col>9</xdr:col>
                <xdr:colOff>2419350</xdr:colOff>
                <xdr:row>1</xdr:row>
                <xdr:rowOff>38100</xdr:rowOff>
              </to>
            </anchor>
          </controlPr>
        </control>
      </mc:Choice>
      <mc:Fallback>
        <control shapeId="3110914" r:id="rId7" name="CommandButton1"/>
      </mc:Fallback>
    </mc:AlternateContent>
  </control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tabColor rgb="FF99FF99"/>
    <pageSetUpPr fitToPage="1"/>
  </sheetPr>
  <dimension ref="A1:N176"/>
  <sheetViews>
    <sheetView showGridLines="0" zoomScale="75" zoomScaleNormal="75" zoomScaleSheetLayoutView="90" workbookViewId="0">
      <selection activeCell="F29" sqref="F29"/>
    </sheetView>
  </sheetViews>
  <sheetFormatPr defaultColWidth="9.1796875" defaultRowHeight="12.5"/>
  <cols>
    <col min="1" max="1" width="9.1796875" style="692" customWidth="1"/>
    <col min="2" max="2" width="20" style="692" customWidth="1"/>
    <col min="3" max="3" width="16.1796875" style="692" customWidth="1"/>
    <col min="4" max="5" width="15.1796875" style="692" customWidth="1"/>
    <col min="6" max="6" width="30.7265625" style="692" customWidth="1"/>
    <col min="7" max="7" width="11.81640625" style="692" customWidth="1"/>
    <col min="8" max="8" width="6.1796875" style="692" customWidth="1"/>
    <col min="9" max="9" width="11" style="692" customWidth="1"/>
    <col min="10" max="10" width="32.453125" style="692" customWidth="1"/>
    <col min="11" max="13" width="9.1796875" style="692"/>
    <col min="14" max="14" width="9" style="692" hidden="1" customWidth="1"/>
    <col min="15" max="16384" width="9.1796875" style="692"/>
  </cols>
  <sheetData>
    <row r="1" spans="1:11" ht="26.25" customHeight="1">
      <c r="A1" s="691"/>
      <c r="B1" s="902"/>
      <c r="C1" s="700" t="s">
        <v>1085</v>
      </c>
      <c r="D1" s="701"/>
      <c r="E1" s="701"/>
      <c r="F1" s="702"/>
      <c r="G1" s="701"/>
      <c r="H1" s="703"/>
      <c r="I1" s="703"/>
      <c r="J1" s="704"/>
    </row>
    <row r="2" spans="1:11" ht="26.25" customHeight="1">
      <c r="B2" s="707"/>
      <c r="C2" s="512" t="s">
        <v>1086</v>
      </c>
      <c r="D2" s="818"/>
      <c r="E2" s="818"/>
      <c r="F2" s="513"/>
      <c r="G2" s="818"/>
      <c r="H2" s="20"/>
      <c r="I2" s="20"/>
      <c r="J2" s="706"/>
    </row>
    <row r="3" spans="1:11" ht="26.25" customHeight="1">
      <c r="B3" s="707"/>
      <c r="C3" s="690" t="s">
        <v>852</v>
      </c>
      <c r="D3" s="690">
        <f>'Project Info'!C3</f>
        <v>0</v>
      </c>
      <c r="E3" s="818"/>
      <c r="F3" s="513"/>
      <c r="G3" s="818"/>
      <c r="H3" s="20"/>
      <c r="I3" s="20"/>
      <c r="J3" s="706"/>
    </row>
    <row r="4" spans="1:11" ht="26.25" customHeight="1">
      <c r="B4" s="707"/>
      <c r="C4" s="690"/>
      <c r="D4" s="690"/>
      <c r="E4" s="818"/>
      <c r="F4" s="513"/>
      <c r="G4" s="818"/>
      <c r="H4" s="20"/>
      <c r="I4" s="20"/>
      <c r="J4" s="706"/>
    </row>
    <row r="5" spans="1:11" ht="15.5">
      <c r="B5" s="708" t="s">
        <v>1044</v>
      </c>
      <c r="C5" s="514"/>
      <c r="D5" s="514"/>
      <c r="E5" s="515"/>
      <c r="F5" s="573"/>
      <c r="G5" s="573"/>
      <c r="H5" s="1313" t="s">
        <v>884</v>
      </c>
      <c r="I5" s="1313"/>
      <c r="J5" s="709" t="s">
        <v>661</v>
      </c>
    </row>
    <row r="6" spans="1:11">
      <c r="B6" s="707"/>
      <c r="C6" s="818"/>
      <c r="D6" s="818"/>
      <c r="E6" s="818"/>
      <c r="F6" s="818"/>
      <c r="G6" s="818"/>
      <c r="H6" s="1432"/>
      <c r="I6" s="1308"/>
      <c r="J6" s="1128"/>
    </row>
    <row r="7" spans="1:11" ht="13">
      <c r="B7" s="909" t="s">
        <v>1019</v>
      </c>
      <c r="C7" s="818"/>
      <c r="D7" s="818"/>
      <c r="E7" s="818"/>
      <c r="F7" s="818"/>
      <c r="G7" s="818"/>
      <c r="H7" s="1308"/>
      <c r="I7" s="1308"/>
      <c r="J7" s="907"/>
    </row>
    <row r="8" spans="1:11" ht="42.75" customHeight="1">
      <c r="B8" s="1369" t="s">
        <v>50</v>
      </c>
      <c r="C8" s="1291"/>
      <c r="D8" s="1291"/>
      <c r="E8" s="1291"/>
      <c r="F8" s="1291"/>
      <c r="G8" s="1291"/>
      <c r="H8" s="1308"/>
      <c r="I8" s="1308"/>
      <c r="J8" s="711"/>
      <c r="K8" s="693"/>
    </row>
    <row r="9" spans="1:11" ht="13.5" customHeight="1">
      <c r="B9" s="1369" t="s">
        <v>1042</v>
      </c>
      <c r="C9" s="1291"/>
      <c r="D9" s="1291"/>
      <c r="E9" s="1291"/>
      <c r="F9" s="1291"/>
      <c r="G9" s="1291"/>
      <c r="H9" s="20"/>
      <c r="I9" s="20"/>
      <c r="J9" s="713"/>
      <c r="K9" s="693"/>
    </row>
    <row r="10" spans="1:11" ht="13.5" customHeight="1">
      <c r="B10" s="1369" t="s">
        <v>1043</v>
      </c>
      <c r="C10" s="1291"/>
      <c r="D10" s="1291"/>
      <c r="E10" s="1291"/>
      <c r="F10" s="1291"/>
      <c r="G10" s="1291"/>
      <c r="H10" s="20"/>
      <c r="I10" s="20"/>
      <c r="J10" s="713"/>
      <c r="K10" s="693"/>
    </row>
    <row r="11" spans="1:11" ht="13.5" customHeight="1">
      <c r="B11" s="1369" t="s">
        <v>1038</v>
      </c>
      <c r="C11" s="1291"/>
      <c r="D11" s="1291"/>
      <c r="E11" s="1291"/>
      <c r="F11" s="1291"/>
      <c r="G11" s="1291"/>
      <c r="H11" s="20"/>
      <c r="I11" s="20"/>
      <c r="J11" s="713"/>
      <c r="K11" s="693"/>
    </row>
    <row r="12" spans="1:11" ht="13.5" customHeight="1">
      <c r="B12" s="1369" t="s">
        <v>101</v>
      </c>
      <c r="C12" s="1291"/>
      <c r="D12" s="1291"/>
      <c r="E12" s="1291"/>
      <c r="F12" s="1291"/>
      <c r="G12" s="1291"/>
      <c r="H12" s="20"/>
      <c r="I12" s="20"/>
      <c r="J12" s="713"/>
      <c r="K12" s="693"/>
    </row>
    <row r="13" spans="1:11" ht="13.5" customHeight="1">
      <c r="B13" s="1369" t="s">
        <v>102</v>
      </c>
      <c r="C13" s="1291"/>
      <c r="D13" s="1291"/>
      <c r="E13" s="1291"/>
      <c r="F13" s="1291"/>
      <c r="G13" s="1291"/>
      <c r="H13" s="20"/>
      <c r="I13" s="20"/>
      <c r="J13" s="713"/>
      <c r="K13" s="693"/>
    </row>
    <row r="14" spans="1:11" ht="13.5" customHeight="1">
      <c r="B14" s="1369" t="s">
        <v>103</v>
      </c>
      <c r="C14" s="1291"/>
      <c r="D14" s="1291"/>
      <c r="E14" s="1291"/>
      <c r="F14" s="1291"/>
      <c r="G14" s="1291"/>
      <c r="H14" s="20"/>
      <c r="I14" s="20"/>
      <c r="J14" s="713"/>
      <c r="K14" s="693"/>
    </row>
    <row r="15" spans="1:11" ht="13.5" customHeight="1">
      <c r="B15" s="928" t="s">
        <v>889</v>
      </c>
      <c r="C15" s="818"/>
      <c r="D15" s="818"/>
      <c r="E15" s="818"/>
      <c r="F15" s="818"/>
      <c r="G15" s="818"/>
      <c r="H15" s="20"/>
      <c r="I15" s="20"/>
      <c r="J15" s="713"/>
    </row>
    <row r="16" spans="1:11" ht="13">
      <c r="B16" s="909" t="s">
        <v>844</v>
      </c>
      <c r="C16" s="818"/>
      <c r="D16" s="818"/>
      <c r="E16" s="818"/>
      <c r="F16" s="818"/>
      <c r="G16" s="818"/>
      <c r="H16" s="20"/>
      <c r="I16" s="20"/>
      <c r="J16" s="713"/>
    </row>
    <row r="17" spans="1:10">
      <c r="B17" s="707" t="s">
        <v>845</v>
      </c>
      <c r="C17" s="818"/>
      <c r="D17" s="818"/>
      <c r="E17" s="818"/>
      <c r="F17" s="818"/>
      <c r="G17" s="818"/>
      <c r="H17" s="20"/>
      <c r="I17" s="20"/>
      <c r="J17" s="706"/>
    </row>
    <row r="18" spans="1:10">
      <c r="B18" s="710" t="s">
        <v>1154</v>
      </c>
      <c r="C18" s="818"/>
      <c r="D18" s="818"/>
      <c r="E18" s="818"/>
      <c r="F18" s="818"/>
      <c r="G18" s="818"/>
      <c r="H18" s="20"/>
      <c r="I18" s="20"/>
      <c r="J18" s="706"/>
    </row>
    <row r="19" spans="1:10">
      <c r="B19" s="710" t="s">
        <v>159</v>
      </c>
      <c r="C19" s="818"/>
      <c r="D19" s="818"/>
      <c r="E19" s="818"/>
      <c r="F19" s="818"/>
      <c r="G19" s="818"/>
      <c r="H19" s="20"/>
      <c r="I19" s="20"/>
      <c r="J19" s="706"/>
    </row>
    <row r="20" spans="1:10" ht="24" customHeight="1">
      <c r="B20" s="707"/>
      <c r="C20" s="818"/>
      <c r="D20" s="818"/>
      <c r="E20" s="818"/>
      <c r="F20" s="818"/>
      <c r="G20" s="818"/>
      <c r="H20" s="20"/>
      <c r="I20" s="20"/>
      <c r="J20" s="706"/>
    </row>
    <row r="21" spans="1:10" ht="16.5" customHeight="1">
      <c r="B21" s="712" t="s">
        <v>1016</v>
      </c>
      <c r="C21" s="818"/>
      <c r="D21" s="818"/>
      <c r="E21" s="818"/>
      <c r="F21" s="818"/>
      <c r="G21" s="818"/>
      <c r="H21" s="20"/>
      <c r="I21" s="20"/>
      <c r="J21" s="706"/>
    </row>
    <row r="22" spans="1:10" ht="67.5" customHeight="1">
      <c r="B22" s="1369" t="s">
        <v>1045</v>
      </c>
      <c r="C22" s="1291"/>
      <c r="D22" s="1291"/>
      <c r="E22" s="1291"/>
      <c r="F22" s="1291"/>
      <c r="G22" s="1291"/>
      <c r="H22" s="20"/>
      <c r="I22" s="20"/>
      <c r="J22" s="706"/>
    </row>
    <row r="23" spans="1:10" ht="30" customHeight="1">
      <c r="B23" s="1369" t="s">
        <v>1046</v>
      </c>
      <c r="C23" s="1291"/>
      <c r="D23" s="1291"/>
      <c r="E23" s="1291"/>
      <c r="F23" s="1291"/>
      <c r="G23" s="1291"/>
      <c r="H23" s="20"/>
      <c r="I23" s="20"/>
      <c r="J23" s="706"/>
    </row>
    <row r="24" spans="1:10" ht="55" customHeight="1">
      <c r="B24" s="1369" t="s">
        <v>1047</v>
      </c>
      <c r="C24" s="1291"/>
      <c r="D24" s="1291"/>
      <c r="E24" s="1291"/>
      <c r="F24" s="1291"/>
      <c r="G24" s="1291"/>
      <c r="H24" s="20"/>
      <c r="I24" s="20"/>
      <c r="J24" s="706"/>
    </row>
    <row r="25" spans="1:10" ht="16.5" customHeight="1">
      <c r="B25" s="1370" t="s">
        <v>1005</v>
      </c>
      <c r="C25" s="1291"/>
      <c r="D25" s="1291"/>
      <c r="E25" s="1291"/>
      <c r="F25" s="1291"/>
      <c r="G25" s="1291"/>
      <c r="H25" s="20"/>
      <c r="I25" s="20"/>
      <c r="J25" s="706"/>
    </row>
    <row r="26" spans="1:10" ht="32.25" customHeight="1">
      <c r="B26" s="1369" t="s">
        <v>1163</v>
      </c>
      <c r="C26" s="1291"/>
      <c r="D26" s="1291"/>
      <c r="E26" s="1291"/>
      <c r="F26" s="1291"/>
      <c r="G26" s="1291"/>
      <c r="H26" s="20"/>
      <c r="I26" s="20"/>
      <c r="J26" s="706"/>
    </row>
    <row r="27" spans="1:10" ht="86.25" customHeight="1">
      <c r="B27" s="1636" t="s">
        <v>233</v>
      </c>
      <c r="C27" s="1399"/>
      <c r="D27" s="1399"/>
      <c r="E27" s="1399"/>
      <c r="F27" s="1640"/>
      <c r="G27" s="1399"/>
      <c r="H27" s="20"/>
      <c r="I27" s="20"/>
      <c r="J27" s="706"/>
    </row>
    <row r="28" spans="1:10" ht="75" customHeight="1">
      <c r="B28" s="929" t="s">
        <v>1077</v>
      </c>
      <c r="C28" s="814"/>
      <c r="D28" s="814"/>
      <c r="E28" s="814"/>
      <c r="F28" s="814" t="s">
        <v>955</v>
      </c>
      <c r="G28" s="814" t="s">
        <v>881</v>
      </c>
      <c r="H28" s="524" t="s">
        <v>1083</v>
      </c>
      <c r="I28" s="63"/>
      <c r="J28" s="721"/>
    </row>
    <row r="29" spans="1:10" ht="126" customHeight="1">
      <c r="B29" s="1377" t="s">
        <v>12</v>
      </c>
      <c r="C29" s="1336"/>
      <c r="D29" s="1336"/>
      <c r="E29" s="1379"/>
      <c r="F29" s="1180"/>
      <c r="G29" s="1178"/>
      <c r="H29" s="1182"/>
      <c r="I29" s="63"/>
      <c r="J29" s="721"/>
    </row>
    <row r="30" spans="1:10" ht="93.75" customHeight="1">
      <c r="B30" s="930" t="s">
        <v>1315</v>
      </c>
      <c r="C30" s="814"/>
      <c r="D30" s="814"/>
      <c r="E30" s="814"/>
      <c r="F30" s="814" t="s">
        <v>955</v>
      </c>
      <c r="G30" s="814" t="s">
        <v>1226</v>
      </c>
      <c r="H30" s="524" t="s">
        <v>1083</v>
      </c>
      <c r="I30" s="524" t="s">
        <v>1084</v>
      </c>
      <c r="J30" s="931" t="s">
        <v>1892</v>
      </c>
    </row>
    <row r="31" spans="1:10" ht="60.75" customHeight="1">
      <c r="A31" s="932"/>
      <c r="B31" s="1388" t="s">
        <v>1534</v>
      </c>
      <c r="C31" s="1389"/>
      <c r="D31" s="1389"/>
      <c r="E31" s="1641"/>
      <c r="F31" s="1180"/>
      <c r="G31" s="1178"/>
      <c r="H31" s="1144"/>
      <c r="I31" s="1177"/>
      <c r="J31" s="1120"/>
    </row>
    <row r="32" spans="1:10" ht="97.5" customHeight="1">
      <c r="B32" s="1434" t="s">
        <v>1599</v>
      </c>
      <c r="C32" s="1435"/>
      <c r="D32" s="1435"/>
      <c r="E32" s="1435"/>
      <c r="F32" s="1435"/>
      <c r="G32" s="1435"/>
      <c r="H32" s="1435"/>
      <c r="I32" s="1177"/>
      <c r="J32" s="1120"/>
    </row>
    <row r="33" spans="1:10" ht="68.25" customHeight="1">
      <c r="B33" s="1493" t="s">
        <v>97</v>
      </c>
      <c r="C33" s="1435"/>
      <c r="D33" s="1435"/>
      <c r="E33" s="1435"/>
      <c r="F33" s="1435"/>
      <c r="G33" s="1435"/>
      <c r="H33" s="1435"/>
      <c r="I33" s="1177"/>
      <c r="J33" s="1120"/>
    </row>
    <row r="34" spans="1:10" ht="29.25" customHeight="1">
      <c r="B34" s="1434" t="s">
        <v>1079</v>
      </c>
      <c r="C34" s="1435"/>
      <c r="D34" s="1435"/>
      <c r="E34" s="1435"/>
      <c r="F34" s="1435"/>
      <c r="G34" s="1435"/>
      <c r="H34" s="1435"/>
      <c r="I34" s="1177"/>
      <c r="J34" s="1120"/>
    </row>
    <row r="35" spans="1:10" ht="29.25" customHeight="1">
      <c r="B35" s="1434" t="s">
        <v>335</v>
      </c>
      <c r="C35" s="1435"/>
      <c r="D35" s="1435"/>
      <c r="E35" s="1435"/>
      <c r="F35" s="1435"/>
      <c r="G35" s="1435"/>
      <c r="H35" s="1435"/>
      <c r="I35" s="1177"/>
      <c r="J35" s="1120"/>
    </row>
    <row r="36" spans="1:10" ht="58.5" customHeight="1">
      <c r="B36" s="1434" t="s">
        <v>185</v>
      </c>
      <c r="C36" s="1435"/>
      <c r="D36" s="1435"/>
      <c r="E36" s="1435"/>
      <c r="F36" s="1435"/>
      <c r="G36" s="1435"/>
      <c r="H36" s="1435"/>
      <c r="I36" s="1177"/>
      <c r="J36" s="1120"/>
    </row>
    <row r="37" spans="1:10" ht="23.25" customHeight="1">
      <c r="A37" s="933"/>
      <c r="B37" s="1434" t="s">
        <v>924</v>
      </c>
      <c r="C37" s="1435"/>
      <c r="D37" s="1435"/>
      <c r="E37" s="1435"/>
      <c r="F37" s="1435"/>
      <c r="G37" s="1435"/>
      <c r="H37" s="1435"/>
      <c r="I37" s="1177"/>
      <c r="J37" s="1120"/>
    </row>
    <row r="38" spans="1:10" ht="23.25" customHeight="1">
      <c r="B38" s="1434" t="s">
        <v>1048</v>
      </c>
      <c r="C38" s="1435"/>
      <c r="D38" s="1435"/>
      <c r="E38" s="1435"/>
      <c r="F38" s="1435"/>
      <c r="G38" s="1435"/>
      <c r="H38" s="1435"/>
      <c r="I38" s="1177"/>
      <c r="J38" s="1120"/>
    </row>
    <row r="39" spans="1:10" ht="25.5" customHeight="1">
      <c r="B39" s="1434" t="s">
        <v>925</v>
      </c>
      <c r="C39" s="1435"/>
      <c r="D39" s="1435"/>
      <c r="E39" s="1435"/>
      <c r="F39" s="1435"/>
      <c r="G39" s="1435"/>
      <c r="H39" s="1435"/>
      <c r="I39" s="1177"/>
      <c r="J39" s="1120"/>
    </row>
    <row r="40" spans="1:10" ht="25.5" customHeight="1">
      <c r="B40" s="1434" t="s">
        <v>926</v>
      </c>
      <c r="C40" s="1435"/>
      <c r="D40" s="1435"/>
      <c r="E40" s="1435"/>
      <c r="F40" s="1435"/>
      <c r="G40" s="1435"/>
      <c r="H40" s="1435"/>
      <c r="I40" s="1177"/>
      <c r="J40" s="1120"/>
    </row>
    <row r="41" spans="1:10" ht="25.5" customHeight="1">
      <c r="B41" s="1434" t="s">
        <v>927</v>
      </c>
      <c r="C41" s="1435"/>
      <c r="D41" s="1435"/>
      <c r="E41" s="1435"/>
      <c r="F41" s="1435"/>
      <c r="G41" s="1435"/>
      <c r="H41" s="1435"/>
      <c r="I41" s="1177"/>
      <c r="J41" s="1120"/>
    </row>
    <row r="42" spans="1:10" ht="25.5" customHeight="1">
      <c r="B42" s="1434" t="s">
        <v>928</v>
      </c>
      <c r="C42" s="1435"/>
      <c r="D42" s="1435"/>
      <c r="E42" s="1435"/>
      <c r="F42" s="1435"/>
      <c r="G42" s="1435"/>
      <c r="H42" s="1435"/>
      <c r="I42" s="1177"/>
      <c r="J42" s="1120"/>
    </row>
    <row r="43" spans="1:10" ht="25.5" customHeight="1">
      <c r="B43" s="1434" t="s">
        <v>929</v>
      </c>
      <c r="C43" s="1435"/>
      <c r="D43" s="1435"/>
      <c r="E43" s="1435"/>
      <c r="F43" s="1435"/>
      <c r="G43" s="1435"/>
      <c r="H43" s="1435"/>
      <c r="I43" s="1177"/>
      <c r="J43" s="1120"/>
    </row>
    <row r="44" spans="1:10" ht="25.5" customHeight="1">
      <c r="B44" s="1434" t="s">
        <v>930</v>
      </c>
      <c r="C44" s="1435"/>
      <c r="D44" s="1435"/>
      <c r="E44" s="1435"/>
      <c r="F44" s="1435"/>
      <c r="G44" s="1435"/>
      <c r="H44" s="1435"/>
      <c r="I44" s="1177"/>
      <c r="J44" s="1120"/>
    </row>
    <row r="45" spans="1:10" ht="25.5" customHeight="1">
      <c r="B45" s="1434" t="s">
        <v>931</v>
      </c>
      <c r="C45" s="1435"/>
      <c r="D45" s="1435"/>
      <c r="E45" s="1435"/>
      <c r="F45" s="1435"/>
      <c r="G45" s="1435"/>
      <c r="H45" s="1435"/>
      <c r="I45" s="1177"/>
      <c r="J45" s="1120"/>
    </row>
    <row r="46" spans="1:10" ht="25.5" customHeight="1">
      <c r="B46" s="1434" t="s">
        <v>932</v>
      </c>
      <c r="C46" s="1435"/>
      <c r="D46" s="1435"/>
      <c r="E46" s="1435"/>
      <c r="F46" s="1435"/>
      <c r="G46" s="1435"/>
      <c r="H46" s="1435"/>
      <c r="I46" s="1177"/>
      <c r="J46" s="1120"/>
    </row>
    <row r="47" spans="1:10" ht="25.5" customHeight="1">
      <c r="B47" s="1434" t="s">
        <v>958</v>
      </c>
      <c r="C47" s="1435"/>
      <c r="D47" s="1435"/>
      <c r="E47" s="1435"/>
      <c r="F47" s="1435"/>
      <c r="G47" s="1435"/>
      <c r="H47" s="1435"/>
      <c r="I47" s="1177"/>
      <c r="J47" s="1120"/>
    </row>
    <row r="48" spans="1:10" ht="25.5" customHeight="1">
      <c r="B48" s="1434" t="s">
        <v>959</v>
      </c>
      <c r="C48" s="1435"/>
      <c r="D48" s="1435"/>
      <c r="E48" s="1435"/>
      <c r="F48" s="1435"/>
      <c r="G48" s="1435"/>
      <c r="H48" s="1435"/>
      <c r="I48" s="1177"/>
      <c r="J48" s="1120"/>
    </row>
    <row r="49" spans="1:14" ht="25.5" customHeight="1">
      <c r="B49" s="1434" t="s">
        <v>960</v>
      </c>
      <c r="C49" s="1435"/>
      <c r="D49" s="1435"/>
      <c r="E49" s="1435"/>
      <c r="F49" s="1435"/>
      <c r="G49" s="1435"/>
      <c r="H49" s="1435"/>
      <c r="I49" s="1177"/>
      <c r="J49" s="1120"/>
    </row>
    <row r="50" spans="1:14" ht="25.5" customHeight="1">
      <c r="B50" s="1434" t="s">
        <v>933</v>
      </c>
      <c r="C50" s="1435"/>
      <c r="D50" s="1435"/>
      <c r="E50" s="1435"/>
      <c r="F50" s="1435"/>
      <c r="G50" s="1435"/>
      <c r="H50" s="1435"/>
      <c r="I50" s="1177"/>
      <c r="J50" s="1120"/>
    </row>
    <row r="51" spans="1:14" ht="25.5" customHeight="1">
      <c r="B51" s="1434" t="s">
        <v>934</v>
      </c>
      <c r="C51" s="1435"/>
      <c r="D51" s="1435"/>
      <c r="E51" s="1435"/>
      <c r="F51" s="1435"/>
      <c r="G51" s="1435"/>
      <c r="H51" s="1435"/>
      <c r="I51" s="1177"/>
      <c r="J51" s="1120"/>
    </row>
    <row r="52" spans="1:14" ht="57.75" customHeight="1">
      <c r="B52" s="1638" t="s">
        <v>17</v>
      </c>
      <c r="C52" s="1639"/>
      <c r="D52" s="1639"/>
      <c r="E52" s="1639"/>
      <c r="F52" s="1639"/>
      <c r="G52" s="1639"/>
      <c r="H52" s="1639"/>
      <c r="I52" s="1181"/>
      <c r="J52" s="1146"/>
    </row>
    <row r="53" spans="1:14" ht="14">
      <c r="A53" s="1643"/>
      <c r="B53" s="1643"/>
      <c r="C53" s="1643"/>
      <c r="D53" s="1643"/>
      <c r="E53" s="1643"/>
      <c r="N53" s="694" t="s">
        <v>961</v>
      </c>
    </row>
    <row r="54" spans="1:14" ht="14">
      <c r="A54" s="934"/>
      <c r="B54" s="1642"/>
      <c r="C54" s="1642"/>
      <c r="D54" s="1642"/>
      <c r="E54" s="1642"/>
      <c r="N54" s="694" t="s">
        <v>962</v>
      </c>
    </row>
    <row r="55" spans="1:14" ht="14">
      <c r="A55" s="934"/>
      <c r="B55" s="1642"/>
      <c r="C55" s="1642"/>
      <c r="D55" s="1642"/>
      <c r="E55" s="1642"/>
      <c r="N55" s="694" t="s">
        <v>847</v>
      </c>
    </row>
    <row r="56" spans="1:14" ht="14">
      <c r="A56" s="934"/>
      <c r="B56" s="1642"/>
      <c r="C56" s="1642"/>
      <c r="D56" s="1642"/>
      <c r="E56" s="1642"/>
      <c r="N56" s="694"/>
    </row>
    <row r="57" spans="1:14" ht="14">
      <c r="A57" s="934"/>
      <c r="B57" s="1642"/>
      <c r="C57" s="1642"/>
      <c r="D57" s="1642"/>
      <c r="E57" s="1642"/>
      <c r="N57" s="694"/>
    </row>
    <row r="58" spans="1:14" ht="14">
      <c r="A58" s="934"/>
      <c r="B58" s="1642"/>
      <c r="C58" s="1642"/>
      <c r="D58" s="1642"/>
      <c r="E58" s="1642"/>
      <c r="N58" s="694"/>
    </row>
    <row r="59" spans="1:14" ht="14">
      <c r="A59" s="934"/>
      <c r="B59" s="1642"/>
      <c r="C59" s="1642"/>
      <c r="D59" s="1642"/>
      <c r="E59" s="1642"/>
    </row>
    <row r="60" spans="1:14" ht="14">
      <c r="A60" s="934"/>
      <c r="B60" s="1642"/>
      <c r="C60" s="1642"/>
      <c r="D60" s="1642"/>
      <c r="E60" s="1642"/>
    </row>
    <row r="61" spans="1:14" ht="14">
      <c r="A61" s="934"/>
      <c r="B61" s="1642"/>
      <c r="C61" s="1642"/>
      <c r="D61" s="1642"/>
      <c r="E61" s="1642"/>
    </row>
    <row r="62" spans="1:14" ht="14">
      <c r="A62" s="934"/>
      <c r="B62" s="1642"/>
      <c r="C62" s="1642"/>
      <c r="D62" s="1642"/>
      <c r="E62" s="1642"/>
    </row>
    <row r="63" spans="1:14" ht="60" customHeight="1">
      <c r="A63" s="934"/>
      <c r="B63" s="1642"/>
      <c r="C63" s="1642"/>
      <c r="D63" s="1642"/>
      <c r="E63" s="1642"/>
    </row>
    <row r="64" spans="1:14" ht="69" customHeight="1">
      <c r="A64" s="934"/>
      <c r="B64" s="1642"/>
      <c r="C64" s="1642"/>
      <c r="D64" s="1642"/>
      <c r="E64" s="1642"/>
    </row>
    <row r="65" spans="1:5" ht="45" customHeight="1">
      <c r="A65" s="934"/>
      <c r="B65" s="1642"/>
      <c r="C65" s="1642"/>
      <c r="D65" s="1642"/>
      <c r="E65" s="1642"/>
    </row>
    <row r="66" spans="1:5" ht="63" customHeight="1">
      <c r="A66" s="934"/>
      <c r="B66" s="1642"/>
      <c r="C66" s="1642"/>
      <c r="D66" s="1642"/>
      <c r="E66" s="1642"/>
    </row>
    <row r="67" spans="1:5" ht="61.5" customHeight="1">
      <c r="A67" s="934"/>
      <c r="B67" s="1642"/>
      <c r="C67" s="1642"/>
      <c r="D67" s="1642"/>
      <c r="E67" s="1642"/>
    </row>
    <row r="68" spans="1:5" ht="33" customHeight="1">
      <c r="A68" s="934"/>
      <c r="B68" s="1642"/>
      <c r="C68" s="1642"/>
      <c r="D68" s="1642"/>
      <c r="E68" s="1642"/>
    </row>
    <row r="69" spans="1:5" ht="48" customHeight="1">
      <c r="A69" s="934"/>
      <c r="B69" s="1642"/>
      <c r="C69" s="1642"/>
      <c r="D69" s="1642"/>
      <c r="E69" s="1642"/>
    </row>
    <row r="70" spans="1:5" ht="48.75" customHeight="1"/>
    <row r="71" spans="1:5" ht="81" customHeight="1"/>
    <row r="72" spans="1:5" ht="178.5" customHeight="1"/>
    <row r="73" spans="1:5" ht="45.75" customHeight="1"/>
    <row r="74" spans="1:5" ht="33" customHeight="1"/>
    <row r="75" spans="1:5" ht="36" customHeight="1"/>
    <row r="176" spans="2:2" ht="18">
      <c r="B176" s="738"/>
    </row>
  </sheetData>
  <sheetProtection sheet="1" objects="1" scenarios="1" formatCells="0" formatColumns="0" formatRows="0" insertColumns="0" insertRows="0"/>
  <customSheetViews>
    <customSheetView guid="{64EBBD8A-4566-42FC-86CE-DB7AB51EA8C6}" showPageBreaks="1" showGridLines="0" printArea="1" hiddenColumns="1" view="pageBreakPreview" topLeftCell="A43">
      <selection activeCell="J7" sqref="J7"/>
      <pageMargins left="0.25" right="0.25" top="0.75" bottom="0.75" header="0.3" footer="0.3"/>
      <pageSetup scale="47" fitToHeight="0" orientation="portrait" r:id="rId1"/>
      <headerFooter alignWithMargins="0"/>
    </customSheetView>
    <customSheetView guid="{F9A20F36-B02B-42EA-9527-78282515A3BC}" showPageBreaks="1" showGridLines="0" printArea="1" hiddenColumns="1" view="pageBreakPreview" topLeftCell="A43">
      <selection activeCell="J7" sqref="J7"/>
      <pageMargins left="0.25" right="0.25" top="0.75" bottom="0.75" header="0.3" footer="0.3"/>
      <pageSetup scale="47" fitToHeight="0" orientation="portrait" r:id="rId2"/>
      <headerFooter alignWithMargins="0"/>
    </customSheetView>
  </customSheetViews>
  <mergeCells count="57">
    <mergeCell ref="A53:E53"/>
    <mergeCell ref="B54:E54"/>
    <mergeCell ref="B49:H49"/>
    <mergeCell ref="B51:H51"/>
    <mergeCell ref="B65:E65"/>
    <mergeCell ref="B63:E63"/>
    <mergeCell ref="B55:E55"/>
    <mergeCell ref="B56:E56"/>
    <mergeCell ref="B62:E62"/>
    <mergeCell ref="B60:E60"/>
    <mergeCell ref="B61:E61"/>
    <mergeCell ref="B69:E69"/>
    <mergeCell ref="B68:E68"/>
    <mergeCell ref="B67:E67"/>
    <mergeCell ref="B57:E57"/>
    <mergeCell ref="B58:E58"/>
    <mergeCell ref="B59:E59"/>
    <mergeCell ref="B64:E64"/>
    <mergeCell ref="B66:E66"/>
    <mergeCell ref="H5:I5"/>
    <mergeCell ref="H6:I6"/>
    <mergeCell ref="H7:I7"/>
    <mergeCell ref="B26:G26"/>
    <mergeCell ref="B8:G8"/>
    <mergeCell ref="B11:G11"/>
    <mergeCell ref="B12:G12"/>
    <mergeCell ref="H8:I8"/>
    <mergeCell ref="B13:G13"/>
    <mergeCell ref="B9:G9"/>
    <mergeCell ref="B10:G10"/>
    <mergeCell ref="B14:G14"/>
    <mergeCell ref="B24:G24"/>
    <mergeCell ref="B22:G22"/>
    <mergeCell ref="B25:G25"/>
    <mergeCell ref="B23:G23"/>
    <mergeCell ref="B27:G27"/>
    <mergeCell ref="B32:H32"/>
    <mergeCell ref="B33:H33"/>
    <mergeCell ref="B37:H37"/>
    <mergeCell ref="B34:H34"/>
    <mergeCell ref="B29:E29"/>
    <mergeCell ref="B31:E31"/>
    <mergeCell ref="B39:H39"/>
    <mergeCell ref="B35:H35"/>
    <mergeCell ref="B36:H36"/>
    <mergeCell ref="B45:H45"/>
    <mergeCell ref="B52:H52"/>
    <mergeCell ref="B38:H38"/>
    <mergeCell ref="B47:H47"/>
    <mergeCell ref="B48:H48"/>
    <mergeCell ref="B50:H50"/>
    <mergeCell ref="B41:H41"/>
    <mergeCell ref="B42:H42"/>
    <mergeCell ref="B43:H43"/>
    <mergeCell ref="B44:H44"/>
    <mergeCell ref="B46:H46"/>
    <mergeCell ref="B40:H40"/>
  </mergeCells>
  <phoneticPr fontId="30" type="noConversion"/>
  <dataValidations count="2">
    <dataValidation type="list" allowBlank="1" showInputMessage="1" showErrorMessage="1" sqref="H33:H52" xr:uid="{00000000-0002-0000-1700-000000000000}">
      <formula1>$N$53:$N$55</formula1>
    </dataValidation>
    <dataValidation type="list" allowBlank="1" showInputMessage="1" showErrorMessage="1" sqref="I31:I52 H31 H29" xr:uid="{00000000-0002-0000-1700-000001000000}">
      <formula1>"Yes,No,NA"</formula1>
    </dataValidation>
  </dataValidations>
  <pageMargins left="0.75" right="0.75" top="1" bottom="1" header="0.5" footer="0.5"/>
  <pageSetup scale="57" fitToHeight="0" orientation="portrait" r:id="rId3"/>
  <headerFooter alignWithMargins="0">
    <oddFooter>Page &amp;P of &amp;N</oddFooter>
  </headerFooter>
  <rowBreaks count="1" manualBreakCount="1">
    <brk id="29" min="1" max="9" man="1"/>
  </rowBreaks>
  <drawing r:id="rId4"/>
  <legacyDrawing r:id="rId5"/>
  <legacyDrawingHF r:id="rId6"/>
  <controls>
    <mc:AlternateContent xmlns:mc="http://schemas.openxmlformats.org/markup-compatibility/2006">
      <mc:Choice Requires="x14">
        <control shapeId="3111938" r:id="rId7" name="CommandButton1">
          <controlPr defaultSize="0" autoLine="0" r:id="rId8">
            <anchor moveWithCells="1">
              <from>
                <xdr:col>9</xdr:col>
                <xdr:colOff>527050</xdr:colOff>
                <xdr:row>0</xdr:row>
                <xdr:rowOff>76200</xdr:rowOff>
              </from>
              <to>
                <xdr:col>9</xdr:col>
                <xdr:colOff>2076450</xdr:colOff>
                <xdr:row>1</xdr:row>
                <xdr:rowOff>69850</xdr:rowOff>
              </to>
            </anchor>
          </controlPr>
        </control>
      </mc:Choice>
      <mc:Fallback>
        <control shapeId="3111938" r:id="rId7" name="CommandButton1"/>
      </mc:Fallback>
    </mc:AlternateContent>
  </control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tabColor rgb="FF00FF00"/>
    <pageSetUpPr fitToPage="1"/>
  </sheetPr>
  <dimension ref="A1:Q173"/>
  <sheetViews>
    <sheetView showGridLines="0" zoomScale="85" zoomScaleNormal="85" zoomScaleSheetLayoutView="90" zoomScalePageLayoutView="40" workbookViewId="0">
      <selection activeCell="J6" sqref="J6:K6"/>
    </sheetView>
  </sheetViews>
  <sheetFormatPr defaultColWidth="9.1796875" defaultRowHeight="12.5"/>
  <cols>
    <col min="1" max="1" width="9.1796875" style="692" customWidth="1"/>
    <col min="2" max="2" width="20" style="692" customWidth="1"/>
    <col min="3" max="3" width="9.7265625" style="692" customWidth="1"/>
    <col min="4" max="4" width="14.453125" style="692" customWidth="1"/>
    <col min="5" max="5" width="12.453125" style="692" customWidth="1"/>
    <col min="6" max="7" width="11.1796875" style="692" customWidth="1"/>
    <col min="8" max="8" width="26.26953125" style="692" customWidth="1"/>
    <col min="9" max="9" width="15.54296875" style="692" customWidth="1"/>
    <col min="10" max="11" width="11" style="692" customWidth="1"/>
    <col min="12" max="12" width="12.1796875" style="692" customWidth="1"/>
    <col min="13" max="13" width="9.453125" style="692" customWidth="1"/>
    <col min="14" max="14" width="18.54296875" style="692" customWidth="1"/>
    <col min="15" max="15" width="9.1796875" style="692"/>
    <col min="16" max="16" width="9.1796875" style="692" customWidth="1"/>
    <col min="17" max="16384" width="9.1796875" style="692"/>
  </cols>
  <sheetData>
    <row r="1" spans="1:14" ht="26.25" customHeight="1">
      <c r="A1" s="691"/>
      <c r="B1" s="902"/>
      <c r="C1" s="700" t="s">
        <v>1085</v>
      </c>
      <c r="D1" s="701"/>
      <c r="E1" s="701"/>
      <c r="F1" s="701"/>
      <c r="G1" s="701"/>
      <c r="H1" s="702"/>
      <c r="I1" s="701"/>
      <c r="J1" s="703"/>
      <c r="K1" s="703"/>
      <c r="L1" s="703"/>
      <c r="M1" s="904"/>
      <c r="N1" s="905"/>
    </row>
    <row r="2" spans="1:14" ht="26.25" customHeight="1">
      <c r="B2" s="950"/>
      <c r="C2" s="512" t="s">
        <v>1086</v>
      </c>
      <c r="D2" s="852"/>
      <c r="E2" s="852"/>
      <c r="F2" s="852"/>
      <c r="G2" s="852"/>
      <c r="H2" s="513"/>
      <c r="I2" s="852"/>
      <c r="J2" s="20"/>
      <c r="K2" s="20"/>
      <c r="L2" s="20"/>
      <c r="M2" s="63"/>
      <c r="N2" s="721"/>
    </row>
    <row r="3" spans="1:14" ht="26.25" customHeight="1">
      <c r="B3" s="950"/>
      <c r="C3" s="690" t="str">
        <f>'Project Info'!B3</f>
        <v xml:space="preserve">Project Name: </v>
      </c>
      <c r="D3" s="522"/>
      <c r="E3" s="690">
        <f>'Project Info'!C3</f>
        <v>0</v>
      </c>
      <c r="F3" s="522"/>
      <c r="G3" s="852"/>
      <c r="H3" s="513"/>
      <c r="I3" s="852"/>
      <c r="J3" s="20"/>
      <c r="K3" s="20"/>
      <c r="L3" s="20"/>
      <c r="M3" s="63"/>
      <c r="N3" s="721"/>
    </row>
    <row r="4" spans="1:14" ht="26.25" customHeight="1">
      <c r="B4" s="950"/>
      <c r="C4" s="690"/>
      <c r="D4" s="690"/>
      <c r="E4" s="690"/>
      <c r="F4" s="690"/>
      <c r="G4" s="852"/>
      <c r="H4" s="513"/>
      <c r="I4" s="852"/>
      <c r="J4" s="20"/>
      <c r="K4" s="20"/>
      <c r="L4" s="20"/>
      <c r="M4" s="20"/>
      <c r="N4" s="706"/>
    </row>
    <row r="5" spans="1:14" s="735" customFormat="1" ht="15.5">
      <c r="B5" s="956" t="s">
        <v>980</v>
      </c>
      <c r="C5" s="582"/>
      <c r="D5" s="582"/>
      <c r="E5" s="582"/>
      <c r="F5" s="582"/>
      <c r="G5" s="582"/>
      <c r="H5" s="573"/>
      <c r="I5" s="573"/>
      <c r="J5" s="1313" t="s">
        <v>884</v>
      </c>
      <c r="K5" s="1313"/>
      <c r="L5" s="1311" t="s">
        <v>661</v>
      </c>
      <c r="M5" s="1648"/>
      <c r="N5" s="1561"/>
    </row>
    <row r="6" spans="1:14">
      <c r="A6" s="693"/>
      <c r="B6" s="950"/>
      <c r="C6" s="852"/>
      <c r="D6" s="852"/>
      <c r="E6" s="852"/>
      <c r="F6" s="852"/>
      <c r="G6" s="852"/>
      <c r="H6" s="852"/>
      <c r="I6" s="852"/>
      <c r="J6" s="1646"/>
      <c r="K6" s="1645"/>
      <c r="L6" s="1649"/>
      <c r="M6" s="1650"/>
      <c r="N6" s="1651"/>
    </row>
    <row r="7" spans="1:14" ht="13">
      <c r="A7" s="693"/>
      <c r="B7" s="909"/>
      <c r="C7" s="852"/>
      <c r="D7" s="852"/>
      <c r="E7" s="852"/>
      <c r="F7" s="852"/>
      <c r="G7" s="852"/>
      <c r="H7" s="852"/>
      <c r="I7" s="852"/>
      <c r="J7" s="1645"/>
      <c r="K7" s="1401"/>
      <c r="L7" s="1562"/>
      <c r="M7" s="1562"/>
      <c r="N7" s="1507"/>
    </row>
    <row r="8" spans="1:14" ht="13">
      <c r="A8" s="693"/>
      <c r="B8" s="909" t="s">
        <v>1019</v>
      </c>
      <c r="C8" s="852"/>
      <c r="D8" s="852"/>
      <c r="E8" s="852"/>
      <c r="F8" s="852"/>
      <c r="G8" s="852"/>
      <c r="H8" s="852"/>
      <c r="I8" s="852"/>
      <c r="J8" s="1645"/>
      <c r="K8" s="1401"/>
      <c r="L8" s="1401"/>
      <c r="M8" s="1659"/>
      <c r="N8" s="1660"/>
    </row>
    <row r="9" spans="1:14" ht="81" customHeight="1">
      <c r="A9" s="693"/>
      <c r="B9" s="1369" t="s">
        <v>1764</v>
      </c>
      <c r="C9" s="1291"/>
      <c r="D9" s="1291"/>
      <c r="E9" s="1291"/>
      <c r="F9" s="1291"/>
      <c r="G9" s="1291"/>
      <c r="H9" s="1291"/>
      <c r="I9" s="1291"/>
      <c r="J9" s="1647"/>
      <c r="K9" s="1647"/>
      <c r="L9" s="1644"/>
      <c r="M9" s="1644"/>
      <c r="N9" s="911"/>
    </row>
    <row r="10" spans="1:14" ht="13.5" customHeight="1">
      <c r="A10" s="693"/>
      <c r="B10" s="1369" t="s">
        <v>1765</v>
      </c>
      <c r="C10" s="1291"/>
      <c r="D10" s="1291"/>
      <c r="E10" s="1291"/>
      <c r="F10" s="1291"/>
      <c r="G10" s="1291"/>
      <c r="H10" s="1291"/>
      <c r="I10" s="1291"/>
      <c r="J10" s="20"/>
      <c r="K10" s="20"/>
      <c r="L10" s="839"/>
      <c r="M10" s="839"/>
      <c r="N10" s="911"/>
    </row>
    <row r="11" spans="1:14" ht="13.5" customHeight="1">
      <c r="A11" s="693"/>
      <c r="B11" s="1369" t="s">
        <v>1766</v>
      </c>
      <c r="C11" s="1291"/>
      <c r="D11" s="1291"/>
      <c r="E11" s="1291"/>
      <c r="F11" s="1291"/>
      <c r="G11" s="1291"/>
      <c r="H11" s="1291"/>
      <c r="I11" s="1291"/>
      <c r="J11" s="20"/>
      <c r="K11" s="20"/>
      <c r="L11" s="839"/>
      <c r="M11" s="839"/>
      <c r="N11" s="911"/>
    </row>
    <row r="12" spans="1:14" ht="13.5" customHeight="1">
      <c r="A12" s="693"/>
      <c r="B12" s="1369" t="s">
        <v>1767</v>
      </c>
      <c r="C12" s="1291"/>
      <c r="D12" s="1291"/>
      <c r="E12" s="1291"/>
      <c r="F12" s="1291"/>
      <c r="G12" s="1291"/>
      <c r="H12" s="1291"/>
      <c r="I12" s="1291"/>
      <c r="J12" s="20"/>
      <c r="K12" s="20"/>
      <c r="L12" s="839"/>
      <c r="M12" s="839"/>
      <c r="N12" s="911"/>
    </row>
    <row r="13" spans="1:14">
      <c r="A13" s="693"/>
      <c r="B13" s="950"/>
      <c r="C13" s="852"/>
      <c r="D13" s="852"/>
      <c r="E13" s="852"/>
      <c r="F13" s="852"/>
      <c r="G13" s="852"/>
      <c r="H13" s="852"/>
      <c r="I13" s="852"/>
      <c r="J13" s="20"/>
      <c r="K13" s="20"/>
      <c r="L13" s="839"/>
      <c r="M13" s="839"/>
      <c r="N13" s="911"/>
    </row>
    <row r="14" spans="1:14" ht="13">
      <c r="A14" s="693"/>
      <c r="B14" s="909" t="s">
        <v>844</v>
      </c>
      <c r="C14" s="852"/>
      <c r="D14" s="852"/>
      <c r="E14" s="852"/>
      <c r="F14" s="852"/>
      <c r="G14" s="852"/>
      <c r="H14" s="852"/>
      <c r="I14" s="852"/>
      <c r="J14" s="20"/>
      <c r="K14" s="20"/>
      <c r="L14" s="839"/>
      <c r="M14" s="839"/>
      <c r="N14" s="911"/>
    </row>
    <row r="15" spans="1:14">
      <c r="A15" s="693"/>
      <c r="B15" s="950" t="s">
        <v>845</v>
      </c>
      <c r="C15" s="852"/>
      <c r="D15" s="852"/>
      <c r="E15" s="852"/>
      <c r="F15" s="852"/>
      <c r="G15" s="852"/>
      <c r="H15" s="852"/>
      <c r="I15" s="852"/>
      <c r="J15" s="20"/>
      <c r="K15" s="20"/>
      <c r="L15" s="839"/>
      <c r="M15" s="839"/>
      <c r="N15" s="911"/>
    </row>
    <row r="16" spans="1:14">
      <c r="A16" s="693"/>
      <c r="B16" s="710" t="s">
        <v>1154</v>
      </c>
      <c r="C16" s="852"/>
      <c r="D16" s="852"/>
      <c r="E16" s="852"/>
      <c r="F16" s="852"/>
      <c r="G16" s="852"/>
      <c r="H16" s="852"/>
      <c r="I16" s="852"/>
      <c r="J16" s="20"/>
      <c r="K16" s="20"/>
      <c r="L16" s="839"/>
      <c r="M16" s="839"/>
      <c r="N16" s="911"/>
    </row>
    <row r="17" spans="1:16">
      <c r="A17" s="693"/>
      <c r="B17" s="950" t="s">
        <v>897</v>
      </c>
      <c r="C17" s="852"/>
      <c r="D17" s="852"/>
      <c r="E17" s="852"/>
      <c r="F17" s="852"/>
      <c r="G17" s="852"/>
      <c r="H17" s="852"/>
      <c r="I17" s="852"/>
      <c r="J17" s="20"/>
      <c r="K17" s="20"/>
      <c r="L17" s="839"/>
      <c r="M17" s="839"/>
      <c r="N17" s="911"/>
    </row>
    <row r="18" spans="1:16">
      <c r="A18" s="693"/>
      <c r="B18" s="950" t="s">
        <v>898</v>
      </c>
      <c r="C18" s="852"/>
      <c r="D18" s="852"/>
      <c r="E18" s="852"/>
      <c r="F18" s="852"/>
      <c r="G18" s="852"/>
      <c r="H18" s="852"/>
      <c r="I18" s="852"/>
      <c r="J18" s="20"/>
      <c r="K18" s="20"/>
      <c r="L18" s="839"/>
      <c r="M18" s="839"/>
      <c r="N18" s="911"/>
    </row>
    <row r="19" spans="1:16">
      <c r="A19" s="693"/>
      <c r="B19" s="950" t="s">
        <v>899</v>
      </c>
      <c r="C19" s="852"/>
      <c r="D19" s="852"/>
      <c r="E19" s="852"/>
      <c r="F19" s="852"/>
      <c r="G19" s="852"/>
      <c r="H19" s="852"/>
      <c r="I19" s="852"/>
      <c r="J19" s="20"/>
      <c r="K19" s="20"/>
      <c r="L19" s="20"/>
      <c r="M19" s="20"/>
      <c r="N19" s="706"/>
    </row>
    <row r="20" spans="1:16">
      <c r="A20" s="693"/>
      <c r="B20" s="950" t="s">
        <v>943</v>
      </c>
      <c r="C20" s="852"/>
      <c r="D20" s="852"/>
      <c r="E20" s="852"/>
      <c r="F20" s="852"/>
      <c r="G20" s="852"/>
      <c r="H20" s="852"/>
      <c r="I20" s="852"/>
      <c r="J20" s="20"/>
      <c r="K20" s="20"/>
      <c r="L20" s="20"/>
      <c r="M20" s="20"/>
      <c r="N20" s="706"/>
    </row>
    <row r="21" spans="1:16">
      <c r="A21" s="693"/>
      <c r="B21" s="950" t="s">
        <v>901</v>
      </c>
      <c r="C21" s="852"/>
      <c r="D21" s="852"/>
      <c r="E21" s="852"/>
      <c r="F21" s="852"/>
      <c r="G21" s="852"/>
      <c r="H21" s="852"/>
      <c r="I21" s="852"/>
      <c r="J21" s="20"/>
      <c r="K21" s="20"/>
      <c r="L21" s="20"/>
      <c r="M21" s="20"/>
      <c r="N21" s="706"/>
    </row>
    <row r="22" spans="1:16">
      <c r="A22" s="693"/>
      <c r="B22" s="950" t="s">
        <v>944</v>
      </c>
      <c r="C22" s="852"/>
      <c r="D22" s="852"/>
      <c r="E22" s="852"/>
      <c r="F22" s="852"/>
      <c r="G22" s="852"/>
      <c r="H22" s="852"/>
      <c r="I22" s="852"/>
      <c r="J22" s="20"/>
      <c r="K22" s="20"/>
      <c r="L22" s="20"/>
      <c r="M22" s="20"/>
      <c r="N22" s="706"/>
    </row>
    <row r="23" spans="1:16">
      <c r="A23" s="693"/>
      <c r="B23" s="950" t="s">
        <v>903</v>
      </c>
      <c r="C23" s="852"/>
      <c r="D23" s="852"/>
      <c r="E23" s="852"/>
      <c r="F23" s="852"/>
      <c r="G23" s="852"/>
      <c r="H23" s="852"/>
      <c r="I23" s="852"/>
      <c r="J23" s="20"/>
      <c r="K23" s="20"/>
      <c r="L23" s="20"/>
      <c r="M23" s="20"/>
      <c r="N23" s="706"/>
    </row>
    <row r="24" spans="1:16">
      <c r="A24" s="693"/>
      <c r="B24" s="950" t="s">
        <v>904</v>
      </c>
      <c r="C24" s="852"/>
      <c r="D24" s="852"/>
      <c r="E24" s="852"/>
      <c r="F24" s="852"/>
      <c r="G24" s="852"/>
      <c r="H24" s="852"/>
      <c r="I24" s="852"/>
      <c r="J24" s="20"/>
      <c r="K24" s="20"/>
      <c r="L24" s="20"/>
      <c r="M24" s="20"/>
      <c r="N24" s="706"/>
    </row>
    <row r="25" spans="1:16">
      <c r="A25" s="693"/>
      <c r="B25" s="710" t="s">
        <v>1164</v>
      </c>
      <c r="C25" s="852"/>
      <c r="D25" s="852"/>
      <c r="E25" s="852"/>
      <c r="F25" s="852"/>
      <c r="G25" s="852"/>
      <c r="H25" s="852"/>
      <c r="I25" s="852"/>
      <c r="J25" s="20"/>
      <c r="K25" s="20"/>
      <c r="L25" s="20"/>
      <c r="M25" s="20"/>
      <c r="N25" s="706"/>
    </row>
    <row r="26" spans="1:16">
      <c r="A26" s="693"/>
      <c r="B26" s="950"/>
      <c r="C26" s="852"/>
      <c r="D26" s="852"/>
      <c r="E26" s="852"/>
      <c r="F26" s="852"/>
      <c r="G26" s="852"/>
      <c r="H26" s="852"/>
      <c r="I26" s="852"/>
      <c r="J26" s="20"/>
      <c r="K26" s="20"/>
      <c r="L26" s="20"/>
      <c r="M26" s="20"/>
      <c r="N26" s="706"/>
    </row>
    <row r="27" spans="1:16" ht="13">
      <c r="A27" s="693"/>
      <c r="B27" s="712" t="s">
        <v>1016</v>
      </c>
      <c r="C27" s="852"/>
      <c r="D27" s="852"/>
      <c r="E27" s="852"/>
      <c r="F27" s="852"/>
      <c r="G27" s="852"/>
      <c r="H27" s="558"/>
      <c r="I27" s="852"/>
      <c r="J27" s="20"/>
      <c r="K27" s="20"/>
      <c r="L27" s="20"/>
      <c r="M27" s="20"/>
      <c r="N27" s="706"/>
    </row>
    <row r="28" spans="1:16" ht="69" customHeight="1">
      <c r="A28" s="693"/>
      <c r="B28" s="1369" t="s">
        <v>1768</v>
      </c>
      <c r="C28" s="1291"/>
      <c r="D28" s="1291"/>
      <c r="E28" s="1291"/>
      <c r="F28" s="1291"/>
      <c r="G28" s="1291"/>
      <c r="H28" s="1291"/>
      <c r="I28" s="1291"/>
      <c r="J28" s="1291"/>
      <c r="K28" s="1291"/>
      <c r="L28" s="20"/>
      <c r="M28" s="20"/>
      <c r="N28" s="706"/>
    </row>
    <row r="29" spans="1:16" ht="81.75" customHeight="1">
      <c r="B29" s="929" t="s">
        <v>1077</v>
      </c>
      <c r="C29" s="848"/>
      <c r="D29" s="848"/>
      <c r="E29" s="848"/>
      <c r="F29" s="848"/>
      <c r="G29" s="848"/>
      <c r="H29" s="848" t="s">
        <v>955</v>
      </c>
      <c r="I29" s="848" t="s">
        <v>881</v>
      </c>
      <c r="J29" s="524" t="s">
        <v>1083</v>
      </c>
      <c r="K29" s="63"/>
      <c r="L29" s="63"/>
      <c r="M29" s="63"/>
      <c r="N29" s="721"/>
    </row>
    <row r="30" spans="1:16" ht="92.25" customHeight="1">
      <c r="B30" s="1377" t="s">
        <v>1577</v>
      </c>
      <c r="C30" s="1336"/>
      <c r="D30" s="1336"/>
      <c r="E30" s="1336"/>
      <c r="F30" s="1336"/>
      <c r="G30" s="1379"/>
      <c r="H30" s="1180"/>
      <c r="I30" s="1182"/>
      <c r="J30" s="1117"/>
      <c r="K30" s="63"/>
      <c r="L30" s="63"/>
      <c r="M30" s="63"/>
      <c r="N30" s="721"/>
    </row>
    <row r="31" spans="1:16" s="697" customFormat="1" ht="15.75" customHeight="1">
      <c r="A31" s="1031"/>
      <c r="B31" s="732"/>
      <c r="C31" s="116"/>
      <c r="D31" s="116"/>
      <c r="E31" s="116"/>
      <c r="F31" s="116"/>
      <c r="G31" s="116"/>
      <c r="H31" s="195"/>
      <c r="I31" s="195"/>
      <c r="J31" s="68"/>
      <c r="K31" s="68"/>
      <c r="L31" s="116"/>
      <c r="M31" s="116"/>
      <c r="N31" s="733"/>
      <c r="O31" s="767"/>
    </row>
    <row r="32" spans="1:16" s="697" customFormat="1" ht="94.5" customHeight="1">
      <c r="A32" s="767"/>
      <c r="B32" s="943" t="s">
        <v>1315</v>
      </c>
      <c r="C32" s="1380" t="s">
        <v>1235</v>
      </c>
      <c r="D32" s="1380"/>
      <c r="E32" s="1380"/>
      <c r="F32" s="1380"/>
      <c r="G32" s="1380"/>
      <c r="H32" s="848" t="s">
        <v>955</v>
      </c>
      <c r="I32" s="848" t="s">
        <v>1226</v>
      </c>
      <c r="J32" s="524" t="s">
        <v>1083</v>
      </c>
      <c r="K32" s="524" t="s">
        <v>1084</v>
      </c>
      <c r="L32" s="1664" t="s">
        <v>1811</v>
      </c>
      <c r="M32" s="1664"/>
      <c r="N32" s="1665"/>
      <c r="O32" s="767"/>
      <c r="P32" s="692"/>
    </row>
    <row r="33" spans="1:17" s="697" customFormat="1" ht="132" customHeight="1">
      <c r="A33" s="886"/>
      <c r="B33" s="846" t="s">
        <v>1534</v>
      </c>
      <c r="C33" s="1337" t="str">
        <f>IF('Project Info'!C4='Project Info'!P35,'Prescriptive Path Checklist'!C118&amp;"
Specific apartment air leakage paths to be sealed are listed in the ENERGY STAR Multifamily High Rise T&amp;V Worksheet 8.1-INF_COMPTZN VIS INSPECTION",IF('Project Info'!C4='Project Info'!P36,'Prerequisites Checklist'!C113&amp;"
Specific apartment air leakage paths to be sealed are listed in the ENERGY STAR Multifamily High Rise T&amp;V Worksheet 8.1-INF_COMPTZN VIS INSPECTION","&lt;Select compliance path on the 'Project Info' tab&gt;"))</f>
        <v>&lt;Select compliance path on the 'Project Info' tab&gt;</v>
      </c>
      <c r="D33" s="1482"/>
      <c r="E33" s="1482"/>
      <c r="F33" s="1482"/>
      <c r="G33" s="1483"/>
      <c r="H33" s="1182"/>
      <c r="I33" s="1182"/>
      <c r="J33" s="1117"/>
      <c r="K33" s="1177"/>
      <c r="L33" s="1661"/>
      <c r="M33" s="1662"/>
      <c r="N33" s="1663"/>
      <c r="P33" s="692"/>
    </row>
    <row r="34" spans="1:17" ht="177" customHeight="1">
      <c r="A34" s="694"/>
      <c r="B34" s="1524" t="s">
        <v>1583</v>
      </c>
      <c r="C34" s="1336"/>
      <c r="D34" s="1336"/>
      <c r="E34" s="1336"/>
      <c r="F34" s="1336"/>
      <c r="G34" s="1336"/>
      <c r="H34" s="1435"/>
      <c r="I34" s="1435"/>
      <c r="J34" s="1436"/>
      <c r="K34" s="1177"/>
      <c r="L34" s="1654"/>
      <c r="M34" s="1655"/>
      <c r="N34" s="1656"/>
    </row>
    <row r="35" spans="1:17" ht="132.75" customHeight="1">
      <c r="A35" s="694"/>
      <c r="B35" s="1524" t="s">
        <v>1769</v>
      </c>
      <c r="C35" s="1336"/>
      <c r="D35" s="1336"/>
      <c r="E35" s="1336"/>
      <c r="F35" s="1336"/>
      <c r="G35" s="1336"/>
      <c r="H35" s="1435"/>
      <c r="I35" s="1435"/>
      <c r="J35" s="1436"/>
      <c r="K35" s="1177"/>
      <c r="L35" s="1654"/>
      <c r="M35" s="1655"/>
      <c r="N35" s="1656"/>
    </row>
    <row r="36" spans="1:17" ht="240" customHeight="1">
      <c r="A36" s="694"/>
      <c r="B36" s="1524" t="s">
        <v>1770</v>
      </c>
      <c r="C36" s="1336"/>
      <c r="D36" s="1336"/>
      <c r="E36" s="1336"/>
      <c r="F36" s="1336"/>
      <c r="G36" s="1336"/>
      <c r="H36" s="1435"/>
      <c r="I36" s="1435"/>
      <c r="J36" s="1436"/>
      <c r="K36" s="1177"/>
      <c r="L36" s="1296"/>
      <c r="M36" s="1657"/>
      <c r="N36" s="1658"/>
    </row>
    <row r="37" spans="1:17" s="693" customFormat="1" ht="15.75" customHeight="1">
      <c r="B37" s="1018"/>
      <c r="C37" s="196"/>
      <c r="D37" s="196"/>
      <c r="E37" s="196"/>
      <c r="F37" s="196"/>
      <c r="G37" s="196"/>
      <c r="H37" s="196"/>
      <c r="I37" s="196"/>
      <c r="J37" s="196"/>
      <c r="K37" s="196"/>
      <c r="L37" s="196"/>
      <c r="M37" s="196"/>
      <c r="N37" s="1019"/>
      <c r="O37" s="1034"/>
      <c r="P37" s="1035"/>
    </row>
    <row r="38" spans="1:17" s="693" customFormat="1" ht="15.75" customHeight="1">
      <c r="B38" s="1020" t="s">
        <v>667</v>
      </c>
      <c r="C38" s="583"/>
      <c r="D38" s="583"/>
      <c r="E38" s="583"/>
      <c r="F38" s="583"/>
      <c r="G38" s="583"/>
      <c r="H38" s="196"/>
      <c r="I38" s="196"/>
      <c r="J38" s="196"/>
      <c r="K38" s="196"/>
      <c r="L38" s="196"/>
      <c r="M38" s="196"/>
      <c r="N38" s="1019"/>
      <c r="O38" s="1034"/>
      <c r="P38" s="1035"/>
    </row>
    <row r="39" spans="1:17" s="693" customFormat="1" ht="15.75" customHeight="1">
      <c r="B39" s="1021"/>
      <c r="C39" s="197"/>
      <c r="D39" s="197"/>
      <c r="E39" s="197"/>
      <c r="F39" s="197"/>
      <c r="G39" s="197"/>
      <c r="H39" s="197"/>
      <c r="I39" s="197"/>
      <c r="J39" s="197"/>
      <c r="K39" s="197"/>
      <c r="L39" s="197"/>
      <c r="M39" s="197"/>
      <c r="N39" s="1019"/>
      <c r="O39" s="1034"/>
      <c r="P39" s="1035"/>
    </row>
    <row r="40" spans="1:17" s="693" customFormat="1" ht="52">
      <c r="A40" s="964"/>
      <c r="B40" s="1022" t="s">
        <v>490</v>
      </c>
      <c r="C40" s="834" t="s">
        <v>1296</v>
      </c>
      <c r="D40" s="834" t="s">
        <v>1299</v>
      </c>
      <c r="E40" s="584" t="s">
        <v>1049</v>
      </c>
      <c r="F40" s="584" t="s">
        <v>1050</v>
      </c>
      <c r="G40" s="584" t="s">
        <v>1051</v>
      </c>
      <c r="H40" s="584" t="s">
        <v>1052</v>
      </c>
      <c r="I40" s="584" t="s">
        <v>1053</v>
      </c>
      <c r="J40" s="584" t="s">
        <v>1652</v>
      </c>
      <c r="K40" s="584" t="s">
        <v>1639</v>
      </c>
      <c r="L40" s="584" t="s">
        <v>1653</v>
      </c>
      <c r="M40" s="1668" t="s">
        <v>1054</v>
      </c>
      <c r="N40" s="1669"/>
      <c r="O40" s="895"/>
      <c r="P40" s="895"/>
      <c r="Q40" s="895"/>
    </row>
    <row r="41" spans="1:17" s="693" customFormat="1" ht="29.25" customHeight="1">
      <c r="B41" s="987"/>
      <c r="C41" s="840"/>
      <c r="D41" s="864"/>
      <c r="E41" s="840"/>
      <c r="F41" s="840"/>
      <c r="G41" s="855"/>
      <c r="H41" s="855"/>
      <c r="I41" s="370">
        <f t="shared" ref="I41:I49" si="0">(2*F41)+(G41*H41)</f>
        <v>0</v>
      </c>
      <c r="J41" s="370">
        <f>0.3*I41</f>
        <v>0</v>
      </c>
      <c r="K41" s="854"/>
      <c r="L41" s="98" t="e">
        <f t="shared" ref="L41:L49" si="1">K41/I41</f>
        <v>#DIV/0!</v>
      </c>
      <c r="M41" s="1652"/>
      <c r="N41" s="1653"/>
      <c r="O41" s="895"/>
      <c r="P41" s="895"/>
      <c r="Q41" s="895"/>
    </row>
    <row r="42" spans="1:17" s="693" customFormat="1" ht="29.25" customHeight="1">
      <c r="B42" s="987"/>
      <c r="C42" s="840"/>
      <c r="D42" s="864"/>
      <c r="E42" s="840"/>
      <c r="F42" s="840"/>
      <c r="G42" s="855"/>
      <c r="H42" s="855"/>
      <c r="I42" s="370">
        <f t="shared" si="0"/>
        <v>0</v>
      </c>
      <c r="J42" s="370">
        <f t="shared" ref="J42:J49" si="2">0.3*I42</f>
        <v>0</v>
      </c>
      <c r="K42" s="854"/>
      <c r="L42" s="371" t="e">
        <f t="shared" si="1"/>
        <v>#DIV/0!</v>
      </c>
      <c r="M42" s="1652"/>
      <c r="N42" s="1653"/>
      <c r="O42" s="895"/>
      <c r="P42" s="895"/>
      <c r="Q42" s="895"/>
    </row>
    <row r="43" spans="1:17" s="693" customFormat="1" ht="29.25" customHeight="1">
      <c r="B43" s="987"/>
      <c r="C43" s="840"/>
      <c r="D43" s="864"/>
      <c r="E43" s="840"/>
      <c r="F43" s="840"/>
      <c r="G43" s="855"/>
      <c r="H43" s="855"/>
      <c r="I43" s="370">
        <f t="shared" si="0"/>
        <v>0</v>
      </c>
      <c r="J43" s="370">
        <f t="shared" si="2"/>
        <v>0</v>
      </c>
      <c r="K43" s="854"/>
      <c r="L43" s="371" t="e">
        <f t="shared" si="1"/>
        <v>#DIV/0!</v>
      </c>
      <c r="M43" s="1652"/>
      <c r="N43" s="1653"/>
      <c r="O43" s="895"/>
      <c r="P43" s="895"/>
      <c r="Q43" s="895"/>
    </row>
    <row r="44" spans="1:17" s="735" customFormat="1" ht="29.25" customHeight="1">
      <c r="B44" s="987"/>
      <c r="C44" s="840"/>
      <c r="D44" s="864"/>
      <c r="E44" s="840"/>
      <c r="F44" s="840"/>
      <c r="G44" s="855"/>
      <c r="H44" s="855"/>
      <c r="I44" s="370">
        <f t="shared" si="0"/>
        <v>0</v>
      </c>
      <c r="J44" s="370">
        <f t="shared" si="2"/>
        <v>0</v>
      </c>
      <c r="K44" s="854"/>
      <c r="L44" s="371" t="e">
        <f t="shared" si="1"/>
        <v>#DIV/0!</v>
      </c>
      <c r="M44" s="1652"/>
      <c r="N44" s="1653"/>
      <c r="O44" s="895"/>
      <c r="P44" s="895"/>
      <c r="Q44" s="895"/>
    </row>
    <row r="45" spans="1:17" ht="29.25" customHeight="1">
      <c r="B45" s="1023"/>
      <c r="C45" s="110"/>
      <c r="D45" s="864"/>
      <c r="E45" s="110"/>
      <c r="F45" s="840"/>
      <c r="G45" s="855"/>
      <c r="H45" s="855"/>
      <c r="I45" s="370">
        <f t="shared" si="0"/>
        <v>0</v>
      </c>
      <c r="J45" s="370">
        <f t="shared" si="2"/>
        <v>0</v>
      </c>
      <c r="K45" s="854"/>
      <c r="L45" s="371" t="e">
        <f t="shared" si="1"/>
        <v>#DIV/0!</v>
      </c>
      <c r="M45" s="1652"/>
      <c r="N45" s="1653"/>
      <c r="O45" s="895"/>
      <c r="P45" s="895"/>
      <c r="Q45" s="895"/>
    </row>
    <row r="46" spans="1:17" ht="29.25" customHeight="1">
      <c r="B46" s="1023"/>
      <c r="C46" s="110"/>
      <c r="D46" s="864"/>
      <c r="E46" s="110"/>
      <c r="F46" s="840"/>
      <c r="G46" s="855"/>
      <c r="H46" s="855"/>
      <c r="I46" s="370">
        <f t="shared" si="0"/>
        <v>0</v>
      </c>
      <c r="J46" s="370">
        <f t="shared" si="2"/>
        <v>0</v>
      </c>
      <c r="K46" s="854"/>
      <c r="L46" s="371" t="e">
        <f t="shared" si="1"/>
        <v>#DIV/0!</v>
      </c>
      <c r="M46" s="1652"/>
      <c r="N46" s="1653"/>
      <c r="O46" s="895"/>
      <c r="P46" s="895"/>
      <c r="Q46" s="895"/>
    </row>
    <row r="47" spans="1:17" ht="29.25" customHeight="1">
      <c r="B47" s="1023"/>
      <c r="C47" s="110"/>
      <c r="D47" s="864"/>
      <c r="E47" s="110"/>
      <c r="F47" s="840"/>
      <c r="G47" s="855"/>
      <c r="H47" s="855"/>
      <c r="I47" s="370">
        <f t="shared" si="0"/>
        <v>0</v>
      </c>
      <c r="J47" s="370">
        <f t="shared" si="2"/>
        <v>0</v>
      </c>
      <c r="K47" s="854"/>
      <c r="L47" s="371" t="e">
        <f t="shared" si="1"/>
        <v>#DIV/0!</v>
      </c>
      <c r="M47" s="1652"/>
      <c r="N47" s="1653"/>
      <c r="O47" s="895"/>
      <c r="P47" s="895"/>
      <c r="Q47" s="895"/>
    </row>
    <row r="48" spans="1:17" ht="29.25" customHeight="1">
      <c r="B48" s="1024"/>
      <c r="C48" s="110"/>
      <c r="D48" s="110"/>
      <c r="E48" s="110"/>
      <c r="F48" s="110"/>
      <c r="G48" s="109"/>
      <c r="H48" s="109"/>
      <c r="I48" s="370">
        <f t="shared" si="0"/>
        <v>0</v>
      </c>
      <c r="J48" s="370">
        <f t="shared" si="2"/>
        <v>0</v>
      </c>
      <c r="K48" s="854"/>
      <c r="L48" s="371" t="e">
        <f t="shared" si="1"/>
        <v>#DIV/0!</v>
      </c>
      <c r="M48" s="1652"/>
      <c r="N48" s="1653"/>
      <c r="O48" s="895"/>
      <c r="P48" s="895"/>
      <c r="Q48" s="895"/>
    </row>
    <row r="49" spans="2:17" ht="30" customHeight="1">
      <c r="B49" s="1025"/>
      <c r="C49" s="1026"/>
      <c r="D49" s="1026"/>
      <c r="E49" s="1026"/>
      <c r="F49" s="1026"/>
      <c r="G49" s="1027"/>
      <c r="H49" s="1027"/>
      <c r="I49" s="1028">
        <f t="shared" si="0"/>
        <v>0</v>
      </c>
      <c r="J49" s="1028">
        <f t="shared" si="2"/>
        <v>0</v>
      </c>
      <c r="K49" s="1029"/>
      <c r="L49" s="1030" t="e">
        <f t="shared" si="1"/>
        <v>#DIV/0!</v>
      </c>
      <c r="M49" s="1666"/>
      <c r="N49" s="1667"/>
      <c r="O49" s="895"/>
      <c r="P49" s="895"/>
      <c r="Q49" s="895"/>
    </row>
    <row r="50" spans="2:17">
      <c r="B50" s="1038"/>
    </row>
    <row r="51" spans="2:17">
      <c r="B51" s="1038"/>
    </row>
    <row r="52" spans="2:17">
      <c r="B52" s="1038"/>
      <c r="C52" s="1038"/>
      <c r="D52" s="1038"/>
      <c r="E52" s="1038"/>
      <c r="F52" s="1038"/>
      <c r="G52" s="1038"/>
      <c r="H52" s="1038"/>
      <c r="I52" s="1038"/>
      <c r="J52" s="1038"/>
      <c r="K52" s="1038"/>
      <c r="L52" s="1038"/>
      <c r="M52" s="1038"/>
      <c r="N52" s="1038"/>
    </row>
    <row r="53" spans="2:17">
      <c r="B53" s="1038"/>
      <c r="C53" s="1038"/>
      <c r="D53" s="1038"/>
      <c r="E53" s="1038"/>
      <c r="F53" s="1038"/>
      <c r="G53" s="1038"/>
      <c r="H53" s="1038"/>
      <c r="I53" s="1038"/>
      <c r="J53" s="1038"/>
      <c r="K53" s="1038"/>
      <c r="L53" s="1038"/>
      <c r="M53" s="1038"/>
      <c r="N53" s="1038"/>
      <c r="P53" s="1036" t="s">
        <v>961</v>
      </c>
    </row>
    <row r="54" spans="2:17">
      <c r="P54" s="1036" t="s">
        <v>962</v>
      </c>
    </row>
    <row r="55" spans="2:17" ht="24.5">
      <c r="C55" s="737"/>
      <c r="P55" s="1036" t="s">
        <v>847</v>
      </c>
    </row>
    <row r="56" spans="2:17" ht="24.5">
      <c r="C56" s="737"/>
      <c r="P56" s="1037"/>
    </row>
    <row r="57" spans="2:17" ht="24.5">
      <c r="C57" s="737"/>
    </row>
    <row r="59" spans="2:17" ht="25.5" customHeight="1"/>
    <row r="60" spans="2:17" ht="27" customHeight="1"/>
    <row r="63" spans="2:17" s="1032" customFormat="1" ht="25.5" customHeight="1">
      <c r="B63" s="692"/>
      <c r="C63" s="692"/>
      <c r="D63" s="692"/>
      <c r="E63" s="692"/>
      <c r="F63" s="692"/>
      <c r="G63" s="692"/>
      <c r="H63" s="692"/>
      <c r="I63" s="692"/>
      <c r="J63" s="692"/>
      <c r="K63" s="692"/>
      <c r="L63" s="692"/>
      <c r="M63" s="692"/>
      <c r="N63" s="692"/>
    </row>
    <row r="64" spans="2:17" ht="26.15" customHeight="1"/>
    <row r="65" spans="2:14" ht="26.15" customHeight="1"/>
    <row r="66" spans="2:14" s="1033" customFormat="1" ht="26.15" customHeight="1">
      <c r="B66" s="692"/>
      <c r="C66" s="692"/>
      <c r="D66" s="692"/>
      <c r="E66" s="692"/>
      <c r="F66" s="692"/>
      <c r="G66" s="692"/>
      <c r="H66" s="692"/>
      <c r="I66" s="692"/>
      <c r="J66" s="692"/>
      <c r="K66" s="692"/>
      <c r="L66" s="692"/>
      <c r="M66" s="692"/>
      <c r="N66" s="692"/>
    </row>
    <row r="67" spans="2:14" ht="26.15" customHeight="1"/>
    <row r="68" spans="2:14" ht="26.15" customHeight="1"/>
    <row r="69" spans="2:14" ht="26.15" customHeight="1"/>
    <row r="70" spans="2:14" ht="26.15" customHeight="1"/>
    <row r="71" spans="2:14" ht="26.15" customHeight="1"/>
    <row r="72" spans="2:14" ht="24" customHeight="1"/>
    <row r="73" spans="2:14" ht="24" customHeight="1"/>
    <row r="173" spans="2:2" ht="18">
      <c r="B173" s="738"/>
    </row>
  </sheetData>
  <sheetProtection sheet="1" objects="1" scenarios="1" formatCells="0" formatColumns="0" formatRows="0" insertColumns="0" insertRows="0"/>
  <customSheetViews>
    <customSheetView guid="{64EBBD8A-4566-42FC-86CE-DB7AB51EA8C6}" showPageBreaks="1" showGridLines="0" printArea="1" hiddenColumns="1" view="pageBreakPreview" topLeftCell="A46">
      <selection activeCell="I49" sqref="I49"/>
      <rowBreaks count="2" manualBreakCount="2">
        <brk id="42" min="1" max="10" man="1"/>
        <brk id="44" min="1" max="10" man="1"/>
      </rowBreaks>
      <pageMargins left="0.25" right="0.25" top="0.75" bottom="0.75" header="0.3" footer="0.3"/>
      <pageSetup scale="47" orientation="portrait" r:id="rId1"/>
      <headerFooter alignWithMargins="0"/>
    </customSheetView>
    <customSheetView guid="{F9A20F36-B02B-42EA-9527-78282515A3BC}" showPageBreaks="1" showGridLines="0" printArea="1" hiddenColumns="1" view="pageBreakPreview" topLeftCell="A46">
      <selection activeCell="I49" sqref="I49"/>
      <rowBreaks count="2" manualBreakCount="2">
        <brk id="42" min="1" max="10" man="1"/>
        <brk id="44" min="1" max="10" man="1"/>
      </rowBreaks>
      <pageMargins left="0.25" right="0.25" top="0.75" bottom="0.75" header="0.3" footer="0.3"/>
      <pageSetup scale="47" orientation="portrait" r:id="rId2"/>
      <headerFooter alignWithMargins="0"/>
    </customSheetView>
  </customSheetViews>
  <mergeCells count="36">
    <mergeCell ref="M47:N47"/>
    <mergeCell ref="M48:N48"/>
    <mergeCell ref="M49:N49"/>
    <mergeCell ref="M40:N40"/>
    <mergeCell ref="M41:N41"/>
    <mergeCell ref="M42:N42"/>
    <mergeCell ref="M43:N43"/>
    <mergeCell ref="M44:N44"/>
    <mergeCell ref="M45:N45"/>
    <mergeCell ref="L5:N5"/>
    <mergeCell ref="L6:N6"/>
    <mergeCell ref="L7:N7"/>
    <mergeCell ref="M46:N46"/>
    <mergeCell ref="L34:N34"/>
    <mergeCell ref="L35:N35"/>
    <mergeCell ref="L36:N36"/>
    <mergeCell ref="L8:N8"/>
    <mergeCell ref="L33:N33"/>
    <mergeCell ref="L32:N32"/>
    <mergeCell ref="J7:K7"/>
    <mergeCell ref="J5:K5"/>
    <mergeCell ref="J6:K6"/>
    <mergeCell ref="B9:I9"/>
    <mergeCell ref="B28:K28"/>
    <mergeCell ref="J9:K9"/>
    <mergeCell ref="B10:I10"/>
    <mergeCell ref="B11:I11"/>
    <mergeCell ref="B12:I12"/>
    <mergeCell ref="J8:K8"/>
    <mergeCell ref="B30:G30"/>
    <mergeCell ref="L9:M9"/>
    <mergeCell ref="B36:J36"/>
    <mergeCell ref="B35:J35"/>
    <mergeCell ref="B34:J34"/>
    <mergeCell ref="C33:G33"/>
    <mergeCell ref="C32:G32"/>
  </mergeCells>
  <phoneticPr fontId="30" type="noConversion"/>
  <conditionalFormatting sqref="L41:L49">
    <cfRule type="cellIs" dxfId="31" priority="5" stopIfTrue="1" operator="greaterThan">
      <formula>0.3</formula>
    </cfRule>
    <cfRule type="cellIs" dxfId="30" priority="6" stopIfTrue="1" operator="greaterThan">
      <formula>0.3</formula>
    </cfRule>
  </conditionalFormatting>
  <conditionalFormatting sqref="L41:L49">
    <cfRule type="cellIs" dxfId="29" priority="3" stopIfTrue="1" operator="greaterThan">
      <formula>0.3</formula>
    </cfRule>
    <cfRule type="cellIs" dxfId="28" priority="4" stopIfTrue="1" operator="greaterThan">
      <formula>0.3</formula>
    </cfRule>
  </conditionalFormatting>
  <dataValidations count="1">
    <dataValidation type="list" allowBlank="1" showInputMessage="1" showErrorMessage="1" sqref="J30 J33 K33:K36" xr:uid="{00000000-0002-0000-1800-000000000000}">
      <formula1>"Yes,No,NA"</formula1>
    </dataValidation>
  </dataValidations>
  <hyperlinks>
    <hyperlink ref="C33:G33" location="'Prerequisites Checklist'!C113" display="'Prerequisites Checklist'!C113" xr:uid="{00000000-0004-0000-1800-000000000000}"/>
  </hyperlinks>
  <pageMargins left="0.75" right="0.75" top="1" bottom="1" header="0.5" footer="0.5"/>
  <pageSetup scale="49" fitToHeight="0" orientation="portrait" r:id="rId3"/>
  <headerFooter alignWithMargins="0">
    <oddFooter>Page &amp;P of &amp;N</oddFooter>
  </headerFooter>
  <rowBreaks count="2" manualBreakCount="2">
    <brk id="33" min="1" max="13" man="1"/>
    <brk id="36" min="1" max="13" man="1"/>
  </rowBreaks>
  <drawing r:id="rId4"/>
  <legacyDrawing r:id="rId5"/>
  <legacyDrawingHF r:id="rId6"/>
  <controls>
    <mc:AlternateContent xmlns:mc="http://schemas.openxmlformats.org/markup-compatibility/2006">
      <mc:Choice Requires="x14">
        <control shapeId="3115009" r:id="rId7" name="CommandButton1">
          <controlPr defaultSize="0" autoLine="0" r:id="rId8">
            <anchor moveWithCells="1">
              <from>
                <xdr:col>12</xdr:col>
                <xdr:colOff>152400</xdr:colOff>
                <xdr:row>0</xdr:row>
                <xdr:rowOff>69850</xdr:rowOff>
              </from>
              <to>
                <xdr:col>13</xdr:col>
                <xdr:colOff>1047750</xdr:colOff>
                <xdr:row>1</xdr:row>
                <xdr:rowOff>57150</xdr:rowOff>
              </to>
            </anchor>
          </controlPr>
        </control>
      </mc:Choice>
      <mc:Fallback>
        <control shapeId="3115009" r:id="rId7" name="CommandButton1"/>
      </mc:Fallback>
    </mc:AlternateContent>
  </control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66FF33"/>
    <pageSetUpPr fitToPage="1"/>
  </sheetPr>
  <dimension ref="A1:X255"/>
  <sheetViews>
    <sheetView showGridLines="0" zoomScale="70" zoomScaleNormal="70" zoomScaleSheetLayoutView="85" workbookViewId="0">
      <selection activeCell="Q6" sqref="Q6:R6"/>
    </sheetView>
  </sheetViews>
  <sheetFormatPr defaultColWidth="9.1796875" defaultRowHeight="12.5"/>
  <cols>
    <col min="1" max="1" width="13.453125" style="692" customWidth="1"/>
    <col min="2" max="2" width="17.1796875" style="692" customWidth="1"/>
    <col min="3" max="3" width="16.7265625" style="692" customWidth="1"/>
    <col min="4" max="4" width="13.453125" style="692" customWidth="1"/>
    <col min="5" max="5" width="26.453125" style="692" customWidth="1"/>
    <col min="6" max="6" width="14.54296875" style="692" customWidth="1"/>
    <col min="7" max="8" width="14.1796875" style="692" customWidth="1"/>
    <col min="9" max="9" width="13.7265625" style="692" customWidth="1"/>
    <col min="10" max="10" width="9.81640625" style="692" customWidth="1"/>
    <col min="11" max="12" width="10.453125" style="692" customWidth="1"/>
    <col min="13" max="13" width="10.1796875" style="692" customWidth="1"/>
    <col min="14" max="14" width="12.7265625" style="692" customWidth="1"/>
    <col min="15" max="15" width="14.7265625" style="692" customWidth="1"/>
    <col min="16" max="17" width="8.26953125" style="692" customWidth="1"/>
    <col min="18" max="19" width="14.1796875" style="692" customWidth="1"/>
    <col min="20" max="23" width="9.1796875" style="692"/>
    <col min="24" max="24" width="9.1796875" style="692" hidden="1" customWidth="1"/>
    <col min="25" max="16384" width="9.1796875" style="692"/>
  </cols>
  <sheetData>
    <row r="1" spans="1:21" ht="26.25" customHeight="1">
      <c r="A1" s="691"/>
      <c r="B1" s="902"/>
      <c r="C1" s="700" t="s">
        <v>1085</v>
      </c>
      <c r="D1" s="701"/>
      <c r="E1" s="701"/>
      <c r="F1" s="702"/>
      <c r="G1" s="701"/>
      <c r="H1" s="701"/>
      <c r="I1" s="701"/>
      <c r="J1" s="701"/>
      <c r="K1" s="701"/>
      <c r="L1" s="701"/>
      <c r="M1" s="701"/>
      <c r="N1" s="903"/>
      <c r="O1" s="904"/>
      <c r="P1" s="904"/>
      <c r="Q1" s="904"/>
      <c r="R1" s="904"/>
      <c r="S1" s="904"/>
      <c r="T1" s="1039"/>
    </row>
    <row r="2" spans="1:21" ht="26.25" customHeight="1">
      <c r="B2" s="950"/>
      <c r="C2" s="512" t="s">
        <v>1086</v>
      </c>
      <c r="D2" s="852"/>
      <c r="E2" s="852"/>
      <c r="F2" s="513"/>
      <c r="G2" s="852"/>
      <c r="H2" s="852"/>
      <c r="I2" s="852"/>
      <c r="J2" s="852"/>
      <c r="K2" s="852"/>
      <c r="L2" s="852"/>
      <c r="M2" s="852"/>
      <c r="N2" s="522"/>
      <c r="O2" s="63"/>
      <c r="P2" s="63"/>
      <c r="Q2" s="63"/>
      <c r="R2" s="63"/>
      <c r="S2" s="63"/>
      <c r="T2" s="1040"/>
    </row>
    <row r="3" spans="1:21" ht="26.25" customHeight="1">
      <c r="B3" s="950"/>
      <c r="C3" s="690" t="s">
        <v>852</v>
      </c>
      <c r="D3" s="690">
        <f>'Project Info'!C3</f>
        <v>0</v>
      </c>
      <c r="E3" s="852"/>
      <c r="F3" s="513"/>
      <c r="G3" s="852"/>
      <c r="H3" s="852"/>
      <c r="I3" s="852"/>
      <c r="J3" s="852"/>
      <c r="K3" s="852"/>
      <c r="L3" s="852"/>
      <c r="M3" s="852"/>
      <c r="N3" s="522"/>
      <c r="O3" s="63"/>
      <c r="P3" s="63"/>
      <c r="Q3" s="63"/>
      <c r="R3" s="63"/>
      <c r="S3" s="63"/>
      <c r="T3" s="1040"/>
    </row>
    <row r="4" spans="1:21" ht="26.25" customHeight="1">
      <c r="B4" s="950"/>
      <c r="C4" s="690"/>
      <c r="D4" s="690"/>
      <c r="E4" s="852"/>
      <c r="F4" s="852"/>
      <c r="G4" s="513"/>
      <c r="H4" s="513"/>
      <c r="I4" s="513"/>
      <c r="J4" s="513"/>
      <c r="K4" s="513"/>
      <c r="L4" s="513"/>
      <c r="M4" s="513"/>
      <c r="N4" s="513"/>
      <c r="O4" s="20"/>
      <c r="P4" s="198"/>
      <c r="Q4" s="198"/>
      <c r="R4" s="198"/>
      <c r="S4" s="20"/>
      <c r="T4" s="1040"/>
      <c r="U4" s="1033"/>
    </row>
    <row r="5" spans="1:21" ht="15.5">
      <c r="A5" s="933"/>
      <c r="B5" s="956" t="s">
        <v>981</v>
      </c>
      <c r="C5" s="582"/>
      <c r="D5" s="582"/>
      <c r="E5" s="620"/>
      <c r="F5" s="582"/>
      <c r="G5" s="573"/>
      <c r="H5" s="573"/>
      <c r="I5" s="573"/>
      <c r="J5" s="573"/>
      <c r="K5" s="573"/>
      <c r="L5" s="573"/>
      <c r="M5" s="573"/>
      <c r="N5" s="573"/>
      <c r="O5" s="573"/>
      <c r="P5" s="621"/>
      <c r="Q5" s="1699" t="s">
        <v>884</v>
      </c>
      <c r="R5" s="1700"/>
      <c r="S5" s="622" t="s">
        <v>661</v>
      </c>
      <c r="T5" s="1041"/>
      <c r="U5" s="1033"/>
    </row>
    <row r="6" spans="1:21">
      <c r="B6" s="950"/>
      <c r="C6" s="852"/>
      <c r="D6" s="852"/>
      <c r="E6" s="852"/>
      <c r="F6" s="852"/>
      <c r="G6" s="852"/>
      <c r="H6" s="852"/>
      <c r="I6" s="852"/>
      <c r="J6" s="1130"/>
      <c r="K6" s="1130"/>
      <c r="L6" s="1130"/>
      <c r="M6" s="1130"/>
      <c r="N6" s="1130"/>
      <c r="O6" s="20"/>
      <c r="P6" s="20"/>
      <c r="Q6" s="1646"/>
      <c r="R6" s="1701"/>
      <c r="S6" s="1649"/>
      <c r="T6" s="1651"/>
      <c r="U6" s="1033"/>
    </row>
    <row r="7" spans="1:21" ht="13">
      <c r="B7" s="909" t="s">
        <v>1019</v>
      </c>
      <c r="C7" s="516"/>
      <c r="D7" s="852"/>
      <c r="E7" s="852"/>
      <c r="F7" s="852"/>
      <c r="G7" s="852"/>
      <c r="H7" s="852"/>
      <c r="I7" s="852"/>
      <c r="J7" s="852"/>
      <c r="K7" s="852"/>
      <c r="L7" s="852"/>
      <c r="M7" s="852"/>
      <c r="N7" s="852"/>
      <c r="O7" s="20"/>
      <c r="P7" s="20"/>
      <c r="Q7" s="1701"/>
      <c r="R7" s="1701"/>
      <c r="S7" s="1702"/>
      <c r="T7" s="1651"/>
      <c r="U7" s="1033"/>
    </row>
    <row r="8" spans="1:21" ht="28.5" customHeight="1">
      <c r="B8" s="1703" t="s">
        <v>1635</v>
      </c>
      <c r="C8" s="1704"/>
      <c r="D8" s="1704"/>
      <c r="E8" s="1704"/>
      <c r="F8" s="1704"/>
      <c r="G8" s="1704"/>
      <c r="H8" s="1704"/>
      <c r="I8" s="1704"/>
      <c r="J8" s="1704"/>
      <c r="K8" s="1704"/>
      <c r="L8" s="1704"/>
      <c r="M8" s="1704"/>
      <c r="N8" s="1704"/>
      <c r="O8" s="20"/>
      <c r="P8" s="20"/>
      <c r="Q8" s="1701"/>
      <c r="R8" s="1701"/>
      <c r="S8" s="1702"/>
      <c r="T8" s="1651"/>
    </row>
    <row r="9" spans="1:21" ht="27.75" customHeight="1">
      <c r="B9" s="1466" t="s">
        <v>1055</v>
      </c>
      <c r="C9" s="1332"/>
      <c r="D9" s="1332"/>
      <c r="E9" s="1332"/>
      <c r="F9" s="1332"/>
      <c r="G9" s="1332"/>
      <c r="H9" s="1332"/>
      <c r="I9" s="1332"/>
      <c r="J9" s="1332"/>
      <c r="K9" s="1332"/>
      <c r="L9" s="1332"/>
      <c r="M9" s="1332"/>
      <c r="N9" s="1332"/>
      <c r="O9" s="20"/>
      <c r="P9" s="20"/>
      <c r="Q9" s="191"/>
      <c r="R9" s="1456"/>
      <c r="S9" s="1456"/>
      <c r="T9" s="721"/>
    </row>
    <row r="10" spans="1:21" ht="13.5" customHeight="1">
      <c r="B10" s="1466" t="s">
        <v>1775</v>
      </c>
      <c r="C10" s="1332"/>
      <c r="D10" s="1332"/>
      <c r="E10" s="1332"/>
      <c r="F10" s="1332"/>
      <c r="G10" s="1332"/>
      <c r="H10" s="1332"/>
      <c r="I10" s="1332"/>
      <c r="J10" s="1332"/>
      <c r="K10" s="1332"/>
      <c r="L10" s="1332"/>
      <c r="M10" s="1332"/>
      <c r="N10" s="1332"/>
      <c r="O10" s="20"/>
      <c r="P10" s="20"/>
      <c r="Q10" s="191"/>
      <c r="R10" s="1456"/>
      <c r="S10" s="1456"/>
      <c r="T10" s="721"/>
    </row>
    <row r="11" spans="1:21" ht="13.5" customHeight="1">
      <c r="B11" s="963"/>
      <c r="C11" s="844"/>
      <c r="D11" s="844"/>
      <c r="E11" s="844"/>
      <c r="F11" s="844"/>
      <c r="G11" s="844"/>
      <c r="H11" s="844"/>
      <c r="I11" s="844"/>
      <c r="J11" s="844"/>
      <c r="K11" s="844"/>
      <c r="L11" s="844"/>
      <c r="M11" s="844"/>
      <c r="N11" s="844"/>
      <c r="O11" s="20"/>
      <c r="P11" s="20"/>
      <c r="Q11" s="20"/>
      <c r="R11" s="839"/>
      <c r="S11" s="20"/>
      <c r="T11" s="721"/>
    </row>
    <row r="12" spans="1:21" ht="26.25" customHeight="1">
      <c r="B12" s="909" t="s">
        <v>1025</v>
      </c>
      <c r="C12" s="516"/>
      <c r="D12" s="852"/>
      <c r="E12" s="852"/>
      <c r="F12" s="852"/>
      <c r="G12" s="852"/>
      <c r="H12" s="852"/>
      <c r="I12" s="852"/>
      <c r="J12" s="852"/>
      <c r="K12" s="852"/>
      <c r="L12" s="852"/>
      <c r="M12" s="852"/>
      <c r="N12" s="852"/>
      <c r="O12" s="20"/>
      <c r="P12" s="20"/>
      <c r="Q12" s="20"/>
      <c r="R12" s="839"/>
      <c r="S12" s="20"/>
      <c r="T12" s="721"/>
    </row>
    <row r="13" spans="1:21" ht="15.75" customHeight="1">
      <c r="B13" s="950" t="s">
        <v>845</v>
      </c>
      <c r="C13" s="852"/>
      <c r="D13" s="852"/>
      <c r="E13" s="852"/>
      <c r="F13" s="852"/>
      <c r="G13" s="852"/>
      <c r="H13" s="852"/>
      <c r="I13" s="852"/>
      <c r="J13" s="852"/>
      <c r="K13" s="852"/>
      <c r="L13" s="852"/>
      <c r="M13" s="852"/>
      <c r="N13" s="852"/>
      <c r="O13" s="20"/>
      <c r="P13" s="20"/>
      <c r="Q13" s="20"/>
      <c r="R13" s="839"/>
      <c r="S13" s="20"/>
      <c r="T13" s="721"/>
    </row>
    <row r="14" spans="1:21">
      <c r="B14" s="710" t="s">
        <v>1154</v>
      </c>
      <c r="C14" s="852"/>
      <c r="D14" s="852"/>
      <c r="E14" s="852"/>
      <c r="F14" s="852"/>
      <c r="G14" s="852"/>
      <c r="H14" s="852"/>
      <c r="I14" s="852"/>
      <c r="J14" s="852"/>
      <c r="K14" s="852"/>
      <c r="L14" s="852"/>
      <c r="M14" s="852"/>
      <c r="N14" s="852"/>
      <c r="O14" s="20"/>
      <c r="P14" s="20"/>
      <c r="Q14" s="20"/>
      <c r="R14" s="839"/>
      <c r="S14" s="20"/>
      <c r="T14" s="721"/>
    </row>
    <row r="15" spans="1:21">
      <c r="B15" s="950" t="s">
        <v>917</v>
      </c>
      <c r="C15" s="852"/>
      <c r="D15" s="852"/>
      <c r="E15" s="852"/>
      <c r="F15" s="852"/>
      <c r="G15" s="852"/>
      <c r="H15" s="852"/>
      <c r="I15" s="852"/>
      <c r="J15" s="852"/>
      <c r="K15" s="852"/>
      <c r="L15" s="852"/>
      <c r="M15" s="852"/>
      <c r="N15" s="852"/>
      <c r="O15" s="20"/>
      <c r="P15" s="20"/>
      <c r="Q15" s="20"/>
      <c r="R15" s="839"/>
      <c r="S15" s="20"/>
      <c r="T15" s="721"/>
    </row>
    <row r="16" spans="1:21">
      <c r="B16" s="950" t="s">
        <v>918</v>
      </c>
      <c r="C16" s="852"/>
      <c r="D16" s="852"/>
      <c r="E16" s="852"/>
      <c r="F16" s="852"/>
      <c r="G16" s="852"/>
      <c r="H16" s="852"/>
      <c r="I16" s="852"/>
      <c r="J16" s="852"/>
      <c r="K16" s="852"/>
      <c r="L16" s="852"/>
      <c r="M16" s="852"/>
      <c r="N16" s="852"/>
      <c r="O16" s="20"/>
      <c r="P16" s="20"/>
      <c r="Q16" s="20"/>
      <c r="R16" s="839"/>
      <c r="S16" s="20"/>
      <c r="T16" s="721"/>
    </row>
    <row r="17" spans="1:20">
      <c r="B17" s="950" t="s">
        <v>919</v>
      </c>
      <c r="C17" s="852"/>
      <c r="D17" s="852"/>
      <c r="E17" s="852"/>
      <c r="F17" s="852"/>
      <c r="G17" s="852"/>
      <c r="H17" s="852"/>
      <c r="I17" s="852"/>
      <c r="J17" s="852"/>
      <c r="K17" s="852"/>
      <c r="L17" s="852"/>
      <c r="M17" s="852"/>
      <c r="N17" s="852"/>
      <c r="O17" s="20"/>
      <c r="P17" s="20"/>
      <c r="Q17" s="20"/>
      <c r="R17" s="839"/>
      <c r="S17" s="20"/>
      <c r="T17" s="721"/>
    </row>
    <row r="18" spans="1:20">
      <c r="B18" s="950" t="s">
        <v>920</v>
      </c>
      <c r="C18" s="852"/>
      <c r="D18" s="852"/>
      <c r="E18" s="852"/>
      <c r="F18" s="852"/>
      <c r="G18" s="852"/>
      <c r="H18" s="852"/>
      <c r="I18" s="852"/>
      <c r="J18" s="852"/>
      <c r="K18" s="852"/>
      <c r="L18" s="852"/>
      <c r="M18" s="852"/>
      <c r="N18" s="852"/>
      <c r="O18" s="20"/>
      <c r="P18" s="20"/>
      <c r="Q18" s="20"/>
      <c r="R18" s="839"/>
      <c r="S18" s="20"/>
      <c r="T18" s="721"/>
    </row>
    <row r="19" spans="1:20">
      <c r="A19" s="693"/>
      <c r="B19" s="710" t="s">
        <v>1180</v>
      </c>
      <c r="C19" s="852"/>
      <c r="D19" s="852"/>
      <c r="E19" s="852"/>
      <c r="F19" s="852"/>
      <c r="G19" s="852"/>
      <c r="H19" s="852"/>
      <c r="I19" s="852"/>
      <c r="J19" s="852"/>
      <c r="K19" s="852"/>
      <c r="L19" s="852"/>
      <c r="M19" s="852"/>
      <c r="N19" s="852"/>
      <c r="O19" s="20"/>
      <c r="P19" s="20"/>
      <c r="Q19" s="20"/>
      <c r="R19" s="20"/>
      <c r="S19" s="20"/>
      <c r="T19" s="706"/>
    </row>
    <row r="20" spans="1:20">
      <c r="B20" s="710" t="s">
        <v>1181</v>
      </c>
      <c r="C20" s="852"/>
      <c r="D20" s="852"/>
      <c r="E20" s="852"/>
      <c r="F20" s="852"/>
      <c r="G20" s="852"/>
      <c r="H20" s="852"/>
      <c r="I20" s="852"/>
      <c r="J20" s="852"/>
      <c r="K20" s="852"/>
      <c r="L20" s="852"/>
      <c r="M20" s="852"/>
      <c r="N20" s="852"/>
      <c r="O20" s="20"/>
      <c r="P20" s="20"/>
      <c r="Q20" s="20"/>
      <c r="R20" s="20"/>
      <c r="S20" s="20"/>
      <c r="T20" s="721"/>
    </row>
    <row r="21" spans="1:20">
      <c r="B21" s="710" t="s">
        <v>1182</v>
      </c>
      <c r="C21" s="852"/>
      <c r="D21" s="852"/>
      <c r="E21" s="852"/>
      <c r="F21" s="852"/>
      <c r="G21" s="852"/>
      <c r="H21" s="852"/>
      <c r="I21" s="852"/>
      <c r="J21" s="852"/>
      <c r="K21" s="852"/>
      <c r="L21" s="852"/>
      <c r="M21" s="852"/>
      <c r="N21" s="852"/>
      <c r="O21" s="20"/>
      <c r="P21" s="20"/>
      <c r="Q21" s="20"/>
      <c r="R21" s="20"/>
      <c r="S21" s="20"/>
      <c r="T21" s="721"/>
    </row>
    <row r="22" spans="1:20">
      <c r="A22" s="693"/>
      <c r="B22" s="710" t="s">
        <v>1183</v>
      </c>
      <c r="C22" s="852"/>
      <c r="D22" s="852"/>
      <c r="E22" s="852"/>
      <c r="F22" s="852"/>
      <c r="G22" s="852"/>
      <c r="H22" s="852"/>
      <c r="I22" s="852"/>
      <c r="J22" s="852"/>
      <c r="K22" s="852"/>
      <c r="L22" s="852"/>
      <c r="M22" s="852"/>
      <c r="N22" s="852"/>
      <c r="O22" s="20"/>
      <c r="P22" s="20"/>
      <c r="Q22" s="20"/>
      <c r="R22" s="20"/>
      <c r="S22" s="20"/>
      <c r="T22" s="706"/>
    </row>
    <row r="23" spans="1:20">
      <c r="B23" s="950"/>
      <c r="C23" s="852"/>
      <c r="D23" s="852"/>
      <c r="E23" s="852"/>
      <c r="F23" s="852"/>
      <c r="G23" s="852"/>
      <c r="H23" s="852"/>
      <c r="I23" s="852"/>
      <c r="J23" s="852"/>
      <c r="K23" s="852"/>
      <c r="L23" s="852"/>
      <c r="M23" s="852"/>
      <c r="N23" s="852"/>
      <c r="O23" s="20"/>
      <c r="P23" s="20"/>
      <c r="Q23" s="20"/>
      <c r="R23" s="20"/>
      <c r="S23" s="20"/>
      <c r="T23" s="721"/>
    </row>
    <row r="24" spans="1:20" ht="13.5" customHeight="1">
      <c r="B24" s="950"/>
      <c r="C24" s="852"/>
      <c r="D24" s="852"/>
      <c r="E24" s="852"/>
      <c r="F24" s="852"/>
      <c r="G24" s="852"/>
      <c r="H24" s="852"/>
      <c r="I24" s="852"/>
      <c r="J24" s="852"/>
      <c r="K24" s="852"/>
      <c r="L24" s="852"/>
      <c r="M24" s="852"/>
      <c r="N24" s="852"/>
      <c r="O24" s="20"/>
      <c r="P24" s="20"/>
      <c r="Q24" s="20"/>
      <c r="R24" s="20"/>
      <c r="S24" s="20"/>
      <c r="T24" s="721"/>
    </row>
    <row r="25" spans="1:20" ht="12.75" customHeight="1">
      <c r="B25" s="712" t="s">
        <v>1016</v>
      </c>
      <c r="C25" s="516"/>
      <c r="D25" s="852"/>
      <c r="E25" s="852"/>
      <c r="F25" s="852"/>
      <c r="G25" s="852"/>
      <c r="H25" s="852"/>
      <c r="I25" s="852"/>
      <c r="J25" s="852"/>
      <c r="K25" s="852"/>
      <c r="L25" s="852"/>
      <c r="M25" s="852"/>
      <c r="N25" s="852"/>
      <c r="O25" s="20"/>
      <c r="P25" s="20"/>
      <c r="Q25" s="20"/>
      <c r="R25" s="20"/>
      <c r="S25" s="20"/>
      <c r="T25" s="721"/>
    </row>
    <row r="26" spans="1:20" ht="26.25" customHeight="1">
      <c r="B26" s="1466" t="s">
        <v>1776</v>
      </c>
      <c r="C26" s="1332"/>
      <c r="D26" s="1332"/>
      <c r="E26" s="1332"/>
      <c r="F26" s="1332"/>
      <c r="G26" s="1332"/>
      <c r="H26" s="1332"/>
      <c r="I26" s="1332"/>
      <c r="J26" s="1332"/>
      <c r="K26" s="1332"/>
      <c r="L26" s="1332"/>
      <c r="M26" s="1332"/>
      <c r="N26" s="1332"/>
      <c r="O26" s="20"/>
      <c r="P26" s="20"/>
      <c r="Q26" s="20"/>
      <c r="R26" s="20"/>
      <c r="S26" s="20"/>
      <c r="T26" s="721"/>
    </row>
    <row r="27" spans="1:20" ht="51" customHeight="1">
      <c r="B27" s="1466" t="s">
        <v>1777</v>
      </c>
      <c r="C27" s="1332"/>
      <c r="D27" s="1332"/>
      <c r="E27" s="1332"/>
      <c r="F27" s="1332"/>
      <c r="G27" s="1332"/>
      <c r="H27" s="1332"/>
      <c r="I27" s="1332"/>
      <c r="J27" s="1332"/>
      <c r="K27" s="1332"/>
      <c r="L27" s="1332"/>
      <c r="M27" s="1332"/>
      <c r="N27" s="1332"/>
      <c r="O27" s="20"/>
      <c r="P27" s="20"/>
      <c r="Q27" s="20"/>
      <c r="R27" s="20"/>
      <c r="S27" s="20"/>
      <c r="T27" s="721"/>
    </row>
    <row r="28" spans="1:20" ht="27.75" customHeight="1">
      <c r="B28" s="1466" t="s">
        <v>1923</v>
      </c>
      <c r="C28" s="1332"/>
      <c r="D28" s="1332"/>
      <c r="E28" s="1332"/>
      <c r="F28" s="1332"/>
      <c r="G28" s="1332"/>
      <c r="H28" s="1332"/>
      <c r="I28" s="1332"/>
      <c r="J28" s="1332"/>
      <c r="K28" s="1332"/>
      <c r="L28" s="1332"/>
      <c r="M28" s="1332"/>
      <c r="N28" s="844"/>
      <c r="O28" s="20"/>
      <c r="P28" s="20"/>
      <c r="Q28" s="20"/>
      <c r="R28" s="20"/>
      <c r="S28" s="20"/>
      <c r="T28" s="721"/>
    </row>
    <row r="29" spans="1:20" ht="13.5" customHeight="1">
      <c r="B29" s="1698" t="s">
        <v>1005</v>
      </c>
      <c r="C29" s="1298"/>
      <c r="D29" s="1298"/>
      <c r="E29" s="1298"/>
      <c r="F29" s="1298"/>
      <c r="G29" s="1298"/>
      <c r="H29" s="1298"/>
      <c r="I29" s="1298"/>
      <c r="J29" s="1298"/>
      <c r="K29" s="1298"/>
      <c r="L29" s="1298"/>
      <c r="M29" s="1298"/>
      <c r="N29" s="1298"/>
      <c r="O29" s="20"/>
      <c r="P29" s="20"/>
      <c r="Q29" s="20"/>
      <c r="R29" s="20"/>
      <c r="S29" s="20"/>
      <c r="T29" s="721"/>
    </row>
    <row r="30" spans="1:20" ht="43.5" customHeight="1">
      <c r="B30" s="1450" t="s">
        <v>1924</v>
      </c>
      <c r="C30" s="1696"/>
      <c r="D30" s="1696"/>
      <c r="E30" s="1696"/>
      <c r="F30" s="1696"/>
      <c r="G30" s="1696"/>
      <c r="H30" s="1697"/>
      <c r="I30" s="1697"/>
      <c r="J30" s="1697"/>
      <c r="K30" s="1696"/>
      <c r="L30" s="1696"/>
      <c r="M30" s="1696"/>
      <c r="N30" s="1696"/>
      <c r="O30" s="20"/>
      <c r="P30" s="20"/>
      <c r="Q30" s="20"/>
      <c r="R30" s="20"/>
      <c r="S30" s="20"/>
      <c r="T30" s="721"/>
    </row>
    <row r="31" spans="1:20" ht="13">
      <c r="B31" s="950"/>
      <c r="C31" s="852"/>
      <c r="D31" s="852"/>
      <c r="E31" s="852"/>
      <c r="F31" s="852"/>
      <c r="G31" s="852"/>
      <c r="H31" s="852"/>
      <c r="I31" s="852"/>
      <c r="J31" s="852"/>
      <c r="K31" s="852"/>
      <c r="L31" s="852"/>
      <c r="M31" s="852"/>
      <c r="N31" s="852"/>
      <c r="O31" s="862"/>
      <c r="P31" s="66"/>
      <c r="Q31" s="66"/>
      <c r="R31" s="1617"/>
      <c r="S31" s="1721"/>
      <c r="T31" s="721"/>
    </row>
    <row r="32" spans="1:20" ht="80.150000000000006" customHeight="1">
      <c r="B32" s="929" t="s">
        <v>1077</v>
      </c>
      <c r="C32" s="525"/>
      <c r="D32" s="525"/>
      <c r="E32" s="848"/>
      <c r="F32" s="848"/>
      <c r="G32" s="848"/>
      <c r="H32" s="1722" t="s">
        <v>955</v>
      </c>
      <c r="I32" s="1722"/>
      <c r="J32" s="1722"/>
      <c r="K32" s="1722"/>
      <c r="L32" s="1722"/>
      <c r="M32" s="1722"/>
      <c r="N32" s="1722"/>
      <c r="O32" s="848" t="s">
        <v>881</v>
      </c>
      <c r="P32" s="524" t="s">
        <v>1083</v>
      </c>
      <c r="Q32" s="63"/>
      <c r="R32" s="63"/>
      <c r="S32" s="63"/>
      <c r="T32" s="721"/>
    </row>
    <row r="33" spans="1:20" ht="40.5" customHeight="1">
      <c r="A33" s="887"/>
      <c r="B33" s="1377" t="s">
        <v>1636</v>
      </c>
      <c r="C33" s="1281"/>
      <c r="D33" s="1281"/>
      <c r="E33" s="1281"/>
      <c r="F33" s="1281"/>
      <c r="G33" s="1387"/>
      <c r="H33" s="1676"/>
      <c r="I33" s="1676"/>
      <c r="J33" s="1676"/>
      <c r="K33" s="1288"/>
      <c r="L33" s="1288"/>
      <c r="M33" s="1677"/>
      <c r="N33" s="1677"/>
      <c r="O33" s="1182"/>
      <c r="P33" s="1182"/>
      <c r="Q33" s="63"/>
      <c r="R33" s="63"/>
      <c r="S33" s="63"/>
      <c r="T33" s="721"/>
    </row>
    <row r="34" spans="1:20" ht="154.5" customHeight="1">
      <c r="A34" s="887"/>
      <c r="B34" s="1377" t="s">
        <v>1779</v>
      </c>
      <c r="C34" s="1281"/>
      <c r="D34" s="1281"/>
      <c r="E34" s="1281"/>
      <c r="F34" s="1281"/>
      <c r="G34" s="1387"/>
      <c r="H34" s="1676"/>
      <c r="I34" s="1677"/>
      <c r="J34" s="1677"/>
      <c r="K34" s="1288"/>
      <c r="L34" s="1288"/>
      <c r="M34" s="1677"/>
      <c r="N34" s="1677"/>
      <c r="O34" s="1182"/>
      <c r="P34" s="1182"/>
      <c r="Q34" s="63"/>
      <c r="R34" s="63"/>
      <c r="S34" s="63"/>
      <c r="T34" s="721"/>
    </row>
    <row r="35" spans="1:20" ht="111" customHeight="1">
      <c r="A35" s="887"/>
      <c r="B35" s="1377" t="s">
        <v>1778</v>
      </c>
      <c r="C35" s="1281"/>
      <c r="D35" s="1281"/>
      <c r="E35" s="1281"/>
      <c r="F35" s="1281"/>
      <c r="G35" s="1387"/>
      <c r="H35" s="1676"/>
      <c r="I35" s="1677"/>
      <c r="J35" s="1677"/>
      <c r="K35" s="1288"/>
      <c r="L35" s="1288"/>
      <c r="M35" s="1677"/>
      <c r="N35" s="1677"/>
      <c r="O35" s="1182"/>
      <c r="P35" s="1182"/>
      <c r="Q35" s="63"/>
      <c r="R35" s="63"/>
      <c r="S35" s="63"/>
      <c r="T35" s="721"/>
    </row>
    <row r="36" spans="1:20" ht="97.5" customHeight="1">
      <c r="B36" s="1042" t="s">
        <v>921</v>
      </c>
      <c r="C36" s="619" t="s">
        <v>967</v>
      </c>
      <c r="D36" s="619" t="s">
        <v>968</v>
      </c>
      <c r="E36" s="619" t="s">
        <v>969</v>
      </c>
      <c r="F36" s="356" t="s">
        <v>1175</v>
      </c>
      <c r="G36" s="356" t="s">
        <v>970</v>
      </c>
      <c r="H36" s="848" t="s">
        <v>971</v>
      </c>
      <c r="I36" s="848" t="s">
        <v>972</v>
      </c>
      <c r="J36" s="848" t="s">
        <v>1943</v>
      </c>
      <c r="K36" s="1147" t="s">
        <v>1459</v>
      </c>
      <c r="L36" s="1147" t="s">
        <v>1458</v>
      </c>
      <c r="M36" s="848" t="s">
        <v>1460</v>
      </c>
      <c r="N36" s="356" t="s">
        <v>2016</v>
      </c>
      <c r="O36" s="848" t="s">
        <v>881</v>
      </c>
      <c r="P36" s="524" t="s">
        <v>1083</v>
      </c>
      <c r="Q36" s="524" t="s">
        <v>1084</v>
      </c>
      <c r="R36" s="1664" t="s">
        <v>1811</v>
      </c>
      <c r="S36" s="1664"/>
      <c r="T36" s="1665"/>
    </row>
    <row r="37" spans="1:20" ht="25.5" customHeight="1">
      <c r="B37" s="954"/>
      <c r="C37" s="49"/>
      <c r="D37" s="49"/>
      <c r="E37" s="49"/>
      <c r="F37" s="1191"/>
      <c r="G37" s="1191"/>
      <c r="H37" s="1191"/>
      <c r="I37" s="1191"/>
      <c r="J37" s="192"/>
      <c r="K37" s="1189"/>
      <c r="L37" s="1189"/>
      <c r="M37" s="1189"/>
      <c r="N37" s="1189"/>
      <c r="O37" s="49"/>
      <c r="P37" s="861"/>
      <c r="Q37" s="355"/>
      <c r="R37" s="1714"/>
      <c r="S37" s="1714"/>
      <c r="T37" s="1715"/>
    </row>
    <row r="38" spans="1:20" ht="25.5" customHeight="1">
      <c r="B38" s="954"/>
      <c r="C38" s="49"/>
      <c r="D38" s="49"/>
      <c r="E38" s="49"/>
      <c r="F38" s="1191"/>
      <c r="G38" s="1191"/>
      <c r="H38" s="1191"/>
      <c r="I38" s="1191"/>
      <c r="J38" s="1191"/>
      <c r="K38" s="1189"/>
      <c r="L38" s="1189"/>
      <c r="M38" s="1189"/>
      <c r="N38" s="1189"/>
      <c r="O38" s="49"/>
      <c r="P38" s="861"/>
      <c r="Q38" s="355"/>
      <c r="R38" s="1714"/>
      <c r="S38" s="1714"/>
      <c r="T38" s="1715"/>
    </row>
    <row r="39" spans="1:20" ht="25.5" customHeight="1">
      <c r="B39" s="954"/>
      <c r="C39" s="49"/>
      <c r="D39" s="49"/>
      <c r="E39" s="49"/>
      <c r="F39" s="1191"/>
      <c r="G39" s="1191"/>
      <c r="H39" s="1191"/>
      <c r="I39" s="1191"/>
      <c r="J39" s="1191"/>
      <c r="K39" s="1189"/>
      <c r="L39" s="1189"/>
      <c r="M39" s="1189"/>
      <c r="N39" s="1189"/>
      <c r="O39" s="49"/>
      <c r="P39" s="861"/>
      <c r="Q39" s="355"/>
      <c r="R39" s="1714"/>
      <c r="S39" s="1714"/>
      <c r="T39" s="1715"/>
    </row>
    <row r="40" spans="1:20">
      <c r="B40" s="954"/>
      <c r="C40" s="49"/>
      <c r="D40" s="49"/>
      <c r="E40" s="49"/>
      <c r="F40" s="1191"/>
      <c r="G40" s="1191"/>
      <c r="H40" s="1191"/>
      <c r="I40" s="1191"/>
      <c r="J40" s="1191"/>
      <c r="K40" s="1189"/>
      <c r="L40" s="1189"/>
      <c r="M40" s="1189"/>
      <c r="N40" s="1189"/>
      <c r="O40" s="49"/>
      <c r="P40" s="861"/>
      <c r="Q40" s="355"/>
      <c r="R40" s="1714"/>
      <c r="S40" s="1714"/>
      <c r="T40" s="1715"/>
    </row>
    <row r="41" spans="1:20">
      <c r="B41" s="954"/>
      <c r="C41" s="49"/>
      <c r="D41" s="49"/>
      <c r="E41" s="49"/>
      <c r="F41" s="1191"/>
      <c r="G41" s="1191"/>
      <c r="H41" s="1191"/>
      <c r="I41" s="1191"/>
      <c r="J41" s="1191"/>
      <c r="K41" s="1189"/>
      <c r="L41" s="1189"/>
      <c r="M41" s="1189"/>
      <c r="N41" s="1189"/>
      <c r="O41" s="49"/>
      <c r="P41" s="861"/>
      <c r="Q41" s="355"/>
      <c r="R41" s="1714"/>
      <c r="S41" s="1714"/>
      <c r="T41" s="1715"/>
    </row>
    <row r="42" spans="1:20">
      <c r="B42" s="954"/>
      <c r="C42" s="49"/>
      <c r="D42" s="49"/>
      <c r="E42" s="49"/>
      <c r="F42" s="1191"/>
      <c r="G42" s="1191"/>
      <c r="H42" s="1191"/>
      <c r="I42" s="1191"/>
      <c r="J42" s="1191"/>
      <c r="K42" s="1189"/>
      <c r="L42" s="1189"/>
      <c r="M42" s="1189"/>
      <c r="N42" s="1189"/>
      <c r="O42" s="49"/>
      <c r="P42" s="861"/>
      <c r="Q42" s="355"/>
      <c r="R42" s="1714"/>
      <c r="S42" s="1714"/>
      <c r="T42" s="1715"/>
    </row>
    <row r="43" spans="1:20">
      <c r="B43" s="954"/>
      <c r="C43" s="49"/>
      <c r="D43" s="49"/>
      <c r="E43" s="49"/>
      <c r="F43" s="1191"/>
      <c r="G43" s="1191"/>
      <c r="H43" s="1191"/>
      <c r="I43" s="1191"/>
      <c r="J43" s="1191"/>
      <c r="K43" s="1189"/>
      <c r="L43" s="1189"/>
      <c r="M43" s="1189"/>
      <c r="N43" s="1189"/>
      <c r="O43" s="49"/>
      <c r="P43" s="861"/>
      <c r="Q43" s="355"/>
      <c r="R43" s="1714"/>
      <c r="S43" s="1714"/>
      <c r="T43" s="1715"/>
    </row>
    <row r="44" spans="1:20" ht="12.75" customHeight="1">
      <c r="B44" s="954"/>
      <c r="C44" s="49"/>
      <c r="D44" s="49"/>
      <c r="E44" s="49"/>
      <c r="F44" s="1191"/>
      <c r="G44" s="1191"/>
      <c r="H44" s="1191"/>
      <c r="I44" s="1191"/>
      <c r="J44" s="1191"/>
      <c r="K44" s="1189"/>
      <c r="L44" s="1189"/>
      <c r="M44" s="1189"/>
      <c r="N44" s="1189"/>
      <c r="O44" s="49"/>
      <c r="P44" s="861"/>
      <c r="Q44" s="355"/>
      <c r="R44" s="1714"/>
      <c r="S44" s="1714"/>
      <c r="T44" s="1715"/>
    </row>
    <row r="45" spans="1:20">
      <c r="B45" s="954"/>
      <c r="C45" s="49"/>
      <c r="D45" s="49"/>
      <c r="E45" s="49"/>
      <c r="F45" s="1191"/>
      <c r="G45" s="1191"/>
      <c r="H45" s="1191"/>
      <c r="I45" s="1191"/>
      <c r="J45" s="1191"/>
      <c r="K45" s="1189"/>
      <c r="L45" s="1189"/>
      <c r="M45" s="1189"/>
      <c r="N45" s="1189"/>
      <c r="O45" s="49"/>
      <c r="P45" s="861"/>
      <c r="Q45" s="355"/>
      <c r="R45" s="1714"/>
      <c r="S45" s="1714"/>
      <c r="T45" s="1715"/>
    </row>
    <row r="46" spans="1:20">
      <c r="B46" s="960"/>
      <c r="C46" s="20"/>
      <c r="D46" s="20"/>
      <c r="E46" s="20"/>
      <c r="F46" s="20"/>
      <c r="G46" s="20"/>
      <c r="H46" s="20"/>
      <c r="I46" s="20"/>
      <c r="J46" s="20"/>
      <c r="K46" s="20"/>
      <c r="L46" s="20"/>
      <c r="M46" s="20"/>
      <c r="N46" s="20"/>
      <c r="O46" s="20"/>
      <c r="P46" s="20"/>
      <c r="Q46" s="20"/>
      <c r="R46" s="20"/>
      <c r="S46" s="20"/>
      <c r="T46" s="721"/>
    </row>
    <row r="47" spans="1:20">
      <c r="B47" s="960"/>
      <c r="C47" s="20"/>
      <c r="D47" s="20"/>
      <c r="E47" s="20"/>
      <c r="F47" s="20"/>
      <c r="G47" s="20"/>
      <c r="H47" s="20"/>
      <c r="I47" s="20"/>
      <c r="J47" s="20"/>
      <c r="K47" s="20"/>
      <c r="L47" s="20"/>
      <c r="M47" s="20"/>
      <c r="N47" s="20"/>
      <c r="O47" s="20"/>
      <c r="P47" s="20"/>
      <c r="Q47" s="20"/>
      <c r="R47" s="20"/>
      <c r="S47" s="20"/>
      <c r="T47" s="721"/>
    </row>
    <row r="48" spans="1:20" ht="93" customHeight="1" thickBot="1">
      <c r="A48" s="736"/>
      <c r="B48" s="1043" t="s">
        <v>1315</v>
      </c>
      <c r="C48" s="616"/>
      <c r="D48" s="616"/>
      <c r="E48" s="617" t="s">
        <v>1235</v>
      </c>
      <c r="F48" s="678" t="s">
        <v>888</v>
      </c>
      <c r="G48" s="678" t="s">
        <v>886</v>
      </c>
      <c r="H48" s="1716" t="s">
        <v>955</v>
      </c>
      <c r="I48" s="1716"/>
      <c r="J48" s="1716"/>
      <c r="K48" s="1716"/>
      <c r="L48" s="1716"/>
      <c r="M48" s="1716"/>
      <c r="N48" s="1716"/>
      <c r="O48" s="678" t="s">
        <v>881</v>
      </c>
      <c r="P48" s="618" t="s">
        <v>1083</v>
      </c>
      <c r="Q48" s="618" t="s">
        <v>1084</v>
      </c>
      <c r="R48" s="1664" t="s">
        <v>1811</v>
      </c>
      <c r="S48" s="1664"/>
      <c r="T48" s="1665"/>
    </row>
    <row r="49" spans="1:20" s="735" customFormat="1" ht="15.5">
      <c r="B49" s="1709" t="s">
        <v>1410</v>
      </c>
      <c r="C49" s="1346"/>
      <c r="D49" s="1346"/>
      <c r="E49" s="1346"/>
      <c r="F49" s="1346"/>
      <c r="G49" s="1346"/>
      <c r="H49" s="1346"/>
      <c r="I49" s="1346"/>
      <c r="J49" s="1346"/>
      <c r="K49" s="1346"/>
      <c r="L49" s="1346"/>
      <c r="M49" s="1346"/>
      <c r="N49" s="1346"/>
      <c r="O49" s="1346"/>
      <c r="P49" s="1346"/>
      <c r="Q49" s="1346"/>
      <c r="R49" s="1346"/>
      <c r="S49" s="1346"/>
      <c r="T49" s="1501"/>
    </row>
    <row r="50" spans="1:20" ht="54" customHeight="1">
      <c r="A50" s="1081"/>
      <c r="B50" s="1524" t="s">
        <v>1535</v>
      </c>
      <c r="C50" s="1336"/>
      <c r="D50" s="1336"/>
      <c r="E50" s="1336"/>
      <c r="F50" s="1336"/>
      <c r="G50" s="1710"/>
      <c r="H50" s="1676"/>
      <c r="I50" s="1677"/>
      <c r="J50" s="1677"/>
      <c r="K50" s="1288"/>
      <c r="L50" s="1288"/>
      <c r="M50" s="1288"/>
      <c r="N50" s="1288"/>
      <c r="O50" s="1182"/>
      <c r="P50" s="1182"/>
      <c r="Q50" s="1177"/>
      <c r="R50" s="1296"/>
      <c r="S50" s="1657"/>
      <c r="T50" s="1658"/>
    </row>
    <row r="51" spans="1:20" s="735" customFormat="1" ht="15.5">
      <c r="B51" s="1709" t="s">
        <v>1081</v>
      </c>
      <c r="C51" s="1346"/>
      <c r="D51" s="1346"/>
      <c r="E51" s="1346"/>
      <c r="F51" s="1346"/>
      <c r="G51" s="1346"/>
      <c r="H51" s="1346"/>
      <c r="I51" s="1346"/>
      <c r="J51" s="1346"/>
      <c r="K51" s="1346"/>
      <c r="L51" s="1346"/>
      <c r="M51" s="1346"/>
      <c r="N51" s="1346"/>
      <c r="O51" s="1346"/>
      <c r="P51" s="1346"/>
      <c r="Q51" s="1346"/>
      <c r="R51" s="1346"/>
      <c r="S51" s="1346"/>
      <c r="T51" s="1501"/>
    </row>
    <row r="52" spans="1:20" ht="327" customHeight="1">
      <c r="A52" s="1081"/>
      <c r="B52" s="1524" t="s">
        <v>1239</v>
      </c>
      <c r="C52" s="1336"/>
      <c r="D52" s="1348"/>
      <c r="E52" s="90" t="str">
        <f>IF('Project Info'!C4='Project Info'!P35,'Prescriptive Path Checklist'!C120,IF('Project Info'!C4='Project Info'!P36,"NA","&lt;Select compliance path on the 'Project Info' tab&gt;"))</f>
        <v>&lt;Select compliance path on the 'Project Info' tab&gt;</v>
      </c>
      <c r="F52" s="19">
        <f>ERMs!C62</f>
        <v>0</v>
      </c>
      <c r="G52" s="863">
        <f>ERMs!D62</f>
        <v>0</v>
      </c>
      <c r="H52" s="1676"/>
      <c r="I52" s="1677"/>
      <c r="J52" s="1677"/>
      <c r="K52" s="1677"/>
      <c r="L52" s="1677"/>
      <c r="M52" s="1677"/>
      <c r="N52" s="1677"/>
      <c r="O52" s="1182"/>
      <c r="P52" s="1182"/>
      <c r="Q52" s="1177"/>
      <c r="R52" s="1296"/>
      <c r="S52" s="1657"/>
      <c r="T52" s="1658"/>
    </row>
    <row r="53" spans="1:20" ht="336" customHeight="1">
      <c r="A53" s="888"/>
      <c r="B53" s="1524" t="s">
        <v>1240</v>
      </c>
      <c r="C53" s="1336"/>
      <c r="D53" s="1348"/>
      <c r="E53" s="90" t="str">
        <f>IF('Project Info'!C4='Project Info'!P35,'Prescriptive Path Checklist'!C124,IF('Project Info'!C4='Project Info'!P36,"NA","&lt;Select compliance path on the 'Project Info' tab&gt;"))</f>
        <v>&lt;Select compliance path on the 'Project Info' tab&gt;</v>
      </c>
      <c r="F53" s="19">
        <f>ERMs!C60</f>
        <v>0</v>
      </c>
      <c r="G53" s="863">
        <f>ERMs!D60</f>
        <v>0</v>
      </c>
      <c r="H53" s="1676"/>
      <c r="I53" s="1677"/>
      <c r="J53" s="1677"/>
      <c r="K53" s="1677"/>
      <c r="L53" s="1677"/>
      <c r="M53" s="1677"/>
      <c r="N53" s="1677"/>
      <c r="O53" s="1182"/>
      <c r="P53" s="1182"/>
      <c r="Q53" s="1177"/>
      <c r="R53" s="1711"/>
      <c r="S53" s="1712"/>
      <c r="T53" s="1713"/>
    </row>
    <row r="54" spans="1:20" ht="55.5" customHeight="1">
      <c r="A54" s="888"/>
      <c r="B54" s="1524" t="s">
        <v>186</v>
      </c>
      <c r="C54" s="1336"/>
      <c r="D54" s="1348"/>
      <c r="E54" s="860" t="str">
        <f>IF('Project Info'!C4='Project Info'!P35,'Prescriptive Path Checklist'!C125,IF('Project Info'!C4='Project Info'!P36,'Prerequisites Checklist'!C116,"&lt;Select compliance path on the 'Project Info' tab&gt;"))</f>
        <v>&lt;Select compliance path on the 'Project Info' tab&gt;</v>
      </c>
      <c r="F54" s="19">
        <f>ERMs!C61</f>
        <v>0</v>
      </c>
      <c r="G54" s="863">
        <f>ERMs!D61</f>
        <v>0</v>
      </c>
      <c r="H54" s="1676"/>
      <c r="I54" s="1677"/>
      <c r="J54" s="1677"/>
      <c r="K54" s="1677"/>
      <c r="L54" s="1677"/>
      <c r="M54" s="1677"/>
      <c r="N54" s="1677"/>
      <c r="O54" s="1182"/>
      <c r="P54" s="1182"/>
      <c r="Q54" s="1177"/>
      <c r="R54" s="1711"/>
      <c r="S54" s="1712"/>
      <c r="T54" s="1713"/>
    </row>
    <row r="55" spans="1:20" ht="94.5" customHeight="1">
      <c r="A55" s="888"/>
      <c r="B55" s="1717" t="s">
        <v>1700</v>
      </c>
      <c r="C55" s="1718"/>
      <c r="D55" s="1719"/>
      <c r="E55" s="860" t="str">
        <f>IF('Project Info'!C4='Project Info'!P35,'Prescriptive Path Checklist'!C119,IF('Project Info'!C4='Project Info'!P36,'Prerequisites Checklist'!C114,"&lt;Select compliance path on the 'Project Info' tab&gt;"))</f>
        <v>&lt;Select compliance path on the 'Project Info' tab&gt;</v>
      </c>
      <c r="F55" s="19">
        <f>ERMs!C56</f>
        <v>0</v>
      </c>
      <c r="G55" s="863">
        <f>ERMs!D56</f>
        <v>0</v>
      </c>
      <c r="H55" s="1676"/>
      <c r="I55" s="1677"/>
      <c r="J55" s="1677"/>
      <c r="K55" s="1677"/>
      <c r="L55" s="1677"/>
      <c r="M55" s="1677"/>
      <c r="N55" s="1677"/>
      <c r="O55" s="1182"/>
      <c r="P55" s="1182"/>
      <c r="Q55" s="1177"/>
      <c r="R55" s="1711"/>
      <c r="S55" s="1712"/>
      <c r="T55" s="1713"/>
    </row>
    <row r="56" spans="1:20" ht="282" customHeight="1">
      <c r="A56" s="888"/>
      <c r="B56" s="1493"/>
      <c r="C56" s="1378"/>
      <c r="D56" s="1720"/>
      <c r="E56" s="847" t="str">
        <f>IF('Project Info'!C4='Project Info'!P35,'Prescriptive Path Checklist'!C122,IF('Project Info'!C4='Project Info'!P36,'Prerequisites Checklist'!C115,"&lt;Select compliance path on the 'Project Info' tab&gt;"))</f>
        <v>&lt;Select compliance path on the 'Project Info' tab&gt;</v>
      </c>
      <c r="F56" s="19">
        <f>ERMs!C57</f>
        <v>0</v>
      </c>
      <c r="G56" s="863">
        <f>ERMs!D57</f>
        <v>0</v>
      </c>
      <c r="H56" s="1676"/>
      <c r="I56" s="1677"/>
      <c r="J56" s="1677"/>
      <c r="K56" s="1677"/>
      <c r="L56" s="1677"/>
      <c r="M56" s="1677"/>
      <c r="N56" s="1677"/>
      <c r="O56" s="1182"/>
      <c r="P56" s="1182"/>
      <c r="Q56" s="1177"/>
      <c r="R56" s="1711"/>
      <c r="S56" s="1712"/>
      <c r="T56" s="1713"/>
    </row>
    <row r="57" spans="1:20" ht="254.25" customHeight="1">
      <c r="A57" s="887"/>
      <c r="B57" s="1524" t="s">
        <v>1637</v>
      </c>
      <c r="C57" s="1336"/>
      <c r="D57" s="1348"/>
      <c r="E57" s="90" t="str">
        <f>IF('Project Info'!C4='Project Info'!P35,'Prescriptive Path Checklist'!C121,IF('Project Info'!C4='Project Info'!P36,"NA","&lt;Select compliance path on the 'Project Info' tab&gt;"))</f>
        <v>&lt;Select compliance path on the 'Project Info' tab&gt;</v>
      </c>
      <c r="F57" s="19">
        <f>ERMs!C63</f>
        <v>0</v>
      </c>
      <c r="G57" s="863">
        <f>ERMs!D63</f>
        <v>0</v>
      </c>
      <c r="H57" s="1676"/>
      <c r="I57" s="1677"/>
      <c r="J57" s="1677"/>
      <c r="K57" s="1677"/>
      <c r="L57" s="1677"/>
      <c r="M57" s="1677"/>
      <c r="N57" s="1677"/>
      <c r="O57" s="1182"/>
      <c r="P57" s="1182"/>
      <c r="Q57" s="1177"/>
      <c r="R57" s="1711"/>
      <c r="S57" s="1712"/>
      <c r="T57" s="1713"/>
    </row>
    <row r="58" spans="1:20" ht="57.75" customHeight="1">
      <c r="A58" s="887"/>
      <c r="B58" s="1377" t="s">
        <v>270</v>
      </c>
      <c r="C58" s="1281"/>
      <c r="D58" s="1281"/>
      <c r="E58" s="90" t="s">
        <v>805</v>
      </c>
      <c r="F58" s="19">
        <f>ERMs!C58</f>
        <v>0</v>
      </c>
      <c r="G58" s="863">
        <f>ERMs!D58</f>
        <v>0</v>
      </c>
      <c r="H58" s="1676"/>
      <c r="I58" s="1677"/>
      <c r="J58" s="1677"/>
      <c r="K58" s="1677"/>
      <c r="L58" s="1677"/>
      <c r="M58" s="1677"/>
      <c r="N58" s="1677"/>
      <c r="O58" s="1182"/>
      <c r="P58" s="1182"/>
      <c r="Q58" s="1177"/>
      <c r="R58" s="1711"/>
      <c r="S58" s="1712"/>
      <c r="T58" s="1713"/>
    </row>
    <row r="59" spans="1:20" s="735" customFormat="1" ht="15.5">
      <c r="A59" s="1003"/>
      <c r="B59" s="1709" t="s">
        <v>1184</v>
      </c>
      <c r="C59" s="1346"/>
      <c r="D59" s="1346"/>
      <c r="E59" s="1346"/>
      <c r="F59" s="1346"/>
      <c r="G59" s="1346"/>
      <c r="H59" s="1346"/>
      <c r="I59" s="1346"/>
      <c r="J59" s="1346"/>
      <c r="K59" s="1346"/>
      <c r="L59" s="1346"/>
      <c r="M59" s="1346"/>
      <c r="N59" s="1346"/>
      <c r="O59" s="1346"/>
      <c r="P59" s="1346"/>
      <c r="Q59" s="1346"/>
      <c r="R59" s="1346"/>
      <c r="S59" s="1346"/>
      <c r="T59" s="1501"/>
    </row>
    <row r="60" spans="1:20" ht="123" customHeight="1">
      <c r="A60" s="888"/>
      <c r="B60" s="1377" t="s">
        <v>1536</v>
      </c>
      <c r="C60" s="1281"/>
      <c r="D60" s="1281"/>
      <c r="E60" s="835" t="s">
        <v>805</v>
      </c>
      <c r="F60" s="19">
        <f>ERMs!C64</f>
        <v>0</v>
      </c>
      <c r="G60" s="863">
        <f>ERMs!D64</f>
        <v>0</v>
      </c>
      <c r="H60" s="1676"/>
      <c r="I60" s="1677"/>
      <c r="J60" s="1677"/>
      <c r="K60" s="1677"/>
      <c r="L60" s="1677"/>
      <c r="M60" s="1677"/>
      <c r="N60" s="1677"/>
      <c r="O60" s="1182"/>
      <c r="P60" s="1182"/>
      <c r="Q60" s="1177"/>
      <c r="R60" s="1296"/>
      <c r="S60" s="1657"/>
      <c r="T60" s="1658"/>
    </row>
    <row r="61" spans="1:20" ht="132" customHeight="1">
      <c r="A61" s="694"/>
      <c r="B61" s="1377" t="s">
        <v>1780</v>
      </c>
      <c r="C61" s="1281"/>
      <c r="D61" s="1281"/>
      <c r="E61" s="1281"/>
      <c r="F61" s="1281"/>
      <c r="G61" s="1281"/>
      <c r="H61" s="1676"/>
      <c r="I61" s="1677"/>
      <c r="J61" s="1677"/>
      <c r="K61" s="1677"/>
      <c r="L61" s="1677"/>
      <c r="M61" s="1677"/>
      <c r="N61" s="1677"/>
      <c r="O61" s="1182"/>
      <c r="P61" s="1182"/>
      <c r="Q61" s="1177"/>
      <c r="R61" s="1711"/>
      <c r="S61" s="1712"/>
      <c r="T61" s="1713"/>
    </row>
    <row r="62" spans="1:20" ht="31.5" customHeight="1">
      <c r="A62" s="888"/>
      <c r="B62" s="1377" t="s">
        <v>1781</v>
      </c>
      <c r="C62" s="1281"/>
      <c r="D62" s="1281"/>
      <c r="E62" s="1281"/>
      <c r="F62" s="1281"/>
      <c r="G62" s="1281"/>
      <c r="H62" s="1676"/>
      <c r="I62" s="1677"/>
      <c r="J62" s="1677"/>
      <c r="K62" s="1677"/>
      <c r="L62" s="1677"/>
      <c r="M62" s="1677"/>
      <c r="N62" s="1677"/>
      <c r="O62" s="1182"/>
      <c r="P62" s="1182"/>
      <c r="Q62" s="1177"/>
      <c r="R62" s="1296"/>
      <c r="S62" s="1657"/>
      <c r="T62" s="1658"/>
    </row>
    <row r="63" spans="1:20" ht="45.75" customHeight="1">
      <c r="A63" s="694"/>
      <c r="B63" s="1585" t="s">
        <v>1782</v>
      </c>
      <c r="C63" s="1293"/>
      <c r="D63" s="1293"/>
      <c r="E63" s="1293"/>
      <c r="F63" s="1293"/>
      <c r="G63" s="1608"/>
      <c r="H63" s="1676"/>
      <c r="I63" s="1677"/>
      <c r="J63" s="1677"/>
      <c r="K63" s="1677"/>
      <c r="L63" s="1677"/>
      <c r="M63" s="1677"/>
      <c r="N63" s="1677"/>
      <c r="O63" s="1182"/>
      <c r="P63" s="1182"/>
      <c r="Q63" s="1177"/>
      <c r="R63" s="1296"/>
      <c r="S63" s="1657"/>
      <c r="T63" s="1658"/>
    </row>
    <row r="64" spans="1:20" s="735" customFormat="1" ht="15.5">
      <c r="A64" s="1003"/>
      <c r="B64" s="1709" t="s">
        <v>1080</v>
      </c>
      <c r="C64" s="1346"/>
      <c r="D64" s="1346"/>
      <c r="E64" s="1346"/>
      <c r="F64" s="1346"/>
      <c r="G64" s="1346"/>
      <c r="H64" s="1346"/>
      <c r="I64" s="1346"/>
      <c r="J64" s="1346"/>
      <c r="K64" s="1346"/>
      <c r="L64" s="1346"/>
      <c r="M64" s="1346"/>
      <c r="N64" s="1346"/>
      <c r="O64" s="1346"/>
      <c r="P64" s="1346"/>
      <c r="Q64" s="1346"/>
      <c r="R64" s="1346"/>
      <c r="S64" s="1346"/>
      <c r="T64" s="1501"/>
    </row>
    <row r="65" spans="1:22" ht="180" customHeight="1">
      <c r="A65" s="694"/>
      <c r="B65" s="1377" t="s">
        <v>1925</v>
      </c>
      <c r="C65" s="1281"/>
      <c r="D65" s="1281"/>
      <c r="E65" s="1281"/>
      <c r="F65" s="1281"/>
      <c r="G65" s="1281"/>
      <c r="H65" s="1676"/>
      <c r="I65" s="1677"/>
      <c r="J65" s="1677"/>
      <c r="K65" s="1677"/>
      <c r="L65" s="1677"/>
      <c r="M65" s="1677"/>
      <c r="N65" s="1677"/>
      <c r="O65" s="1182"/>
      <c r="P65" s="1182"/>
      <c r="Q65" s="1177"/>
      <c r="R65" s="1296"/>
      <c r="S65" s="1657"/>
      <c r="T65" s="1658"/>
    </row>
    <row r="66" spans="1:22" ht="59.25" customHeight="1">
      <c r="A66" s="694"/>
      <c r="B66" s="1529" t="s">
        <v>1871</v>
      </c>
      <c r="C66" s="1530"/>
      <c r="D66" s="1530"/>
      <c r="E66" s="1530"/>
      <c r="F66" s="1530"/>
      <c r="G66" s="1530"/>
      <c r="H66" s="1676"/>
      <c r="I66" s="1677"/>
      <c r="J66" s="1677"/>
      <c r="K66" s="1677"/>
      <c r="L66" s="1677"/>
      <c r="M66" s="1677"/>
      <c r="N66" s="1677"/>
      <c r="O66" s="1182"/>
      <c r="P66" s="1182"/>
      <c r="Q66" s="1177"/>
      <c r="R66" s="1296"/>
      <c r="S66" s="1657"/>
      <c r="T66" s="1658"/>
    </row>
    <row r="67" spans="1:22" ht="42.75" customHeight="1">
      <c r="A67" s="694"/>
      <c r="B67" s="1524" t="s">
        <v>1564</v>
      </c>
      <c r="C67" s="1336"/>
      <c r="D67" s="1336"/>
      <c r="E67" s="1336"/>
      <c r="F67" s="1336"/>
      <c r="G67" s="1336"/>
      <c r="H67" s="1676"/>
      <c r="I67" s="1677"/>
      <c r="J67" s="1677"/>
      <c r="K67" s="1677"/>
      <c r="L67" s="1677"/>
      <c r="M67" s="1677"/>
      <c r="N67" s="1677"/>
      <c r="O67" s="1182"/>
      <c r="P67" s="1182"/>
      <c r="Q67" s="1177"/>
      <c r="R67" s="1296"/>
      <c r="S67" s="1657"/>
      <c r="T67" s="1658"/>
    </row>
    <row r="68" spans="1:22" ht="48" customHeight="1">
      <c r="A68" s="698"/>
      <c r="B68" s="1524" t="s">
        <v>1565</v>
      </c>
      <c r="C68" s="1336"/>
      <c r="D68" s="1336"/>
      <c r="E68" s="1336"/>
      <c r="F68" s="1336"/>
      <c r="G68" s="1336"/>
      <c r="H68" s="1676"/>
      <c r="I68" s="1677"/>
      <c r="J68" s="1677"/>
      <c r="K68" s="1677"/>
      <c r="L68" s="1677"/>
      <c r="M68" s="1677"/>
      <c r="N68" s="1677"/>
      <c r="O68" s="1182"/>
      <c r="P68" s="1182"/>
      <c r="Q68" s="1177"/>
      <c r="R68" s="1296"/>
      <c r="S68" s="1657"/>
      <c r="T68" s="1658"/>
    </row>
    <row r="69" spans="1:22" ht="53.25" customHeight="1">
      <c r="A69" s="888"/>
      <c r="B69" s="1545" t="s">
        <v>1600</v>
      </c>
      <c r="C69" s="1294"/>
      <c r="D69" s="1294"/>
      <c r="E69" s="1294"/>
      <c r="F69" s="1294"/>
      <c r="G69" s="1550"/>
      <c r="H69" s="1676"/>
      <c r="I69" s="1677"/>
      <c r="J69" s="1677"/>
      <c r="K69" s="1677"/>
      <c r="L69" s="1677"/>
      <c r="M69" s="1677"/>
      <c r="N69" s="1677"/>
      <c r="O69" s="1182"/>
      <c r="P69" s="1182"/>
      <c r="Q69" s="1177"/>
      <c r="R69" s="1296"/>
      <c r="S69" s="1657"/>
      <c r="T69" s="1658"/>
    </row>
    <row r="70" spans="1:22" ht="45.75" customHeight="1">
      <c r="A70" s="694"/>
      <c r="B70" s="1545" t="s">
        <v>1649</v>
      </c>
      <c r="C70" s="1294"/>
      <c r="D70" s="1294"/>
      <c r="E70" s="1294"/>
      <c r="F70" s="1294"/>
      <c r="G70" s="1294"/>
      <c r="H70" s="1546"/>
      <c r="I70" s="1546"/>
      <c r="J70" s="1546"/>
      <c r="K70" s="1546"/>
      <c r="L70" s="1546"/>
      <c r="M70" s="1546"/>
      <c r="N70" s="1546"/>
      <c r="O70" s="1546"/>
      <c r="P70" s="1547"/>
      <c r="Q70" s="853"/>
      <c r="R70" s="1705"/>
      <c r="S70" s="1657"/>
      <c r="T70" s="1658"/>
    </row>
    <row r="71" spans="1:22" ht="33" customHeight="1">
      <c r="A71" s="698"/>
      <c r="B71" s="1585" t="s">
        <v>219</v>
      </c>
      <c r="C71" s="1293"/>
      <c r="D71" s="1293"/>
      <c r="E71" s="1293"/>
      <c r="F71" s="1293"/>
      <c r="G71" s="1293"/>
      <c r="H71" s="1293"/>
      <c r="I71" s="1293"/>
      <c r="J71" s="1293"/>
      <c r="K71" s="1293"/>
      <c r="L71" s="1293"/>
      <c r="M71" s="1293"/>
      <c r="N71" s="1293"/>
      <c r="O71" s="1293"/>
      <c r="P71" s="1608"/>
      <c r="Q71" s="853"/>
      <c r="R71" s="1705"/>
      <c r="S71" s="1657"/>
      <c r="T71" s="1658"/>
    </row>
    <row r="72" spans="1:22" ht="47.25" customHeight="1">
      <c r="A72" s="698"/>
      <c r="B72" s="1545" t="s">
        <v>1592</v>
      </c>
      <c r="C72" s="1294"/>
      <c r="D72" s="1294"/>
      <c r="E72" s="1294"/>
      <c r="F72" s="1294"/>
      <c r="G72" s="1294"/>
      <c r="H72" s="1294"/>
      <c r="I72" s="1294"/>
      <c r="J72" s="1294"/>
      <c r="K72" s="1294"/>
      <c r="L72" s="1294"/>
      <c r="M72" s="1294"/>
      <c r="N72" s="1294"/>
      <c r="O72" s="1294"/>
      <c r="P72" s="1550"/>
      <c r="Q72" s="853"/>
      <c r="R72" s="1705"/>
      <c r="S72" s="1657"/>
      <c r="T72" s="1658"/>
    </row>
    <row r="73" spans="1:22">
      <c r="B73" s="960"/>
      <c r="C73" s="20"/>
      <c r="D73" s="20"/>
      <c r="E73" s="20"/>
      <c r="F73" s="20"/>
      <c r="G73" s="20"/>
      <c r="H73" s="20"/>
      <c r="I73" s="20"/>
      <c r="J73" s="20"/>
      <c r="K73" s="20"/>
      <c r="L73" s="20"/>
      <c r="M73" s="20"/>
      <c r="N73" s="20"/>
      <c r="O73" s="20"/>
      <c r="P73" s="20"/>
      <c r="Q73" s="20"/>
      <c r="R73" s="20"/>
      <c r="S73" s="20"/>
      <c r="T73" s="706"/>
    </row>
    <row r="74" spans="1:22" ht="25.5" customHeight="1" thickBot="1">
      <c r="B74" s="1044" t="s">
        <v>1783</v>
      </c>
      <c r="C74" s="852"/>
      <c r="D74" s="852"/>
      <c r="E74" s="852"/>
      <c r="F74" s="852"/>
      <c r="G74" s="852"/>
      <c r="H74" s="852"/>
      <c r="I74" s="852"/>
      <c r="J74" s="852"/>
      <c r="K74" s="852"/>
      <c r="L74" s="20"/>
      <c r="M74" s="20"/>
      <c r="N74" s="20"/>
      <c r="O74" s="20"/>
      <c r="P74" s="20"/>
      <c r="Q74" s="20"/>
      <c r="R74" s="20"/>
      <c r="S74" s="20"/>
      <c r="T74" s="721"/>
    </row>
    <row r="75" spans="1:22" ht="25.5" customHeight="1">
      <c r="A75" s="694"/>
      <c r="B75" s="1045" t="s">
        <v>642</v>
      </c>
      <c r="C75" s="1682">
        <f>B37</f>
        <v>0</v>
      </c>
      <c r="D75" s="1683"/>
      <c r="E75" s="1684"/>
      <c r="F75" s="1682">
        <f>B38</f>
        <v>0</v>
      </c>
      <c r="G75" s="1683"/>
      <c r="H75" s="1684"/>
      <c r="I75" s="1682">
        <f>B39</f>
        <v>0</v>
      </c>
      <c r="J75" s="1683"/>
      <c r="K75" s="1684"/>
      <c r="L75" s="1682">
        <f>B40</f>
        <v>0</v>
      </c>
      <c r="M75" s="1683"/>
      <c r="N75" s="1689"/>
      <c r="O75" s="1691">
        <f>B41</f>
        <v>0</v>
      </c>
      <c r="P75" s="1692"/>
      <c r="Q75" s="1693"/>
      <c r="R75" s="1691">
        <f>B42</f>
        <v>0</v>
      </c>
      <c r="S75" s="1692"/>
      <c r="T75" s="1708"/>
      <c r="U75" s="895"/>
      <c r="V75" s="895"/>
    </row>
    <row r="76" spans="1:22" ht="25.5" customHeight="1">
      <c r="B76" s="1045" t="s">
        <v>952</v>
      </c>
      <c r="C76" s="1679"/>
      <c r="D76" s="1680"/>
      <c r="E76" s="1681"/>
      <c r="F76" s="1679"/>
      <c r="G76" s="1680"/>
      <c r="H76" s="1681"/>
      <c r="I76" s="1679"/>
      <c r="J76" s="1680"/>
      <c r="K76" s="1681"/>
      <c r="L76" s="1679"/>
      <c r="M76" s="1680"/>
      <c r="N76" s="1690"/>
      <c r="O76" s="1679"/>
      <c r="P76" s="1680"/>
      <c r="Q76" s="1690"/>
      <c r="R76" s="1679"/>
      <c r="S76" s="1680"/>
      <c r="T76" s="1706"/>
      <c r="U76" s="895"/>
      <c r="V76" s="895"/>
    </row>
    <row r="77" spans="1:22" ht="25.5" customHeight="1">
      <c r="B77" s="1046" t="s">
        <v>922</v>
      </c>
      <c r="C77" s="613" t="s">
        <v>1820</v>
      </c>
      <c r="D77" s="869" t="s">
        <v>905</v>
      </c>
      <c r="E77" s="614" t="s">
        <v>1672</v>
      </c>
      <c r="F77" s="613" t="s">
        <v>1820</v>
      </c>
      <c r="G77" s="869" t="s">
        <v>905</v>
      </c>
      <c r="H77" s="614" t="s">
        <v>1672</v>
      </c>
      <c r="I77" s="613" t="s">
        <v>1820</v>
      </c>
      <c r="J77" s="869" t="s">
        <v>905</v>
      </c>
      <c r="K77" s="614" t="s">
        <v>1672</v>
      </c>
      <c r="L77" s="613" t="s">
        <v>1820</v>
      </c>
      <c r="M77" s="869" t="s">
        <v>905</v>
      </c>
      <c r="N77" s="615" t="s">
        <v>1672</v>
      </c>
      <c r="O77" s="613" t="s">
        <v>1820</v>
      </c>
      <c r="P77" s="869" t="s">
        <v>905</v>
      </c>
      <c r="Q77" s="615" t="s">
        <v>1672</v>
      </c>
      <c r="R77" s="613" t="s">
        <v>1820</v>
      </c>
      <c r="S77" s="869" t="s">
        <v>905</v>
      </c>
      <c r="T77" s="1047" t="s">
        <v>1672</v>
      </c>
      <c r="U77" s="895"/>
      <c r="V77" s="895"/>
    </row>
    <row r="78" spans="1:22" ht="40.5" customHeight="1">
      <c r="B78" s="1048"/>
      <c r="C78" s="359"/>
      <c r="D78" s="111"/>
      <c r="E78" s="865"/>
      <c r="F78" s="359"/>
      <c r="G78" s="111"/>
      <c r="H78" s="865"/>
      <c r="I78" s="359"/>
      <c r="J78" s="111"/>
      <c r="K78" s="865"/>
      <c r="L78" s="359"/>
      <c r="M78" s="111"/>
      <c r="N78" s="360"/>
      <c r="O78" s="359"/>
      <c r="P78" s="111"/>
      <c r="Q78" s="360"/>
      <c r="R78" s="359"/>
      <c r="S78" s="111"/>
      <c r="T78" s="1049"/>
      <c r="U78" s="895"/>
      <c r="V78" s="895"/>
    </row>
    <row r="79" spans="1:22" ht="40.5" customHeight="1">
      <c r="B79" s="1048"/>
      <c r="C79" s="359"/>
      <c r="D79" s="111"/>
      <c r="E79" s="865"/>
      <c r="F79" s="359"/>
      <c r="G79" s="111"/>
      <c r="H79" s="865"/>
      <c r="I79" s="359"/>
      <c r="J79" s="111"/>
      <c r="K79" s="865"/>
      <c r="L79" s="359"/>
      <c r="M79" s="111"/>
      <c r="N79" s="360"/>
      <c r="O79" s="359"/>
      <c r="P79" s="111"/>
      <c r="Q79" s="360"/>
      <c r="R79" s="359"/>
      <c r="S79" s="111"/>
      <c r="T79" s="1049"/>
      <c r="U79" s="895"/>
      <c r="V79" s="895"/>
    </row>
    <row r="80" spans="1:22" ht="24" customHeight="1">
      <c r="B80" s="1048"/>
      <c r="C80" s="359"/>
      <c r="D80" s="111"/>
      <c r="E80" s="865"/>
      <c r="F80" s="359"/>
      <c r="G80" s="111"/>
      <c r="H80" s="865"/>
      <c r="I80" s="359"/>
      <c r="J80" s="111"/>
      <c r="K80" s="865"/>
      <c r="L80" s="359"/>
      <c r="M80" s="111"/>
      <c r="N80" s="360"/>
      <c r="O80" s="359"/>
      <c r="P80" s="111"/>
      <c r="Q80" s="360"/>
      <c r="R80" s="359"/>
      <c r="S80" s="111"/>
      <c r="T80" s="1049"/>
      <c r="U80" s="895"/>
      <c r="V80" s="895"/>
    </row>
    <row r="81" spans="2:24" ht="24" customHeight="1">
      <c r="B81" s="1048"/>
      <c r="C81" s="359"/>
      <c r="D81" s="111"/>
      <c r="E81" s="865"/>
      <c r="F81" s="359"/>
      <c r="G81" s="111"/>
      <c r="H81" s="865"/>
      <c r="I81" s="359"/>
      <c r="J81" s="111"/>
      <c r="K81" s="865"/>
      <c r="L81" s="359"/>
      <c r="M81" s="111"/>
      <c r="N81" s="360"/>
      <c r="O81" s="359"/>
      <c r="P81" s="111"/>
      <c r="Q81" s="360"/>
      <c r="R81" s="359"/>
      <c r="S81" s="111"/>
      <c r="T81" s="1049"/>
      <c r="U81" s="895"/>
      <c r="V81" s="895"/>
    </row>
    <row r="82" spans="2:24" ht="24" customHeight="1">
      <c r="B82" s="1048"/>
      <c r="C82" s="359"/>
      <c r="D82" s="111"/>
      <c r="E82" s="865"/>
      <c r="F82" s="359"/>
      <c r="G82" s="111"/>
      <c r="H82" s="865"/>
      <c r="I82" s="359"/>
      <c r="J82" s="111"/>
      <c r="K82" s="865"/>
      <c r="L82" s="359"/>
      <c r="M82" s="111"/>
      <c r="N82" s="360"/>
      <c r="O82" s="359"/>
      <c r="P82" s="111"/>
      <c r="Q82" s="360"/>
      <c r="R82" s="359"/>
      <c r="S82" s="111"/>
      <c r="T82" s="1049"/>
      <c r="U82" s="895"/>
      <c r="V82" s="895"/>
    </row>
    <row r="83" spans="2:24" ht="24" customHeight="1">
      <c r="B83" s="1048"/>
      <c r="C83" s="359"/>
      <c r="D83" s="111"/>
      <c r="E83" s="865"/>
      <c r="F83" s="359"/>
      <c r="G83" s="111"/>
      <c r="H83" s="865"/>
      <c r="I83" s="359"/>
      <c r="J83" s="111"/>
      <c r="K83" s="865"/>
      <c r="L83" s="359"/>
      <c r="M83" s="111"/>
      <c r="N83" s="360"/>
      <c r="O83" s="359"/>
      <c r="P83" s="111"/>
      <c r="Q83" s="360"/>
      <c r="R83" s="359"/>
      <c r="S83" s="111"/>
      <c r="T83" s="1049"/>
      <c r="U83" s="895"/>
      <c r="V83" s="895"/>
    </row>
    <row r="84" spans="2:24" ht="36" customHeight="1" thickBot="1">
      <c r="B84" s="1045" t="s">
        <v>1656</v>
      </c>
      <c r="C84" s="1694"/>
      <c r="D84" s="1695"/>
      <c r="E84" s="1695"/>
      <c r="F84" s="1685"/>
      <c r="G84" s="1686"/>
      <c r="H84" s="1688"/>
      <c r="I84" s="1685"/>
      <c r="J84" s="1686"/>
      <c r="K84" s="1688"/>
      <c r="L84" s="1685"/>
      <c r="M84" s="1686"/>
      <c r="N84" s="1687"/>
      <c r="O84" s="1685"/>
      <c r="P84" s="1686"/>
      <c r="Q84" s="1687"/>
      <c r="R84" s="1685"/>
      <c r="S84" s="1686"/>
      <c r="T84" s="1707"/>
      <c r="U84" s="895"/>
      <c r="V84" s="895"/>
    </row>
    <row r="85" spans="2:24" ht="24" customHeight="1">
      <c r="B85" s="1050"/>
      <c r="C85" s="63"/>
      <c r="D85" s="63"/>
      <c r="E85" s="63"/>
      <c r="F85" s="63"/>
      <c r="G85" s="63"/>
      <c r="H85" s="63"/>
      <c r="I85" s="63"/>
      <c r="J85" s="63"/>
      <c r="K85" s="63"/>
      <c r="L85" s="63"/>
      <c r="M85" s="63"/>
      <c r="N85" s="63"/>
      <c r="O85" s="63"/>
      <c r="P85" s="63"/>
      <c r="Q85" s="63"/>
      <c r="R85" s="20"/>
      <c r="S85" s="20"/>
      <c r="T85" s="706"/>
    </row>
    <row r="86" spans="2:24" ht="13.5" customHeight="1">
      <c r="B86" s="1044" t="s">
        <v>1338</v>
      </c>
      <c r="C86" s="522"/>
      <c r="D86" s="522"/>
      <c r="E86" s="522"/>
      <c r="F86" s="63"/>
      <c r="G86" s="63"/>
      <c r="H86" s="63"/>
      <c r="I86" s="63"/>
      <c r="J86" s="63"/>
      <c r="K86" s="63"/>
      <c r="L86" s="63"/>
      <c r="M86" s="63"/>
      <c r="N86" s="63"/>
      <c r="O86" s="63"/>
      <c r="P86" s="63"/>
      <c r="Q86" s="63"/>
      <c r="R86" s="20"/>
      <c r="S86" s="20"/>
      <c r="T86" s="706"/>
    </row>
    <row r="87" spans="2:24" ht="32.25" customHeight="1">
      <c r="B87" s="1051"/>
      <c r="C87" s="63"/>
      <c r="D87" s="63"/>
      <c r="E87" s="63"/>
      <c r="F87" s="63"/>
      <c r="G87" s="63"/>
      <c r="H87" s="63"/>
      <c r="I87" s="63"/>
      <c r="J87" s="63"/>
      <c r="K87" s="1678" t="s">
        <v>1612</v>
      </c>
      <c r="L87" s="1678"/>
      <c r="M87" s="63"/>
      <c r="N87" s="63"/>
      <c r="O87" s="63"/>
      <c r="P87" s="63"/>
      <c r="Q87" s="63"/>
      <c r="R87" s="20"/>
      <c r="S87" s="20"/>
      <c r="T87" s="706"/>
    </row>
    <row r="88" spans="2:24" ht="50.15" customHeight="1">
      <c r="B88" s="1052" t="s">
        <v>1330</v>
      </c>
      <c r="C88" s="609" t="s">
        <v>1337</v>
      </c>
      <c r="D88" s="1053" t="s">
        <v>1331</v>
      </c>
      <c r="E88" s="1053" t="s">
        <v>1322</v>
      </c>
      <c r="F88" s="1053" t="s">
        <v>1321</v>
      </c>
      <c r="G88" s="1054" t="s">
        <v>1334</v>
      </c>
      <c r="H88" s="1054" t="s">
        <v>1611</v>
      </c>
      <c r="I88" s="607" t="s">
        <v>1348</v>
      </c>
      <c r="J88" s="607" t="s">
        <v>1347</v>
      </c>
      <c r="K88" s="610" t="s">
        <v>1613</v>
      </c>
      <c r="L88" s="611" t="s">
        <v>1614</v>
      </c>
      <c r="M88" s="612" t="s">
        <v>1650</v>
      </c>
      <c r="N88" s="1054"/>
      <c r="O88" s="1054" t="s">
        <v>1054</v>
      </c>
      <c r="P88" s="522"/>
      <c r="Q88" s="63"/>
      <c r="R88" s="63"/>
      <c r="S88" s="63"/>
      <c r="T88" s="721"/>
      <c r="V88" s="693"/>
      <c r="W88" s="693"/>
      <c r="X88" s="693"/>
    </row>
    <row r="89" spans="2:24" ht="31.5" customHeight="1">
      <c r="B89" s="1055"/>
      <c r="C89" s="310"/>
      <c r="D89" s="351"/>
      <c r="E89" s="372" t="e">
        <f>VLOOKUP(D89,$B$153:$G$164,2,FALSE)</f>
        <v>#N/A</v>
      </c>
      <c r="F89" s="372" t="e">
        <f>VLOOKUP(D89,$B$153:$G$164,3,FALSE)</f>
        <v>#N/A</v>
      </c>
      <c r="G89" s="372" t="e">
        <f>VLOOKUP(D89,$B$153:$G$164,4,FALSE)</f>
        <v>#N/A</v>
      </c>
      <c r="H89" s="310"/>
      <c r="I89" s="310"/>
      <c r="J89" s="310"/>
      <c r="K89" s="372" t="e">
        <f>((I89*F89)+(G89*(I89/1000)*E89))*C89</f>
        <v>#N/A</v>
      </c>
      <c r="L89" s="372" t="e">
        <f>H89*(VLOOKUP(D89,$B$153:$G$164,5,FALSE))</f>
        <v>#N/A</v>
      </c>
      <c r="M89" s="373" t="e">
        <f>IF(L89=0,(J89-(MAX(K89:L89)))/(MAX(K89:L89)),IF(ABS(J89-L89)&gt;ABS(J89-K89),(J89-K89)/K89,(J89-L89)/L89))</f>
        <v>#N/A</v>
      </c>
      <c r="N89" s="1673"/>
      <c r="O89" s="1674"/>
      <c r="P89" s="1675"/>
      <c r="Q89" s="63"/>
      <c r="R89" s="1056"/>
      <c r="S89" s="63"/>
      <c r="T89" s="706"/>
      <c r="U89" s="693"/>
    </row>
    <row r="90" spans="2:24" ht="31.5" customHeight="1">
      <c r="B90" s="1055"/>
      <c r="C90" s="310"/>
      <c r="D90" s="311"/>
      <c r="E90" s="372" t="e">
        <f>VLOOKUP(D90,$B$153:$G$164,2,FALSE)</f>
        <v>#N/A</v>
      </c>
      <c r="F90" s="372" t="e">
        <f>VLOOKUP(D90,$B$153:$G$164,3,FALSE)</f>
        <v>#N/A</v>
      </c>
      <c r="G90" s="372" t="e">
        <f>VLOOKUP(D90,$B$153:$G$164,4,FALSE)</f>
        <v>#N/A</v>
      </c>
      <c r="H90" s="310"/>
      <c r="I90" s="310"/>
      <c r="J90" s="310"/>
      <c r="K90" s="372" t="e">
        <f>((I90*F90)+(G90*(I90/1000)*E90))*C90</f>
        <v>#N/A</v>
      </c>
      <c r="L90" s="372" t="e">
        <f>H90*(VLOOKUP(D90,$B$153:$G$164,5,FALSE))</f>
        <v>#N/A</v>
      </c>
      <c r="M90" s="373" t="e">
        <f>IF(L90=0,(J90-(MAX(K90:L90)))/(MAX(K90:L90)),IF(ABS(J90-L90)&gt;ABS(J90-K90),(J90-K90)/K90,(J90-L90)/L90))</f>
        <v>#N/A</v>
      </c>
      <c r="N90" s="1673"/>
      <c r="O90" s="1674"/>
      <c r="P90" s="1675"/>
      <c r="Q90" s="63"/>
      <c r="R90" s="63"/>
      <c r="S90" s="63"/>
      <c r="T90" s="706"/>
      <c r="U90" s="693"/>
    </row>
    <row r="91" spans="2:24" ht="31.5" customHeight="1">
      <c r="B91" s="1055"/>
      <c r="C91" s="310"/>
      <c r="D91" s="311"/>
      <c r="E91" s="372" t="e">
        <f>VLOOKUP(D91,$B$153:$G$164,2,FALSE)</f>
        <v>#N/A</v>
      </c>
      <c r="F91" s="372" t="e">
        <f>VLOOKUP(D91,$B$153:$G$164,3,FALSE)</f>
        <v>#N/A</v>
      </c>
      <c r="G91" s="372" t="e">
        <f>VLOOKUP(D91,$B$153:$G$164,4,FALSE)</f>
        <v>#N/A</v>
      </c>
      <c r="H91" s="310"/>
      <c r="I91" s="310"/>
      <c r="J91" s="310"/>
      <c r="K91" s="372" t="e">
        <f>((I91*F91)+(G91*(I91/1000)*E91))*C91</f>
        <v>#N/A</v>
      </c>
      <c r="L91" s="372" t="e">
        <f>H91*(VLOOKUP(D91,$B$153:$G$164,5,FALSE))</f>
        <v>#N/A</v>
      </c>
      <c r="M91" s="373" t="e">
        <f>IF(L91=0,(J91-(MAX(K91:L91)))/(MAX(K91:L91)),IF(ABS(J91-L91)&gt;ABS(J91-K91),(J91-K91)/K91,(J91-L91)/L91))</f>
        <v>#N/A</v>
      </c>
      <c r="N91" s="1673"/>
      <c r="O91" s="1674"/>
      <c r="P91" s="1675"/>
      <c r="Q91" s="63"/>
      <c r="R91" s="63"/>
      <c r="S91" s="63"/>
      <c r="T91" s="706"/>
      <c r="U91" s="693"/>
    </row>
    <row r="92" spans="2:24" ht="31.5" customHeight="1">
      <c r="B92" s="1055"/>
      <c r="C92" s="310"/>
      <c r="D92" s="311"/>
      <c r="E92" s="372" t="e">
        <f>VLOOKUP(D92,$B$153:$G$164,2,FALSE)</f>
        <v>#N/A</v>
      </c>
      <c r="F92" s="372" t="e">
        <f>VLOOKUP(D92,$B$153:$G$164,3,FALSE)</f>
        <v>#N/A</v>
      </c>
      <c r="G92" s="372" t="e">
        <f>VLOOKUP(D92,$B$153:$G$164,4,FALSE)</f>
        <v>#N/A</v>
      </c>
      <c r="H92" s="310"/>
      <c r="I92" s="310"/>
      <c r="J92" s="310"/>
      <c r="K92" s="372" t="e">
        <f>((I92*F92)+(G92*(I92/1000)*E92))*C92</f>
        <v>#N/A</v>
      </c>
      <c r="L92" s="372" t="e">
        <f>H92*(VLOOKUP(D92,$B$153:$G$164,5,FALSE))</f>
        <v>#N/A</v>
      </c>
      <c r="M92" s="373" t="e">
        <f>IF(L92=0,(J92-(MAX(K92:L92)))/(MAX(K92:L92)),IF(ABS(J92-L92)&gt;ABS(J92-K92),(J92-K92)/K92,(J92-L92)/L92))</f>
        <v>#N/A</v>
      </c>
      <c r="N92" s="1673"/>
      <c r="O92" s="1674"/>
      <c r="P92" s="1675"/>
      <c r="Q92" s="63"/>
      <c r="R92" s="63"/>
      <c r="S92" s="63"/>
      <c r="T92" s="706"/>
      <c r="U92" s="693"/>
    </row>
    <row r="93" spans="2:24" ht="31.5" customHeight="1">
      <c r="B93" s="1055"/>
      <c r="C93" s="310"/>
      <c r="D93" s="311"/>
      <c r="E93" s="372" t="e">
        <f>VLOOKUP(D93,$B$153:$G$164,2,FALSE)</f>
        <v>#N/A</v>
      </c>
      <c r="F93" s="372" t="e">
        <f>VLOOKUP(D93,$B$153:$G$164,3,FALSE)</f>
        <v>#N/A</v>
      </c>
      <c r="G93" s="372" t="e">
        <f>VLOOKUP(D93,$B$153:$G$164,4,FALSE)</f>
        <v>#N/A</v>
      </c>
      <c r="H93" s="310"/>
      <c r="I93" s="310"/>
      <c r="J93" s="310"/>
      <c r="K93" s="372" t="e">
        <f>((I93*F93)+(G93*(I93/1000)*E93))*C93</f>
        <v>#N/A</v>
      </c>
      <c r="L93" s="372" t="e">
        <f>H93*(VLOOKUP(D93,$B$153:$G$164,5,FALSE))</f>
        <v>#N/A</v>
      </c>
      <c r="M93" s="373" t="e">
        <f>IF(L93=0,(J93-(MAX(K93:L93)))/(MAX(K93:L93)),IF(ABS(J93-L93)&gt;ABS(J93-K93),(J93-K93)/K93,(J93-L93)/L93))</f>
        <v>#N/A</v>
      </c>
      <c r="N93" s="1673"/>
      <c r="O93" s="1674"/>
      <c r="P93" s="1675"/>
      <c r="Q93" s="63"/>
      <c r="R93" s="63"/>
      <c r="S93" s="63"/>
      <c r="T93" s="706"/>
      <c r="U93" s="693"/>
    </row>
    <row r="94" spans="2:24" ht="21" customHeight="1">
      <c r="B94" s="922"/>
      <c r="C94" s="63"/>
      <c r="D94" s="63"/>
      <c r="E94" s="63"/>
      <c r="F94" s="63"/>
      <c r="G94" s="63"/>
      <c r="H94" s="63"/>
      <c r="I94" s="608" t="s">
        <v>1335</v>
      </c>
      <c r="J94" s="374">
        <f>SUM(J89:J93)</f>
        <v>0</v>
      </c>
      <c r="K94" s="375" t="e">
        <f>SUM(K89:K93)</f>
        <v>#N/A</v>
      </c>
      <c r="L94" s="375" t="e">
        <f>SUM(L89:L93)</f>
        <v>#N/A</v>
      </c>
      <c r="M94" s="63"/>
      <c r="N94" s="63"/>
      <c r="O94" s="63"/>
      <c r="P94" s="63"/>
      <c r="Q94" s="63"/>
      <c r="R94" s="63"/>
      <c r="S94" s="63"/>
      <c r="T94" s="721"/>
    </row>
    <row r="95" spans="2:24" ht="13">
      <c r="B95" s="922"/>
      <c r="C95" s="63"/>
      <c r="D95" s="63"/>
      <c r="E95" s="63"/>
      <c r="F95" s="63"/>
      <c r="G95" s="63"/>
      <c r="H95" s="312"/>
      <c r="I95" s="313"/>
      <c r="J95" s="313"/>
      <c r="K95" s="313"/>
      <c r="L95" s="313"/>
      <c r="M95" s="313"/>
      <c r="N95" s="314"/>
      <c r="O95" s="970"/>
      <c r="P95" s="63"/>
      <c r="Q95" s="63"/>
      <c r="R95" s="63"/>
      <c r="S95" s="63"/>
      <c r="T95" s="721"/>
    </row>
    <row r="96" spans="2:24" ht="13">
      <c r="B96" s="922"/>
      <c r="C96" s="63"/>
      <c r="D96" s="63"/>
      <c r="E96" s="63"/>
      <c r="F96" s="63"/>
      <c r="G96" s="63"/>
      <c r="H96" s="312"/>
      <c r="I96" s="313"/>
      <c r="J96" s="313"/>
      <c r="K96" s="313"/>
      <c r="L96" s="313"/>
      <c r="M96" s="313"/>
      <c r="N96" s="314"/>
      <c r="O96" s="979"/>
      <c r="P96" s="63"/>
      <c r="Q96" s="63"/>
      <c r="R96" s="63"/>
      <c r="S96" s="63"/>
      <c r="T96" s="721"/>
    </row>
    <row r="97" spans="2:20" ht="13">
      <c r="B97" s="1044" t="s">
        <v>1508</v>
      </c>
      <c r="C97" s="522"/>
      <c r="D97" s="522"/>
      <c r="E97" s="522"/>
      <c r="F97" s="63"/>
      <c r="G97" s="63"/>
      <c r="H97" s="312"/>
      <c r="I97" s="313"/>
      <c r="J97" s="313"/>
      <c r="K97" s="313"/>
      <c r="L97" s="313"/>
      <c r="M97" s="313"/>
      <c r="N97" s="314"/>
      <c r="O97" s="970"/>
      <c r="P97" s="63"/>
      <c r="Q97" s="63"/>
      <c r="R97" s="63"/>
      <c r="S97" s="63"/>
      <c r="T97" s="721"/>
    </row>
    <row r="98" spans="2:20" ht="13">
      <c r="B98" s="1057"/>
      <c r="C98" s="63"/>
      <c r="D98" s="63"/>
      <c r="E98" s="63"/>
      <c r="F98" s="63"/>
      <c r="G98" s="63"/>
      <c r="H98" s="312"/>
      <c r="I98" s="313"/>
      <c r="J98" s="313"/>
      <c r="K98" s="313"/>
      <c r="L98" s="313"/>
      <c r="M98" s="313"/>
      <c r="N98" s="314"/>
      <c r="O98" s="970"/>
      <c r="P98" s="63"/>
      <c r="Q98" s="63"/>
      <c r="R98" s="63"/>
      <c r="S98" s="63"/>
      <c r="T98" s="721"/>
    </row>
    <row r="99" spans="2:20" ht="13">
      <c r="B99" s="1044" t="s">
        <v>1784</v>
      </c>
      <c r="C99" s="63"/>
      <c r="D99" s="63"/>
      <c r="E99" s="63"/>
      <c r="F99" s="63"/>
      <c r="G99" s="63"/>
      <c r="H99" s="63"/>
      <c r="I99" s="312"/>
      <c r="J99" s="63"/>
      <c r="K99" s="63"/>
      <c r="L99" s="63"/>
      <c r="M99" s="63"/>
      <c r="N99" s="63"/>
      <c r="O99" s="63"/>
      <c r="P99" s="63"/>
      <c r="Q99" s="63"/>
      <c r="R99" s="63"/>
      <c r="S99" s="63"/>
      <c r="T99" s="721"/>
    </row>
    <row r="100" spans="2:20" ht="13">
      <c r="B100" s="1058"/>
      <c r="C100" s="63"/>
      <c r="D100" s="63"/>
      <c r="E100" s="63"/>
      <c r="F100" s="63"/>
      <c r="G100" s="63"/>
      <c r="H100" s="63"/>
      <c r="I100" s="312"/>
      <c r="J100" s="312"/>
      <c r="K100" s="63"/>
      <c r="L100" s="63"/>
      <c r="M100" s="63"/>
      <c r="N100" s="63"/>
      <c r="O100" s="63"/>
      <c r="P100" s="63"/>
      <c r="Q100" s="63"/>
      <c r="R100" s="63"/>
      <c r="S100" s="63"/>
      <c r="T100" s="721"/>
    </row>
    <row r="101" spans="2:20" ht="82.5" customHeight="1">
      <c r="B101" s="1059" t="s">
        <v>2010</v>
      </c>
      <c r="C101" s="607" t="s">
        <v>1346</v>
      </c>
      <c r="D101" s="607" t="s">
        <v>1347</v>
      </c>
      <c r="E101" s="607" t="s">
        <v>1571</v>
      </c>
      <c r="F101" s="607" t="s">
        <v>1572</v>
      </c>
      <c r="G101" s="612" t="s">
        <v>1574</v>
      </c>
      <c r="H101" s="612" t="s">
        <v>1575</v>
      </c>
      <c r="I101" s="312"/>
      <c r="J101" s="313"/>
      <c r="K101" s="63"/>
      <c r="L101" s="63"/>
      <c r="M101" s="63"/>
      <c r="N101" s="63"/>
      <c r="O101" s="63"/>
      <c r="P101" s="63"/>
      <c r="Q101" s="63"/>
      <c r="R101" s="63"/>
      <c r="S101" s="63"/>
      <c r="T101" s="721"/>
    </row>
    <row r="102" spans="2:20" ht="21" customHeight="1">
      <c r="B102" s="1060"/>
      <c r="C102" s="310"/>
      <c r="D102" s="310"/>
      <c r="E102" s="372" t="str">
        <f t="shared" ref="E102:E110" si="0">IF(OR(B102="",C102="",D102=""),"-",IF(C102="",0,((0.01*C102)+(7.5*(IF(B102=0,1,B102)+1)))))</f>
        <v>-</v>
      </c>
      <c r="F102" s="372" t="str">
        <f t="shared" ref="F102:F110" si="1">IF(OR(B102="",C102="",D102=""),"-",IF(C102&lt;=$B$144,HLOOKUP(B102,$C$143:$M$149,2,FALSE),IF(C102&lt;=$B$145,HLOOKUP(B102,$C$143:$M$149,3,FALSE),IF(C102&lt;=$B$146,HLOOKUP(B102,$C$143:$M$149,4,FALSE),IF(C102&lt;=$B$147,HLOOKUP(B102,$C$143:$M$149,5,FALSE),IF(C102&lt;=$B$148,HLOOKUP(B102,$C$143:$M$149,6,FALSE),HLOOKUP(B102,$C$143:$M$149,7,FALSE)))))))</f>
        <v>-</v>
      </c>
      <c r="G102" s="373" t="e">
        <f t="shared" ref="G102:G110" si="2">(D102-E102)/E102</f>
        <v>#VALUE!</v>
      </c>
      <c r="H102" s="373" t="e">
        <f t="shared" ref="H102:H110" si="3">(D102-F102)/F102</f>
        <v>#VALUE!</v>
      </c>
      <c r="I102" s="313"/>
      <c r="J102" s="63"/>
      <c r="K102" s="63"/>
      <c r="L102" s="63"/>
      <c r="M102" s="63"/>
      <c r="N102" s="63"/>
      <c r="O102" s="63"/>
      <c r="P102" s="63"/>
      <c r="Q102" s="63"/>
      <c r="R102" s="63"/>
      <c r="S102" s="63"/>
      <c r="T102" s="721"/>
    </row>
    <row r="103" spans="2:20" ht="21" customHeight="1">
      <c r="B103" s="1060"/>
      <c r="C103" s="310"/>
      <c r="D103" s="310"/>
      <c r="E103" s="372" t="str">
        <f t="shared" si="0"/>
        <v>-</v>
      </c>
      <c r="F103" s="372" t="str">
        <f t="shared" si="1"/>
        <v>-</v>
      </c>
      <c r="G103" s="373" t="e">
        <f t="shared" si="2"/>
        <v>#VALUE!</v>
      </c>
      <c r="H103" s="373" t="e">
        <f t="shared" si="3"/>
        <v>#VALUE!</v>
      </c>
      <c r="I103" s="312"/>
      <c r="J103" s="313"/>
      <c r="K103" s="63"/>
      <c r="L103" s="63"/>
      <c r="M103" s="63"/>
      <c r="N103" s="63"/>
      <c r="O103" s="63"/>
      <c r="P103" s="63"/>
      <c r="Q103" s="63"/>
      <c r="R103" s="63"/>
      <c r="S103" s="63"/>
      <c r="T103" s="721"/>
    </row>
    <row r="104" spans="2:20" ht="21" customHeight="1">
      <c r="B104" s="1060"/>
      <c r="C104" s="310"/>
      <c r="D104" s="310"/>
      <c r="E104" s="372" t="str">
        <f t="shared" si="0"/>
        <v>-</v>
      </c>
      <c r="F104" s="372" t="str">
        <f t="shared" si="1"/>
        <v>-</v>
      </c>
      <c r="G104" s="373" t="e">
        <f t="shared" si="2"/>
        <v>#VALUE!</v>
      </c>
      <c r="H104" s="373" t="e">
        <f t="shared" si="3"/>
        <v>#VALUE!</v>
      </c>
      <c r="I104" s="312"/>
      <c r="J104" s="313"/>
      <c r="K104" s="63"/>
      <c r="L104" s="63"/>
      <c r="M104" s="63"/>
      <c r="N104" s="63"/>
      <c r="O104" s="63"/>
      <c r="P104" s="63"/>
      <c r="Q104" s="63"/>
      <c r="R104" s="63"/>
      <c r="S104" s="63"/>
      <c r="T104" s="721"/>
    </row>
    <row r="105" spans="2:20" ht="21" customHeight="1">
      <c r="B105" s="1061"/>
      <c r="C105" s="310"/>
      <c r="D105" s="310"/>
      <c r="E105" s="372" t="str">
        <f t="shared" si="0"/>
        <v>-</v>
      </c>
      <c r="F105" s="372" t="str">
        <f t="shared" si="1"/>
        <v>-</v>
      </c>
      <c r="G105" s="373" t="e">
        <f t="shared" si="2"/>
        <v>#VALUE!</v>
      </c>
      <c r="H105" s="373" t="e">
        <f t="shared" si="3"/>
        <v>#VALUE!</v>
      </c>
      <c r="I105" s="312"/>
      <c r="J105" s="313"/>
      <c r="K105" s="63"/>
      <c r="L105" s="63"/>
      <c r="M105" s="63"/>
      <c r="N105" s="63"/>
      <c r="O105" s="63"/>
      <c r="P105" s="63"/>
      <c r="Q105" s="63"/>
      <c r="R105" s="63"/>
      <c r="S105" s="63"/>
      <c r="T105" s="721"/>
    </row>
    <row r="106" spans="2:20" ht="21" customHeight="1">
      <c r="B106" s="1061"/>
      <c r="C106" s="310"/>
      <c r="D106" s="310"/>
      <c r="E106" s="372" t="str">
        <f t="shared" si="0"/>
        <v>-</v>
      </c>
      <c r="F106" s="372" t="str">
        <f t="shared" si="1"/>
        <v>-</v>
      </c>
      <c r="G106" s="373" t="e">
        <f t="shared" si="2"/>
        <v>#VALUE!</v>
      </c>
      <c r="H106" s="373" t="e">
        <f t="shared" si="3"/>
        <v>#VALUE!</v>
      </c>
      <c r="I106" s="312"/>
      <c r="J106" s="313"/>
      <c r="K106" s="63"/>
      <c r="L106" s="63"/>
      <c r="M106" s="63"/>
      <c r="N106" s="63"/>
      <c r="O106" s="63"/>
      <c r="P106" s="63"/>
      <c r="Q106" s="63"/>
      <c r="R106" s="63"/>
      <c r="S106" s="63"/>
      <c r="T106" s="721"/>
    </row>
    <row r="107" spans="2:20" ht="21" customHeight="1">
      <c r="B107" s="1061"/>
      <c r="C107" s="310"/>
      <c r="D107" s="310"/>
      <c r="E107" s="372" t="str">
        <f t="shared" si="0"/>
        <v>-</v>
      </c>
      <c r="F107" s="372" t="str">
        <f t="shared" si="1"/>
        <v>-</v>
      </c>
      <c r="G107" s="373" t="e">
        <f t="shared" si="2"/>
        <v>#VALUE!</v>
      </c>
      <c r="H107" s="373" t="e">
        <f t="shared" si="3"/>
        <v>#VALUE!</v>
      </c>
      <c r="I107" s="312"/>
      <c r="J107" s="313"/>
      <c r="K107" s="63"/>
      <c r="L107" s="63"/>
      <c r="M107" s="63"/>
      <c r="N107" s="63"/>
      <c r="O107" s="63"/>
      <c r="P107" s="63"/>
      <c r="Q107" s="63"/>
      <c r="R107" s="63"/>
      <c r="S107" s="63"/>
      <c r="T107" s="721"/>
    </row>
    <row r="108" spans="2:20" ht="21" customHeight="1">
      <c r="B108" s="1061"/>
      <c r="C108" s="310"/>
      <c r="D108" s="310"/>
      <c r="E108" s="372" t="str">
        <f t="shared" si="0"/>
        <v>-</v>
      </c>
      <c r="F108" s="372" t="str">
        <f t="shared" si="1"/>
        <v>-</v>
      </c>
      <c r="G108" s="373" t="e">
        <f t="shared" si="2"/>
        <v>#VALUE!</v>
      </c>
      <c r="H108" s="373" t="e">
        <f t="shared" si="3"/>
        <v>#VALUE!</v>
      </c>
      <c r="I108" s="312"/>
      <c r="J108" s="313"/>
      <c r="K108" s="63"/>
      <c r="L108" s="63"/>
      <c r="M108" s="63"/>
      <c r="N108" s="63"/>
      <c r="O108" s="63"/>
      <c r="P108" s="63"/>
      <c r="Q108" s="63"/>
      <c r="R108" s="63"/>
      <c r="S108" s="63"/>
      <c r="T108" s="721"/>
    </row>
    <row r="109" spans="2:20" ht="21" customHeight="1">
      <c r="B109" s="1061"/>
      <c r="C109" s="310"/>
      <c r="D109" s="310"/>
      <c r="E109" s="372" t="str">
        <f t="shared" si="0"/>
        <v>-</v>
      </c>
      <c r="F109" s="372" t="str">
        <f t="shared" si="1"/>
        <v>-</v>
      </c>
      <c r="G109" s="373" t="e">
        <f t="shared" si="2"/>
        <v>#VALUE!</v>
      </c>
      <c r="H109" s="373" t="e">
        <f t="shared" si="3"/>
        <v>#VALUE!</v>
      </c>
      <c r="I109" s="312"/>
      <c r="J109" s="313"/>
      <c r="K109" s="63"/>
      <c r="L109" s="63"/>
      <c r="M109" s="63"/>
      <c r="N109" s="63"/>
      <c r="O109" s="63"/>
      <c r="P109" s="63"/>
      <c r="Q109" s="63"/>
      <c r="R109" s="63"/>
      <c r="S109" s="63"/>
      <c r="T109" s="721"/>
    </row>
    <row r="110" spans="2:20" ht="21" customHeight="1">
      <c r="B110" s="1061"/>
      <c r="C110" s="310"/>
      <c r="D110" s="310"/>
      <c r="E110" s="372" t="str">
        <f t="shared" si="0"/>
        <v>-</v>
      </c>
      <c r="F110" s="372" t="str">
        <f t="shared" si="1"/>
        <v>-</v>
      </c>
      <c r="G110" s="373" t="e">
        <f t="shared" si="2"/>
        <v>#VALUE!</v>
      </c>
      <c r="H110" s="373" t="e">
        <f t="shared" si="3"/>
        <v>#VALUE!</v>
      </c>
      <c r="I110" s="312"/>
      <c r="J110" s="313"/>
      <c r="K110" s="63"/>
      <c r="L110" s="63"/>
      <c r="M110" s="63"/>
      <c r="N110" s="63"/>
      <c r="O110" s="63"/>
      <c r="P110" s="63"/>
      <c r="Q110" s="63"/>
      <c r="R110" s="63"/>
      <c r="S110" s="63"/>
      <c r="T110" s="721"/>
    </row>
    <row r="111" spans="2:20" ht="24.75" customHeight="1">
      <c r="B111" s="922"/>
      <c r="C111" s="608" t="s">
        <v>1335</v>
      </c>
      <c r="D111" s="374">
        <f>SUM(D102:D110)</f>
        <v>0</v>
      </c>
      <c r="E111" s="374">
        <f>SUM(E102:E110)</f>
        <v>0</v>
      </c>
      <c r="F111" s="1062"/>
      <c r="G111" s="970"/>
      <c r="H111" s="970"/>
      <c r="I111" s="63"/>
      <c r="J111" s="970"/>
      <c r="K111" s="970"/>
      <c r="L111" s="970"/>
      <c r="M111" s="970"/>
      <c r="N111" s="63"/>
      <c r="O111" s="63"/>
      <c r="P111" s="63"/>
      <c r="Q111" s="63"/>
      <c r="R111" s="63"/>
      <c r="S111" s="63"/>
      <c r="T111" s="721"/>
    </row>
    <row r="112" spans="2:20" ht="15.75" customHeight="1">
      <c r="B112" s="1063"/>
      <c r="C112" s="1064"/>
      <c r="D112" s="1064"/>
      <c r="E112" s="1064"/>
      <c r="F112" s="1064"/>
      <c r="G112" s="1064"/>
      <c r="H112" s="63"/>
      <c r="I112" s="63"/>
      <c r="J112" s="63"/>
      <c r="K112" s="63"/>
      <c r="L112" s="63"/>
      <c r="M112" s="63"/>
      <c r="N112" s="63"/>
      <c r="O112" s="63"/>
      <c r="P112" s="63"/>
      <c r="Q112" s="63"/>
      <c r="R112" s="63"/>
      <c r="S112" s="63"/>
      <c r="T112" s="721"/>
    </row>
    <row r="113" spans="2:20" ht="15.75" customHeight="1">
      <c r="B113" s="1063"/>
      <c r="C113" s="1064"/>
      <c r="D113" s="1064"/>
      <c r="E113" s="1064"/>
      <c r="F113" s="1064"/>
      <c r="G113" s="1064"/>
      <c r="H113" s="63"/>
      <c r="I113" s="63"/>
      <c r="J113" s="63"/>
      <c r="K113" s="313"/>
      <c r="L113" s="63"/>
      <c r="M113" s="63"/>
      <c r="N113" s="63"/>
      <c r="O113" s="63"/>
      <c r="P113" s="63"/>
      <c r="Q113" s="63"/>
      <c r="R113" s="63"/>
      <c r="S113" s="63"/>
      <c r="T113" s="721"/>
    </row>
    <row r="114" spans="2:20" ht="13">
      <c r="B114" s="1044" t="s">
        <v>1509</v>
      </c>
      <c r="C114" s="522"/>
      <c r="D114" s="522"/>
      <c r="E114" s="63"/>
      <c r="F114" s="63"/>
      <c r="G114" s="63"/>
      <c r="H114" s="312"/>
      <c r="I114" s="313"/>
      <c r="J114" s="313"/>
      <c r="K114" s="313"/>
      <c r="L114" s="313"/>
      <c r="M114" s="313"/>
      <c r="N114" s="314"/>
      <c r="O114" s="970"/>
      <c r="P114" s="63"/>
      <c r="Q114" s="63"/>
      <c r="R114" s="63"/>
      <c r="S114" s="63"/>
      <c r="T114" s="721"/>
    </row>
    <row r="115" spans="2:20" ht="13">
      <c r="B115" s="1058"/>
      <c r="C115" s="63"/>
      <c r="D115" s="63"/>
      <c r="E115" s="63"/>
      <c r="F115" s="63"/>
      <c r="G115" s="63"/>
      <c r="H115" s="312"/>
      <c r="I115" s="313"/>
      <c r="J115" s="313"/>
      <c r="K115" s="314"/>
      <c r="L115" s="313"/>
      <c r="M115" s="313"/>
      <c r="N115" s="314"/>
      <c r="O115" s="970"/>
      <c r="P115" s="63"/>
      <c r="Q115" s="63"/>
      <c r="R115" s="63"/>
      <c r="S115" s="63"/>
      <c r="T115" s="721"/>
    </row>
    <row r="116" spans="2:20" ht="103.5" customHeight="1">
      <c r="B116" s="1059" t="s">
        <v>1343</v>
      </c>
      <c r="C116" s="607" t="s">
        <v>1349</v>
      </c>
      <c r="D116" s="607" t="s">
        <v>1347</v>
      </c>
      <c r="E116" s="607" t="s">
        <v>1345</v>
      </c>
      <c r="F116" s="612" t="s">
        <v>1576</v>
      </c>
      <c r="G116" s="314"/>
      <c r="H116" s="314"/>
      <c r="I116" s="314"/>
      <c r="J116" s="314"/>
      <c r="K116" s="970"/>
      <c r="L116" s="63"/>
      <c r="M116" s="63"/>
      <c r="N116" s="63"/>
      <c r="O116" s="63"/>
      <c r="P116" s="63"/>
      <c r="Q116" s="63"/>
      <c r="R116" s="63"/>
      <c r="S116" s="63"/>
      <c r="T116" s="721"/>
    </row>
    <row r="117" spans="2:20" ht="21" customHeight="1">
      <c r="B117" s="1060"/>
      <c r="C117" s="310"/>
      <c r="D117" s="310"/>
      <c r="E117" s="376">
        <f t="shared" ref="E117:E122" si="4">5*C117/60</f>
        <v>0</v>
      </c>
      <c r="F117" s="373" t="e">
        <f t="shared" ref="F117:F122" si="5">(D117-E117)/E117</f>
        <v>#DIV/0!</v>
      </c>
      <c r="G117" s="1062"/>
      <c r="H117" s="314"/>
      <c r="I117" s="314"/>
      <c r="J117" s="314"/>
      <c r="K117" s="970"/>
      <c r="L117" s="63"/>
      <c r="M117" s="63"/>
      <c r="N117" s="63"/>
      <c r="O117" s="63"/>
      <c r="P117" s="63"/>
      <c r="Q117" s="63"/>
      <c r="R117" s="63"/>
      <c r="S117" s="63"/>
      <c r="T117" s="721"/>
    </row>
    <row r="118" spans="2:20" ht="21" customHeight="1">
      <c r="B118" s="1060"/>
      <c r="C118" s="310"/>
      <c r="D118" s="310"/>
      <c r="E118" s="376">
        <f t="shared" si="4"/>
        <v>0</v>
      </c>
      <c r="F118" s="373" t="e">
        <f t="shared" si="5"/>
        <v>#DIV/0!</v>
      </c>
      <c r="G118" s="314"/>
      <c r="H118" s="314"/>
      <c r="I118" s="314"/>
      <c r="J118" s="314"/>
      <c r="K118" s="970"/>
      <c r="L118" s="63"/>
      <c r="M118" s="63"/>
      <c r="N118" s="63"/>
      <c r="O118" s="63"/>
      <c r="P118" s="63"/>
      <c r="Q118" s="63"/>
      <c r="R118" s="63"/>
      <c r="S118" s="63"/>
      <c r="T118" s="721"/>
    </row>
    <row r="119" spans="2:20" ht="21" customHeight="1">
      <c r="B119" s="1060"/>
      <c r="C119" s="310"/>
      <c r="D119" s="310"/>
      <c r="E119" s="376">
        <f t="shared" si="4"/>
        <v>0</v>
      </c>
      <c r="F119" s="373" t="e">
        <f t="shared" si="5"/>
        <v>#DIV/0!</v>
      </c>
      <c r="G119" s="314"/>
      <c r="H119" s="314"/>
      <c r="I119" s="314"/>
      <c r="J119" s="314"/>
      <c r="K119" s="970"/>
      <c r="L119" s="63"/>
      <c r="M119" s="63"/>
      <c r="N119" s="63"/>
      <c r="O119" s="63"/>
      <c r="P119" s="63"/>
      <c r="Q119" s="63"/>
      <c r="R119" s="63"/>
      <c r="S119" s="63"/>
      <c r="T119" s="721"/>
    </row>
    <row r="120" spans="2:20" ht="21" customHeight="1">
      <c r="B120" s="1060"/>
      <c r="C120" s="310"/>
      <c r="D120" s="310"/>
      <c r="E120" s="376">
        <f t="shared" si="4"/>
        <v>0</v>
      </c>
      <c r="F120" s="373" t="e">
        <f t="shared" si="5"/>
        <v>#DIV/0!</v>
      </c>
      <c r="G120" s="314"/>
      <c r="H120" s="314"/>
      <c r="I120" s="314"/>
      <c r="J120" s="314"/>
      <c r="K120" s="970"/>
      <c r="L120" s="63"/>
      <c r="M120" s="63"/>
      <c r="N120" s="63"/>
      <c r="O120" s="63"/>
      <c r="P120" s="63"/>
      <c r="Q120" s="63"/>
      <c r="R120" s="63"/>
      <c r="S120" s="63"/>
      <c r="T120" s="721"/>
    </row>
    <row r="121" spans="2:20" ht="21" customHeight="1">
      <c r="B121" s="1060"/>
      <c r="C121" s="310"/>
      <c r="D121" s="310"/>
      <c r="E121" s="376">
        <f t="shared" si="4"/>
        <v>0</v>
      </c>
      <c r="F121" s="373" t="e">
        <f t="shared" si="5"/>
        <v>#DIV/0!</v>
      </c>
      <c r="G121" s="314"/>
      <c r="H121" s="314"/>
      <c r="I121" s="314"/>
      <c r="J121" s="314"/>
      <c r="K121" s="970"/>
      <c r="L121" s="63"/>
      <c r="M121" s="63"/>
      <c r="N121" s="63"/>
      <c r="O121" s="63"/>
      <c r="P121" s="63"/>
      <c r="Q121" s="63"/>
      <c r="R121" s="63"/>
      <c r="S121" s="63"/>
      <c r="T121" s="721"/>
    </row>
    <row r="122" spans="2:20" ht="21" customHeight="1">
      <c r="B122" s="1060"/>
      <c r="C122" s="310"/>
      <c r="D122" s="310"/>
      <c r="E122" s="376">
        <f t="shared" si="4"/>
        <v>0</v>
      </c>
      <c r="F122" s="373" t="e">
        <f t="shared" si="5"/>
        <v>#DIV/0!</v>
      </c>
      <c r="G122" s="314"/>
      <c r="H122" s="970"/>
      <c r="I122" s="314"/>
      <c r="J122" s="314"/>
      <c r="K122" s="970"/>
      <c r="L122" s="63"/>
      <c r="M122" s="63"/>
      <c r="N122" s="63"/>
      <c r="O122" s="63"/>
      <c r="P122" s="63"/>
      <c r="Q122" s="63"/>
      <c r="R122" s="63"/>
      <c r="S122" s="63"/>
      <c r="T122" s="721"/>
    </row>
    <row r="123" spans="2:20" ht="32.25" customHeight="1">
      <c r="B123" s="922"/>
      <c r="C123" s="1064"/>
      <c r="D123" s="1064"/>
      <c r="E123" s="970"/>
      <c r="F123" s="63"/>
      <c r="G123" s="970"/>
      <c r="H123" s="970"/>
      <c r="I123" s="970"/>
      <c r="J123" s="970"/>
      <c r="K123" s="63"/>
      <c r="L123" s="63"/>
      <c r="M123" s="63"/>
      <c r="N123" s="63"/>
      <c r="O123" s="63"/>
      <c r="P123" s="63"/>
      <c r="Q123" s="63"/>
      <c r="R123" s="63"/>
      <c r="S123" s="63"/>
      <c r="T123" s="721"/>
    </row>
    <row r="124" spans="2:20" ht="15.75" customHeight="1">
      <c r="B124" s="1063"/>
      <c r="C124" s="1064"/>
      <c r="D124" s="1064"/>
      <c r="E124" s="1064"/>
      <c r="F124" s="1064"/>
      <c r="G124" s="1064"/>
      <c r="H124" s="63"/>
      <c r="I124" s="63"/>
      <c r="J124" s="63"/>
      <c r="K124" s="63"/>
      <c r="L124" s="63"/>
      <c r="M124" s="63"/>
      <c r="N124" s="63"/>
      <c r="O124" s="63"/>
      <c r="P124" s="63"/>
      <c r="Q124" s="63"/>
      <c r="R124" s="63"/>
      <c r="S124" s="63"/>
      <c r="T124" s="721"/>
    </row>
    <row r="125" spans="2:20" ht="100" customHeight="1">
      <c r="B125" s="1065" t="s">
        <v>1344</v>
      </c>
      <c r="C125" s="607" t="s">
        <v>1347</v>
      </c>
      <c r="D125" s="607" t="s">
        <v>1350</v>
      </c>
      <c r="E125" s="612" t="s">
        <v>1576</v>
      </c>
      <c r="F125" s="63"/>
      <c r="G125" s="63"/>
      <c r="H125" s="63"/>
      <c r="I125" s="63"/>
      <c r="J125" s="63"/>
      <c r="K125" s="63"/>
      <c r="L125" s="63"/>
      <c r="M125" s="63"/>
      <c r="N125" s="63"/>
      <c r="O125" s="63"/>
      <c r="P125" s="63"/>
      <c r="Q125" s="63"/>
      <c r="R125" s="63"/>
      <c r="S125" s="63"/>
      <c r="T125" s="721"/>
    </row>
    <row r="126" spans="2:20" ht="22.5" customHeight="1">
      <c r="B126" s="1060"/>
      <c r="C126" s="310"/>
      <c r="D126" s="377">
        <v>20</v>
      </c>
      <c r="E126" s="373">
        <f>(C126-D126)/D126</f>
        <v>-1</v>
      </c>
      <c r="F126" s="63"/>
      <c r="G126" s="63"/>
      <c r="H126" s="63"/>
      <c r="I126" s="63"/>
      <c r="J126" s="63"/>
      <c r="K126" s="63"/>
      <c r="L126" s="63"/>
      <c r="M126" s="63"/>
      <c r="N126" s="63"/>
      <c r="O126" s="63"/>
      <c r="P126" s="63"/>
      <c r="Q126" s="63"/>
      <c r="R126" s="63"/>
      <c r="S126" s="63"/>
      <c r="T126" s="721"/>
    </row>
    <row r="127" spans="2:20" ht="22.5" customHeight="1">
      <c r="B127" s="1060"/>
      <c r="C127" s="310"/>
      <c r="D127" s="377">
        <v>20</v>
      </c>
      <c r="E127" s="373">
        <f>(C127-D127)/D127</f>
        <v>-1</v>
      </c>
      <c r="F127" s="63"/>
      <c r="G127" s="63"/>
      <c r="H127" s="63"/>
      <c r="I127" s="63"/>
      <c r="J127" s="63"/>
      <c r="K127" s="63"/>
      <c r="L127" s="63"/>
      <c r="M127" s="63"/>
      <c r="N127" s="63"/>
      <c r="O127" s="63"/>
      <c r="P127" s="63"/>
      <c r="Q127" s="63"/>
      <c r="R127" s="63"/>
      <c r="S127" s="63"/>
      <c r="T127" s="721"/>
    </row>
    <row r="128" spans="2:20" ht="22.5" customHeight="1">
      <c r="B128" s="1060"/>
      <c r="C128" s="310"/>
      <c r="D128" s="377">
        <v>20</v>
      </c>
      <c r="E128" s="373">
        <f>(C128-D128)/D128</f>
        <v>-1</v>
      </c>
      <c r="F128" s="63"/>
      <c r="G128" s="63"/>
      <c r="H128" s="63"/>
      <c r="I128" s="63"/>
      <c r="J128" s="63"/>
      <c r="K128" s="63"/>
      <c r="L128" s="63"/>
      <c r="M128" s="63"/>
      <c r="N128" s="63"/>
      <c r="O128" s="63"/>
      <c r="P128" s="63"/>
      <c r="Q128" s="63"/>
      <c r="R128" s="63"/>
      <c r="S128" s="63"/>
      <c r="T128" s="721"/>
    </row>
    <row r="129" spans="2:20" ht="22.5" customHeight="1">
      <c r="B129" s="1060"/>
      <c r="C129" s="310"/>
      <c r="D129" s="377">
        <v>20</v>
      </c>
      <c r="E129" s="373">
        <f>(C129-D129)/D129</f>
        <v>-1</v>
      </c>
      <c r="F129" s="63"/>
      <c r="G129" s="63"/>
      <c r="H129" s="63"/>
      <c r="I129" s="63"/>
      <c r="J129" s="63"/>
      <c r="K129" s="63"/>
      <c r="L129" s="63"/>
      <c r="M129" s="63"/>
      <c r="N129" s="63"/>
      <c r="O129" s="63"/>
      <c r="P129" s="63"/>
      <c r="Q129" s="63"/>
      <c r="R129" s="63"/>
      <c r="S129" s="63"/>
      <c r="T129" s="721"/>
    </row>
    <row r="130" spans="2:20" ht="22.5" customHeight="1">
      <c r="B130" s="1060"/>
      <c r="C130" s="310"/>
      <c r="D130" s="377">
        <v>20</v>
      </c>
      <c r="E130" s="373">
        <f>(C130-D130)/D130</f>
        <v>-1</v>
      </c>
      <c r="F130" s="63"/>
      <c r="G130" s="63"/>
      <c r="H130" s="970"/>
      <c r="I130" s="63"/>
      <c r="J130" s="63"/>
      <c r="K130" s="63"/>
      <c r="L130" s="63"/>
      <c r="M130" s="63"/>
      <c r="N130" s="63"/>
      <c r="O130" s="63"/>
      <c r="P130" s="63"/>
      <c r="Q130" s="63"/>
      <c r="R130" s="63"/>
      <c r="S130" s="63"/>
      <c r="T130" s="721"/>
    </row>
    <row r="131" spans="2:20" ht="15.75" customHeight="1">
      <c r="B131" s="922"/>
      <c r="C131" s="1064"/>
      <c r="D131" s="1064"/>
      <c r="E131" s="63"/>
      <c r="F131" s="63"/>
      <c r="G131" s="63"/>
      <c r="H131" s="63"/>
      <c r="I131" s="63"/>
      <c r="J131" s="63"/>
      <c r="K131" s="313"/>
      <c r="L131" s="63"/>
      <c r="M131" s="63"/>
      <c r="N131" s="63"/>
      <c r="O131" s="63"/>
      <c r="P131" s="63"/>
      <c r="Q131" s="63"/>
      <c r="R131" s="63"/>
      <c r="S131" s="63"/>
      <c r="T131" s="721"/>
    </row>
    <row r="132" spans="2:20" ht="15.75" customHeight="1">
      <c r="B132" s="922"/>
      <c r="C132" s="1064"/>
      <c r="D132" s="1064"/>
      <c r="E132" s="63"/>
      <c r="F132" s="63"/>
      <c r="G132" s="63"/>
      <c r="H132" s="63"/>
      <c r="I132" s="63"/>
      <c r="J132" s="63"/>
      <c r="K132" s="313"/>
      <c r="L132" s="63"/>
      <c r="M132" s="63"/>
      <c r="N132" s="63"/>
      <c r="O132" s="63"/>
      <c r="P132" s="63"/>
      <c r="Q132" s="63"/>
      <c r="R132" s="63"/>
      <c r="S132" s="63"/>
      <c r="T132" s="721"/>
    </row>
    <row r="133" spans="2:20" ht="13">
      <c r="B133" s="1044" t="s">
        <v>1510</v>
      </c>
      <c r="C133" s="522"/>
      <c r="D133" s="522"/>
      <c r="E133" s="63"/>
      <c r="F133" s="63"/>
      <c r="G133" s="63"/>
      <c r="H133" s="63"/>
      <c r="I133" s="313"/>
      <c r="J133" s="313"/>
      <c r="K133" s="313"/>
      <c r="L133" s="313"/>
      <c r="M133" s="313"/>
      <c r="N133" s="314"/>
      <c r="O133" s="970"/>
      <c r="P133" s="63"/>
      <c r="Q133" s="63"/>
      <c r="R133" s="63"/>
      <c r="S133" s="63"/>
      <c r="T133" s="721"/>
    </row>
    <row r="134" spans="2:20" ht="13">
      <c r="B134" s="1058"/>
      <c r="C134" s="63"/>
      <c r="D134" s="63"/>
      <c r="E134" s="63"/>
      <c r="F134" s="63"/>
      <c r="G134" s="63"/>
      <c r="H134" s="312"/>
      <c r="I134" s="313"/>
      <c r="J134" s="313"/>
      <c r="K134" s="63"/>
      <c r="L134" s="313"/>
      <c r="M134" s="313"/>
      <c r="N134" s="314"/>
      <c r="O134" s="970"/>
      <c r="P134" s="63"/>
      <c r="Q134" s="63"/>
      <c r="R134" s="63"/>
      <c r="S134" s="63"/>
      <c r="T134" s="721"/>
    </row>
    <row r="135" spans="2:20" ht="15.75" customHeight="1">
      <c r="B135" s="1063"/>
      <c r="C135" s="1064"/>
      <c r="D135" s="1064"/>
      <c r="E135" s="1064"/>
      <c r="F135" s="1064"/>
      <c r="G135" s="1064"/>
      <c r="H135" s="312"/>
      <c r="I135" s="63"/>
      <c r="J135" s="63"/>
      <c r="K135" s="63"/>
      <c r="L135" s="63"/>
      <c r="M135" s="63"/>
      <c r="N135" s="63"/>
      <c r="O135" s="63"/>
      <c r="P135" s="63"/>
      <c r="Q135" s="63"/>
      <c r="R135" s="63"/>
      <c r="S135" s="63"/>
      <c r="T135" s="721"/>
    </row>
    <row r="136" spans="2:20" ht="100" customHeight="1">
      <c r="B136" s="1065" t="s">
        <v>1331</v>
      </c>
      <c r="C136" s="607" t="s">
        <v>1347</v>
      </c>
      <c r="D136" s="607" t="s">
        <v>1345</v>
      </c>
      <c r="E136" s="612" t="s">
        <v>1576</v>
      </c>
      <c r="F136" s="63"/>
      <c r="G136" s="63"/>
      <c r="H136" s="63"/>
      <c r="I136" s="63"/>
      <c r="J136" s="63"/>
      <c r="K136" s="63"/>
      <c r="L136" s="63"/>
      <c r="M136" s="63"/>
      <c r="N136" s="63"/>
      <c r="O136" s="63"/>
      <c r="P136" s="63"/>
      <c r="Q136" s="63"/>
      <c r="R136" s="63"/>
      <c r="S136" s="63"/>
      <c r="T136" s="721"/>
    </row>
    <row r="137" spans="2:20" ht="22.5" customHeight="1">
      <c r="B137" s="1060"/>
      <c r="C137" s="310"/>
      <c r="D137" s="376" t="e">
        <f>VLOOKUP(B137,$B$170:$C$171,2,FALSE)</f>
        <v>#N/A</v>
      </c>
      <c r="E137" s="373" t="e">
        <f>(C137-D137)/D137</f>
        <v>#N/A</v>
      </c>
      <c r="F137" s="63"/>
      <c r="G137" s="63"/>
      <c r="H137" s="63"/>
      <c r="I137" s="63"/>
      <c r="J137" s="63"/>
      <c r="K137" s="63"/>
      <c r="L137" s="63"/>
      <c r="M137" s="63"/>
      <c r="N137" s="63"/>
      <c r="O137" s="63"/>
      <c r="P137" s="63"/>
      <c r="Q137" s="63"/>
      <c r="R137" s="63"/>
      <c r="S137" s="63"/>
      <c r="T137" s="721"/>
    </row>
    <row r="138" spans="2:20" ht="22.5" customHeight="1">
      <c r="B138" s="1060"/>
      <c r="C138" s="310"/>
      <c r="D138" s="376" t="e">
        <f>VLOOKUP(B138,$B$170:$C$171,2,FALSE)</f>
        <v>#N/A</v>
      </c>
      <c r="E138" s="373" t="e">
        <f>(C138-D138)/D138</f>
        <v>#N/A</v>
      </c>
      <c r="F138" s="63"/>
      <c r="G138" s="970"/>
      <c r="H138" s="63"/>
      <c r="I138" s="63"/>
      <c r="J138" s="63"/>
      <c r="K138" s="63"/>
      <c r="L138" s="63"/>
      <c r="M138" s="63"/>
      <c r="N138" s="63"/>
      <c r="O138" s="63"/>
      <c r="P138" s="63"/>
      <c r="Q138" s="63"/>
      <c r="R138" s="63"/>
      <c r="S138" s="63"/>
      <c r="T138" s="721"/>
    </row>
    <row r="139" spans="2:20" ht="40.5" customHeight="1">
      <c r="B139" s="922"/>
      <c r="C139" s="1064"/>
      <c r="D139" s="63"/>
      <c r="E139" s="1064"/>
      <c r="F139" s="1064"/>
      <c r="G139" s="970"/>
      <c r="H139" s="63"/>
      <c r="I139" s="970"/>
      <c r="J139" s="970"/>
      <c r="K139" s="970"/>
      <c r="L139" s="970"/>
      <c r="M139" s="63"/>
      <c r="N139" s="63"/>
      <c r="O139" s="63"/>
      <c r="P139" s="63"/>
      <c r="Q139" s="63"/>
      <c r="R139" s="63"/>
      <c r="S139" s="63"/>
      <c r="T139" s="721"/>
    </row>
    <row r="140" spans="2:20" ht="15.75" customHeight="1">
      <c r="B140" s="922"/>
      <c r="C140" s="1064"/>
      <c r="D140" s="1064"/>
      <c r="E140" s="1064"/>
      <c r="F140" s="1064"/>
      <c r="G140" s="1064"/>
      <c r="H140" s="63"/>
      <c r="I140" s="63"/>
      <c r="J140" s="63"/>
      <c r="K140" s="63"/>
      <c r="L140" s="63"/>
      <c r="M140" s="63"/>
      <c r="N140" s="63"/>
      <c r="O140" s="63"/>
      <c r="P140" s="63"/>
      <c r="Q140" s="63"/>
      <c r="R140" s="63"/>
      <c r="S140" s="63"/>
      <c r="T140" s="721"/>
    </row>
    <row r="141" spans="2:20" ht="17.25" customHeight="1" thickBot="1">
      <c r="B141" s="1044" t="s">
        <v>1822</v>
      </c>
      <c r="C141" s="594"/>
      <c r="D141" s="594"/>
      <c r="E141" s="594"/>
      <c r="F141" s="595"/>
      <c r="G141" s="645"/>
      <c r="H141" s="522"/>
      <c r="I141" s="522"/>
      <c r="J141" s="522"/>
      <c r="K141" s="522"/>
      <c r="L141" s="522"/>
      <c r="M141" s="522"/>
      <c r="N141" s="63"/>
      <c r="O141" s="63"/>
      <c r="P141" s="63"/>
      <c r="Q141" s="63"/>
      <c r="R141" s="63"/>
      <c r="S141" s="63"/>
      <c r="T141" s="721"/>
    </row>
    <row r="142" spans="2:20" ht="15.75" customHeight="1">
      <c r="B142" s="1066"/>
      <c r="C142" s="1670" t="s">
        <v>1570</v>
      </c>
      <c r="D142" s="1671"/>
      <c r="E142" s="1671"/>
      <c r="F142" s="1671"/>
      <c r="G142" s="1671"/>
      <c r="H142" s="1671"/>
      <c r="I142" s="1671"/>
      <c r="J142" s="1671"/>
      <c r="K142" s="1671"/>
      <c r="L142" s="1671"/>
      <c r="M142" s="1672"/>
      <c r="N142" s="63"/>
      <c r="O142" s="63"/>
      <c r="P142" s="63"/>
      <c r="Q142" s="63"/>
      <c r="R142" s="63"/>
      <c r="S142" s="63"/>
      <c r="T142" s="721"/>
    </row>
    <row r="143" spans="2:20" ht="33.75" customHeight="1">
      <c r="B143" s="1067" t="s">
        <v>1573</v>
      </c>
      <c r="C143" s="596">
        <v>0</v>
      </c>
      <c r="D143" s="596">
        <v>1</v>
      </c>
      <c r="E143" s="597">
        <v>2</v>
      </c>
      <c r="F143" s="597">
        <v>3</v>
      </c>
      <c r="G143" s="597">
        <v>4</v>
      </c>
      <c r="H143" s="597">
        <v>5</v>
      </c>
      <c r="I143" s="598">
        <v>6</v>
      </c>
      <c r="J143" s="598">
        <v>7</v>
      </c>
      <c r="K143" s="596">
        <v>8</v>
      </c>
      <c r="L143" s="596">
        <v>9</v>
      </c>
      <c r="M143" s="599">
        <v>10</v>
      </c>
      <c r="N143" s="63"/>
      <c r="O143" s="63"/>
      <c r="P143" s="63"/>
      <c r="Q143" s="63"/>
      <c r="R143" s="63"/>
      <c r="S143" s="63"/>
      <c r="T143" s="721"/>
    </row>
    <row r="144" spans="2:20" ht="15.75" customHeight="1">
      <c r="B144" s="1068">
        <v>1500</v>
      </c>
      <c r="C144" s="596">
        <v>30</v>
      </c>
      <c r="D144" s="596">
        <v>30</v>
      </c>
      <c r="E144" s="596">
        <v>45</v>
      </c>
      <c r="F144" s="596">
        <v>45</v>
      </c>
      <c r="G144" s="596">
        <v>60</v>
      </c>
      <c r="H144" s="596">
        <v>60</v>
      </c>
      <c r="I144" s="600">
        <v>75</v>
      </c>
      <c r="J144" s="600">
        <v>75</v>
      </c>
      <c r="K144" s="596">
        <v>90</v>
      </c>
      <c r="L144" s="596">
        <v>90</v>
      </c>
      <c r="M144" s="599">
        <v>90</v>
      </c>
      <c r="N144" s="63"/>
      <c r="O144" s="63"/>
      <c r="P144" s="63"/>
      <c r="Q144" s="63"/>
      <c r="R144" s="63"/>
      <c r="S144" s="63"/>
      <c r="T144" s="721"/>
    </row>
    <row r="145" spans="2:24" ht="15.75" customHeight="1">
      <c r="B145" s="1068">
        <v>3000</v>
      </c>
      <c r="C145" s="601">
        <v>45</v>
      </c>
      <c r="D145" s="601">
        <v>45</v>
      </c>
      <c r="E145" s="601">
        <v>60</v>
      </c>
      <c r="F145" s="601">
        <v>60</v>
      </c>
      <c r="G145" s="601">
        <v>75</v>
      </c>
      <c r="H145" s="601">
        <v>75</v>
      </c>
      <c r="I145" s="602">
        <v>90</v>
      </c>
      <c r="J145" s="602">
        <v>90</v>
      </c>
      <c r="K145" s="601">
        <v>105</v>
      </c>
      <c r="L145" s="601">
        <v>105</v>
      </c>
      <c r="M145" s="603">
        <v>105</v>
      </c>
      <c r="N145" s="63"/>
      <c r="O145" s="63"/>
      <c r="P145" s="63"/>
      <c r="Q145" s="63"/>
      <c r="R145" s="63"/>
      <c r="S145" s="63"/>
      <c r="T145" s="721"/>
      <c r="X145" s="694" t="s">
        <v>961</v>
      </c>
    </row>
    <row r="146" spans="2:24" ht="15.75" customHeight="1">
      <c r="B146" s="1068">
        <v>4500</v>
      </c>
      <c r="C146" s="601">
        <v>60</v>
      </c>
      <c r="D146" s="601">
        <v>60</v>
      </c>
      <c r="E146" s="601">
        <v>75</v>
      </c>
      <c r="F146" s="601">
        <v>75</v>
      </c>
      <c r="G146" s="601">
        <v>90</v>
      </c>
      <c r="H146" s="601">
        <v>90</v>
      </c>
      <c r="I146" s="602">
        <v>105</v>
      </c>
      <c r="J146" s="602">
        <v>105</v>
      </c>
      <c r="K146" s="601">
        <v>120</v>
      </c>
      <c r="L146" s="601">
        <v>120</v>
      </c>
      <c r="M146" s="603">
        <v>120</v>
      </c>
      <c r="N146" s="63"/>
      <c r="O146" s="63"/>
      <c r="P146" s="63"/>
      <c r="Q146" s="63"/>
      <c r="R146" s="63"/>
      <c r="S146" s="63"/>
      <c r="T146" s="721"/>
      <c r="X146" s="694" t="s">
        <v>962</v>
      </c>
    </row>
    <row r="147" spans="2:24" ht="15.75" customHeight="1">
      <c r="B147" s="1068">
        <v>6000</v>
      </c>
      <c r="C147" s="601">
        <v>75</v>
      </c>
      <c r="D147" s="601">
        <v>75</v>
      </c>
      <c r="E147" s="601">
        <v>90</v>
      </c>
      <c r="F147" s="601">
        <v>90</v>
      </c>
      <c r="G147" s="601">
        <v>105</v>
      </c>
      <c r="H147" s="601">
        <v>105</v>
      </c>
      <c r="I147" s="602">
        <v>120</v>
      </c>
      <c r="J147" s="602">
        <v>120</v>
      </c>
      <c r="K147" s="601">
        <v>135</v>
      </c>
      <c r="L147" s="601">
        <v>135</v>
      </c>
      <c r="M147" s="603">
        <v>135</v>
      </c>
      <c r="N147" s="63"/>
      <c r="O147" s="63"/>
      <c r="P147" s="63"/>
      <c r="Q147" s="63"/>
      <c r="R147" s="63"/>
      <c r="S147" s="63"/>
      <c r="T147" s="721"/>
      <c r="X147" s="694" t="s">
        <v>847</v>
      </c>
    </row>
    <row r="148" spans="2:24" ht="15.75" customHeight="1">
      <c r="B148" s="1068">
        <v>7500</v>
      </c>
      <c r="C148" s="601">
        <v>90</v>
      </c>
      <c r="D148" s="601">
        <v>90</v>
      </c>
      <c r="E148" s="601">
        <v>105</v>
      </c>
      <c r="F148" s="601">
        <v>105</v>
      </c>
      <c r="G148" s="601">
        <v>120</v>
      </c>
      <c r="H148" s="601">
        <v>120</v>
      </c>
      <c r="I148" s="602">
        <v>135</v>
      </c>
      <c r="J148" s="602">
        <v>135</v>
      </c>
      <c r="K148" s="601">
        <v>150</v>
      </c>
      <c r="L148" s="601">
        <v>150</v>
      </c>
      <c r="M148" s="603">
        <v>150</v>
      </c>
      <c r="N148" s="63"/>
      <c r="O148" s="63"/>
      <c r="P148" s="63"/>
      <c r="Q148" s="63"/>
      <c r="R148" s="63"/>
      <c r="S148" s="63"/>
      <c r="T148" s="721"/>
    </row>
    <row r="149" spans="2:24" ht="15.75" customHeight="1" thickBot="1">
      <c r="B149" s="1069">
        <v>999999</v>
      </c>
      <c r="C149" s="604">
        <v>105</v>
      </c>
      <c r="D149" s="604">
        <v>105</v>
      </c>
      <c r="E149" s="604">
        <v>120</v>
      </c>
      <c r="F149" s="604">
        <v>120</v>
      </c>
      <c r="G149" s="604">
        <v>135</v>
      </c>
      <c r="H149" s="604">
        <v>135</v>
      </c>
      <c r="I149" s="605">
        <v>150</v>
      </c>
      <c r="J149" s="605">
        <v>150</v>
      </c>
      <c r="K149" s="604">
        <v>165</v>
      </c>
      <c r="L149" s="604">
        <v>165</v>
      </c>
      <c r="M149" s="606">
        <v>165</v>
      </c>
      <c r="N149" s="63"/>
      <c r="O149" s="63"/>
      <c r="P149" s="63"/>
      <c r="Q149" s="63"/>
      <c r="R149" s="63"/>
      <c r="S149" s="63"/>
      <c r="T149" s="721"/>
    </row>
    <row r="150" spans="2:24" ht="13">
      <c r="B150" s="1070"/>
      <c r="C150" s="1064"/>
      <c r="D150" s="1064"/>
      <c r="E150" s="1064"/>
      <c r="F150" s="1064"/>
      <c r="G150" s="1064"/>
      <c r="H150" s="63"/>
      <c r="I150" s="63"/>
      <c r="J150" s="63"/>
      <c r="K150" s="63"/>
      <c r="L150" s="63"/>
      <c r="M150" s="63"/>
      <c r="N150" s="63"/>
      <c r="O150" s="63"/>
      <c r="P150" s="63"/>
      <c r="Q150" s="63"/>
      <c r="R150" s="63"/>
      <c r="S150" s="63"/>
      <c r="T150" s="721"/>
    </row>
    <row r="151" spans="2:24" ht="13.5" thickBot="1">
      <c r="B151" s="984" t="s">
        <v>1336</v>
      </c>
      <c r="C151" s="1071"/>
      <c r="D151" s="1071"/>
      <c r="E151" s="1071"/>
      <c r="F151" s="1071"/>
      <c r="G151" s="1071"/>
      <c r="H151" s="63"/>
      <c r="I151" s="63"/>
      <c r="J151" s="63"/>
      <c r="K151" s="63"/>
      <c r="L151" s="63"/>
      <c r="M151" s="63"/>
      <c r="N151" s="63"/>
      <c r="O151" s="63"/>
      <c r="P151" s="63"/>
      <c r="Q151" s="63"/>
      <c r="R151" s="63"/>
      <c r="S151" s="63"/>
      <c r="T151" s="721"/>
    </row>
    <row r="152" spans="2:24" ht="39">
      <c r="B152" s="1072" t="s">
        <v>1331</v>
      </c>
      <c r="C152" s="590" t="s">
        <v>1322</v>
      </c>
      <c r="D152" s="590" t="s">
        <v>1321</v>
      </c>
      <c r="E152" s="591" t="s">
        <v>1325</v>
      </c>
      <c r="F152" s="591" t="s">
        <v>1333</v>
      </c>
      <c r="G152" s="592" t="s">
        <v>1326</v>
      </c>
      <c r="H152" s="64"/>
      <c r="I152" s="64"/>
      <c r="J152" s="64"/>
      <c r="K152" s="64"/>
      <c r="L152" s="64"/>
      <c r="M152" s="64"/>
      <c r="N152" s="64"/>
      <c r="O152" s="64"/>
      <c r="P152" s="64"/>
      <c r="Q152" s="64"/>
      <c r="R152" s="64"/>
      <c r="S152" s="64"/>
      <c r="T152" s="910"/>
    </row>
    <row r="153" spans="2:24" ht="27.75" customHeight="1">
      <c r="B153" s="985" t="s">
        <v>2011</v>
      </c>
      <c r="C153" s="588">
        <v>5</v>
      </c>
      <c r="D153" s="588">
        <v>0.06</v>
      </c>
      <c r="E153" s="588">
        <v>50</v>
      </c>
      <c r="F153" s="588">
        <v>6</v>
      </c>
      <c r="G153" s="589">
        <v>1</v>
      </c>
      <c r="H153" s="63"/>
      <c r="I153" s="63"/>
      <c r="J153" s="63"/>
      <c r="K153" s="63"/>
      <c r="L153" s="63"/>
      <c r="M153" s="63"/>
      <c r="N153" s="63"/>
      <c r="O153" s="63"/>
      <c r="P153" s="63"/>
      <c r="Q153" s="63"/>
      <c r="R153" s="63"/>
      <c r="S153" s="63"/>
      <c r="T153" s="721"/>
    </row>
    <row r="154" spans="2:24" ht="27.75" customHeight="1">
      <c r="B154" s="985" t="s">
        <v>1227</v>
      </c>
      <c r="C154" s="593">
        <v>0</v>
      </c>
      <c r="D154" s="588">
        <v>0.06</v>
      </c>
      <c r="E154" s="593">
        <v>0</v>
      </c>
      <c r="F154" s="593">
        <v>0</v>
      </c>
      <c r="G154" s="589">
        <v>1</v>
      </c>
      <c r="H154" s="63"/>
      <c r="I154" s="63"/>
      <c r="J154" s="63"/>
      <c r="K154" s="63"/>
      <c r="L154" s="63"/>
      <c r="M154" s="63"/>
      <c r="N154" s="63"/>
      <c r="O154" s="63"/>
      <c r="P154" s="63"/>
      <c r="Q154" s="63"/>
      <c r="R154" s="63"/>
      <c r="S154" s="63"/>
      <c r="T154" s="721"/>
    </row>
    <row r="155" spans="2:24" ht="27.75" customHeight="1">
      <c r="B155" s="985" t="s">
        <v>1320</v>
      </c>
      <c r="C155" s="593">
        <v>0</v>
      </c>
      <c r="D155" s="588">
        <v>0.12</v>
      </c>
      <c r="E155" s="593">
        <v>0</v>
      </c>
      <c r="F155" s="593">
        <v>0</v>
      </c>
      <c r="G155" s="589">
        <v>1</v>
      </c>
      <c r="H155" s="63"/>
      <c r="I155" s="63"/>
      <c r="J155" s="63"/>
      <c r="K155" s="63"/>
      <c r="L155" s="63"/>
      <c r="M155" s="63"/>
      <c r="N155" s="63"/>
      <c r="O155" s="63"/>
      <c r="P155" s="63"/>
      <c r="Q155" s="63"/>
      <c r="R155" s="63"/>
      <c r="S155" s="63"/>
      <c r="T155" s="721"/>
    </row>
    <row r="156" spans="2:24" ht="27.75" customHeight="1">
      <c r="B156" s="985" t="s">
        <v>1605</v>
      </c>
      <c r="C156" s="593">
        <v>5</v>
      </c>
      <c r="D156" s="588">
        <v>0.12</v>
      </c>
      <c r="E156" s="593">
        <v>10</v>
      </c>
      <c r="F156" s="593">
        <v>17</v>
      </c>
      <c r="G156" s="589">
        <v>2</v>
      </c>
      <c r="H156" s="63"/>
      <c r="I156" s="63"/>
      <c r="J156" s="63"/>
      <c r="K156" s="63"/>
      <c r="L156" s="63"/>
      <c r="M156" s="63"/>
      <c r="N156" s="63"/>
      <c r="O156" s="63"/>
      <c r="P156" s="63"/>
      <c r="Q156" s="63"/>
      <c r="R156" s="63"/>
      <c r="S156" s="63"/>
      <c r="T156" s="721"/>
    </row>
    <row r="157" spans="2:24" ht="27.75" customHeight="1">
      <c r="B157" s="985" t="s">
        <v>1324</v>
      </c>
      <c r="C157" s="588">
        <v>7.5</v>
      </c>
      <c r="D157" s="588">
        <v>0.06</v>
      </c>
      <c r="E157" s="588">
        <v>30</v>
      </c>
      <c r="F157" s="588">
        <v>10</v>
      </c>
      <c r="G157" s="589">
        <v>1</v>
      </c>
      <c r="H157" s="63"/>
      <c r="I157" s="63"/>
      <c r="J157" s="63"/>
      <c r="K157" s="63"/>
      <c r="L157" s="63"/>
      <c r="M157" s="63"/>
      <c r="N157" s="63"/>
      <c r="O157" s="63"/>
      <c r="P157" s="63"/>
      <c r="Q157" s="63"/>
      <c r="R157" s="63"/>
      <c r="S157" s="63"/>
      <c r="T157" s="721"/>
    </row>
    <row r="158" spans="2:24" ht="27.75" customHeight="1">
      <c r="B158" s="985" t="s">
        <v>1606</v>
      </c>
      <c r="C158" s="593">
        <v>5</v>
      </c>
      <c r="D158" s="588">
        <v>0.06</v>
      </c>
      <c r="E158" s="593">
        <v>120</v>
      </c>
      <c r="F158" s="593">
        <v>6</v>
      </c>
      <c r="G158" s="589">
        <v>1</v>
      </c>
      <c r="H158" s="63"/>
      <c r="I158" s="63"/>
      <c r="J158" s="63"/>
      <c r="K158" s="63"/>
      <c r="L158" s="63"/>
      <c r="M158" s="63"/>
      <c r="N158" s="63"/>
      <c r="O158" s="63"/>
      <c r="P158" s="63"/>
      <c r="Q158" s="63"/>
      <c r="R158" s="63"/>
      <c r="S158" s="63"/>
      <c r="T158" s="721"/>
    </row>
    <row r="159" spans="2:24" ht="27.75" customHeight="1">
      <c r="B159" s="985" t="s">
        <v>1608</v>
      </c>
      <c r="C159" s="593">
        <v>5</v>
      </c>
      <c r="D159" s="588">
        <v>0.06</v>
      </c>
      <c r="E159" s="593">
        <v>5</v>
      </c>
      <c r="F159" s="593">
        <v>17</v>
      </c>
      <c r="G159" s="589">
        <v>1</v>
      </c>
      <c r="H159" s="63"/>
      <c r="I159" s="63"/>
      <c r="J159" s="63"/>
      <c r="K159" s="63"/>
      <c r="L159" s="63"/>
      <c r="M159" s="63"/>
      <c r="N159" s="63"/>
      <c r="O159" s="63"/>
      <c r="P159" s="63"/>
      <c r="Q159" s="63"/>
      <c r="R159" s="63"/>
      <c r="S159" s="63"/>
      <c r="T159" s="721"/>
    </row>
    <row r="160" spans="2:24" ht="27.75" customHeight="1">
      <c r="B160" s="985" t="s">
        <v>1607</v>
      </c>
      <c r="C160" s="593">
        <v>5</v>
      </c>
      <c r="D160" s="588">
        <v>0.06</v>
      </c>
      <c r="E160" s="593">
        <v>30</v>
      </c>
      <c r="F160" s="593">
        <v>7</v>
      </c>
      <c r="G160" s="589">
        <v>1</v>
      </c>
      <c r="H160" s="63"/>
      <c r="I160" s="63"/>
      <c r="J160" s="63"/>
      <c r="K160" s="63"/>
      <c r="L160" s="63"/>
      <c r="M160" s="63"/>
      <c r="N160" s="63"/>
      <c r="O160" s="63"/>
      <c r="P160" s="63"/>
      <c r="Q160" s="63"/>
      <c r="R160" s="63"/>
      <c r="S160" s="63"/>
      <c r="T160" s="721"/>
    </row>
    <row r="161" spans="2:20" ht="45" customHeight="1">
      <c r="B161" s="985" t="s">
        <v>1609</v>
      </c>
      <c r="C161" s="593">
        <v>5</v>
      </c>
      <c r="D161" s="588">
        <v>0.06</v>
      </c>
      <c r="E161" s="593">
        <v>10</v>
      </c>
      <c r="F161" s="593">
        <v>11</v>
      </c>
      <c r="G161" s="589">
        <v>1</v>
      </c>
      <c r="H161" s="63"/>
      <c r="I161" s="63"/>
      <c r="J161" s="63"/>
      <c r="K161" s="63"/>
      <c r="L161" s="63"/>
      <c r="M161" s="63"/>
      <c r="N161" s="63"/>
      <c r="O161" s="63"/>
      <c r="P161" s="63"/>
      <c r="Q161" s="63"/>
      <c r="R161" s="63"/>
      <c r="S161" s="63"/>
      <c r="T161" s="721"/>
    </row>
    <row r="162" spans="2:20" ht="34.5" customHeight="1">
      <c r="B162" s="985" t="s">
        <v>1610</v>
      </c>
      <c r="C162" s="593">
        <v>5</v>
      </c>
      <c r="D162" s="588">
        <v>0.06</v>
      </c>
      <c r="E162" s="593">
        <v>4</v>
      </c>
      <c r="F162" s="593">
        <v>20</v>
      </c>
      <c r="G162" s="589">
        <v>1</v>
      </c>
      <c r="H162" s="63"/>
      <c r="I162" s="63"/>
      <c r="J162" s="63"/>
      <c r="K162" s="63"/>
      <c r="L162" s="63"/>
      <c r="M162" s="63"/>
      <c r="N162" s="63"/>
      <c r="O162" s="63"/>
      <c r="P162" s="63"/>
      <c r="Q162" s="63"/>
      <c r="R162" s="63"/>
      <c r="S162" s="63"/>
      <c r="T162" s="721"/>
    </row>
    <row r="163" spans="2:20" ht="43.5" customHeight="1">
      <c r="B163" s="985" t="s">
        <v>1332</v>
      </c>
      <c r="C163" s="593">
        <v>0</v>
      </c>
      <c r="D163" s="588">
        <v>0.06</v>
      </c>
      <c r="E163" s="593">
        <v>0</v>
      </c>
      <c r="F163" s="593">
        <v>0</v>
      </c>
      <c r="G163" s="589">
        <v>1</v>
      </c>
      <c r="H163" s="63"/>
      <c r="I163" s="63"/>
      <c r="J163" s="63"/>
      <c r="K163" s="63"/>
      <c r="L163" s="63"/>
      <c r="M163" s="63"/>
      <c r="N163" s="63"/>
      <c r="O163" s="63"/>
      <c r="P163" s="63"/>
      <c r="Q163" s="63"/>
      <c r="R163" s="63"/>
      <c r="S163" s="63"/>
      <c r="T163" s="721"/>
    </row>
    <row r="164" spans="2:20" ht="42.75" customHeight="1">
      <c r="B164" s="985" t="s">
        <v>1323</v>
      </c>
      <c r="C164" s="593">
        <v>0</v>
      </c>
      <c r="D164" s="588">
        <v>0.12</v>
      </c>
      <c r="E164" s="593">
        <v>0</v>
      </c>
      <c r="F164" s="593">
        <v>0</v>
      </c>
      <c r="G164" s="589">
        <v>1</v>
      </c>
      <c r="H164" s="63"/>
      <c r="I164" s="63"/>
      <c r="J164" s="63"/>
      <c r="K164" s="63"/>
      <c r="L164" s="63"/>
      <c r="M164" s="63"/>
      <c r="N164" s="63"/>
      <c r="O164" s="63"/>
      <c r="P164" s="63"/>
      <c r="Q164" s="63"/>
      <c r="R164" s="63"/>
      <c r="S164" s="63"/>
      <c r="T164" s="721"/>
    </row>
    <row r="165" spans="2:20">
      <c r="B165" s="922"/>
      <c r="C165" s="63"/>
      <c r="D165" s="63"/>
      <c r="E165" s="63"/>
      <c r="F165" s="63"/>
      <c r="G165" s="63"/>
      <c r="H165" s="63"/>
      <c r="I165" s="63"/>
      <c r="J165" s="63"/>
      <c r="K165" s="63"/>
      <c r="L165" s="63"/>
      <c r="M165" s="63"/>
      <c r="N165" s="63"/>
      <c r="O165" s="63"/>
      <c r="P165" s="63"/>
      <c r="Q165" s="63"/>
      <c r="R165" s="63"/>
      <c r="S165" s="63"/>
      <c r="T165" s="721"/>
    </row>
    <row r="166" spans="2:20">
      <c r="B166" s="922"/>
      <c r="C166" s="63"/>
      <c r="D166" s="63"/>
      <c r="E166" s="63"/>
      <c r="F166" s="63"/>
      <c r="G166" s="63"/>
      <c r="H166" s="63"/>
      <c r="I166" s="63"/>
      <c r="J166" s="63"/>
      <c r="K166" s="63"/>
      <c r="L166" s="63"/>
      <c r="M166" s="63"/>
      <c r="N166" s="63"/>
      <c r="O166" s="63"/>
      <c r="P166" s="63"/>
      <c r="Q166" s="63"/>
      <c r="R166" s="63"/>
      <c r="S166" s="63"/>
      <c r="T166" s="721"/>
    </row>
    <row r="167" spans="2:20">
      <c r="B167" s="922"/>
      <c r="C167" s="63"/>
      <c r="D167" s="63"/>
      <c r="E167" s="63"/>
      <c r="F167" s="63"/>
      <c r="G167" s="63"/>
      <c r="H167" s="63"/>
      <c r="I167" s="63"/>
      <c r="J167" s="63"/>
      <c r="K167" s="63"/>
      <c r="L167" s="63"/>
      <c r="M167" s="63"/>
      <c r="N167" s="63"/>
      <c r="O167" s="63"/>
      <c r="P167" s="63"/>
      <c r="Q167" s="63"/>
      <c r="R167" s="63"/>
      <c r="S167" s="63"/>
      <c r="T167" s="721"/>
    </row>
    <row r="168" spans="2:20" ht="13.5" thickBot="1">
      <c r="B168" s="984" t="s">
        <v>1339</v>
      </c>
      <c r="C168" s="522"/>
      <c r="D168" s="522"/>
      <c r="E168" s="522"/>
      <c r="F168" s="522"/>
      <c r="G168" s="63"/>
      <c r="H168" s="63"/>
      <c r="I168" s="63"/>
      <c r="J168" s="63"/>
      <c r="K168" s="63"/>
      <c r="L168" s="63"/>
      <c r="M168" s="63"/>
      <c r="N168" s="63"/>
      <c r="O168" s="63"/>
      <c r="P168" s="63"/>
      <c r="Q168" s="63"/>
      <c r="R168" s="63"/>
      <c r="S168" s="63"/>
      <c r="T168" s="721"/>
    </row>
    <row r="169" spans="2:20" ht="18.75" customHeight="1">
      <c r="B169" s="1073" t="s">
        <v>1340</v>
      </c>
      <c r="C169" s="585" t="s">
        <v>1327</v>
      </c>
      <c r="D169" s="585" t="s">
        <v>1341</v>
      </c>
      <c r="E169" s="585" t="s">
        <v>1329</v>
      </c>
      <c r="F169" s="586" t="s">
        <v>1341</v>
      </c>
      <c r="G169" s="63"/>
      <c r="H169" s="63"/>
      <c r="I169" s="63"/>
      <c r="J169" s="63"/>
      <c r="K169" s="63"/>
      <c r="L169" s="63"/>
      <c r="M169" s="63"/>
      <c r="N169" s="63"/>
      <c r="O169" s="63"/>
      <c r="P169" s="63"/>
      <c r="Q169" s="63"/>
      <c r="R169" s="63"/>
      <c r="S169" s="63"/>
      <c r="T169" s="721"/>
    </row>
    <row r="170" spans="2:20" ht="18.75" customHeight="1">
      <c r="B170" s="1074" t="s">
        <v>1229</v>
      </c>
      <c r="C170" s="587">
        <v>100</v>
      </c>
      <c r="D170" s="588" t="s">
        <v>923</v>
      </c>
      <c r="E170" s="587">
        <v>5</v>
      </c>
      <c r="F170" s="589" t="s">
        <v>1342</v>
      </c>
      <c r="G170" s="63"/>
      <c r="H170" s="63"/>
      <c r="I170" s="63"/>
      <c r="J170" s="63"/>
      <c r="K170" s="63"/>
      <c r="L170" s="63"/>
      <c r="M170" s="63"/>
      <c r="N170" s="63"/>
      <c r="O170" s="63"/>
      <c r="P170" s="63"/>
      <c r="Q170" s="63"/>
      <c r="R170" s="63"/>
      <c r="S170" s="63"/>
      <c r="T170" s="721"/>
    </row>
    <row r="171" spans="2:20" ht="18.75" customHeight="1">
      <c r="B171" s="1075" t="s">
        <v>1328</v>
      </c>
      <c r="C171" s="1076">
        <v>50</v>
      </c>
      <c r="D171" s="1077" t="s">
        <v>923</v>
      </c>
      <c r="E171" s="1076">
        <v>20</v>
      </c>
      <c r="F171" s="1078" t="s">
        <v>923</v>
      </c>
      <c r="G171" s="1079"/>
      <c r="H171" s="1079"/>
      <c r="I171" s="1079"/>
      <c r="J171" s="1079"/>
      <c r="K171" s="1079"/>
      <c r="L171" s="1079"/>
      <c r="M171" s="1079"/>
      <c r="N171" s="1079"/>
      <c r="O171" s="1079"/>
      <c r="P171" s="1079"/>
      <c r="Q171" s="1079"/>
      <c r="R171" s="1079"/>
      <c r="S171" s="1079"/>
      <c r="T171" s="1080"/>
    </row>
    <row r="255" spans="2:2" ht="18">
      <c r="B255" s="738"/>
    </row>
  </sheetData>
  <sheetProtection sheet="1" objects="1" scenarios="1" formatCells="0" formatColumns="0" formatRows="0" insertColumns="0" insertRows="0"/>
  <customSheetViews>
    <customSheetView guid="{64EBBD8A-4566-42FC-86CE-DB7AB51EA8C6}" showPageBreaks="1" showGridLines="0" printArea="1" hiddenColumns="1" view="pageBreakPreview" topLeftCell="A30">
      <selection activeCell="B33" sqref="B33:G33"/>
      <pageMargins left="0.25" right="0.25" top="0.75" bottom="0.75" header="0.3" footer="0.3"/>
      <pageSetup scale="47" orientation="portrait" r:id="rId1"/>
      <headerFooter alignWithMargins="0"/>
    </customSheetView>
    <customSheetView guid="{F9A20F36-B02B-42EA-9527-78282515A3BC}" showPageBreaks="1" showGridLines="0" printArea="1" hiddenColumns="1" view="pageBreakPreview" topLeftCell="A30">
      <selection activeCell="B33" sqref="B33:G33"/>
      <pageMargins left="0.25" right="0.25" top="0.75" bottom="0.75" header="0.3" footer="0.3"/>
      <pageSetup scale="47" orientation="portrait" r:id="rId2"/>
      <headerFooter alignWithMargins="0"/>
    </customSheetView>
  </customSheetViews>
  <mergeCells count="122">
    <mergeCell ref="R36:T36"/>
    <mergeCell ref="R31:S31"/>
    <mergeCell ref="R37:T37"/>
    <mergeCell ref="R39:T39"/>
    <mergeCell ref="R40:T40"/>
    <mergeCell ref="R41:T41"/>
    <mergeCell ref="R42:T42"/>
    <mergeCell ref="H32:N32"/>
    <mergeCell ref="R38:T38"/>
    <mergeCell ref="H34:N34"/>
    <mergeCell ref="R56:T56"/>
    <mergeCell ref="R53:T53"/>
    <mergeCell ref="R43:T43"/>
    <mergeCell ref="B51:T51"/>
    <mergeCell ref="B49:T49"/>
    <mergeCell ref="B53:D53"/>
    <mergeCell ref="H48:N48"/>
    <mergeCell ref="R44:T44"/>
    <mergeCell ref="R54:T54"/>
    <mergeCell ref="R52:T52"/>
    <mergeCell ref="B54:D54"/>
    <mergeCell ref="H54:N54"/>
    <mergeCell ref="H56:N56"/>
    <mergeCell ref="R50:T50"/>
    <mergeCell ref="H55:N55"/>
    <mergeCell ref="R55:T55"/>
    <mergeCell ref="B55:D56"/>
    <mergeCell ref="R45:T45"/>
    <mergeCell ref="R48:T48"/>
    <mergeCell ref="I75:K75"/>
    <mergeCell ref="H62:N62"/>
    <mergeCell ref="B65:G65"/>
    <mergeCell ref="B63:G63"/>
    <mergeCell ref="R63:T63"/>
    <mergeCell ref="B62:G62"/>
    <mergeCell ref="H66:N66"/>
    <mergeCell ref="B68:G68"/>
    <mergeCell ref="H68:N68"/>
    <mergeCell ref="B71:P71"/>
    <mergeCell ref="R67:T67"/>
    <mergeCell ref="R66:T66"/>
    <mergeCell ref="R71:T71"/>
    <mergeCell ref="R70:T70"/>
    <mergeCell ref="R69:T69"/>
    <mergeCell ref="R61:T61"/>
    <mergeCell ref="H58:N58"/>
    <mergeCell ref="R57:T57"/>
    <mergeCell ref="R62:T62"/>
    <mergeCell ref="H61:N61"/>
    <mergeCell ref="B61:G61"/>
    <mergeCell ref="H60:N60"/>
    <mergeCell ref="B58:D58"/>
    <mergeCell ref="B60:D60"/>
    <mergeCell ref="R58:T58"/>
    <mergeCell ref="F84:H84"/>
    <mergeCell ref="B72:P72"/>
    <mergeCell ref="O76:Q76"/>
    <mergeCell ref="B35:G35"/>
    <mergeCell ref="H35:N35"/>
    <mergeCell ref="H67:N67"/>
    <mergeCell ref="B66:G66"/>
    <mergeCell ref="R72:T72"/>
    <mergeCell ref="H63:N63"/>
    <mergeCell ref="B57:D57"/>
    <mergeCell ref="H57:N57"/>
    <mergeCell ref="R68:T68"/>
    <mergeCell ref="B70:P70"/>
    <mergeCell ref="B69:G69"/>
    <mergeCell ref="R76:T76"/>
    <mergeCell ref="R84:T84"/>
    <mergeCell ref="R75:T75"/>
    <mergeCell ref="R65:T65"/>
    <mergeCell ref="B64:T64"/>
    <mergeCell ref="B52:D52"/>
    <mergeCell ref="B50:G50"/>
    <mergeCell ref="H50:N50"/>
    <mergeCell ref="B59:T59"/>
    <mergeCell ref="R60:T60"/>
    <mergeCell ref="Q5:R5"/>
    <mergeCell ref="Q6:R6"/>
    <mergeCell ref="Q7:R7"/>
    <mergeCell ref="Q8:R8"/>
    <mergeCell ref="S6:T6"/>
    <mergeCell ref="S7:T7"/>
    <mergeCell ref="S8:T8"/>
    <mergeCell ref="B8:N8"/>
    <mergeCell ref="B9:N9"/>
    <mergeCell ref="B30:N30"/>
    <mergeCell ref="B29:N29"/>
    <mergeCell ref="B27:N27"/>
    <mergeCell ref="B10:N10"/>
    <mergeCell ref="B28:M28"/>
    <mergeCell ref="B34:G34"/>
    <mergeCell ref="R9:S9"/>
    <mergeCell ref="R10:S10"/>
    <mergeCell ref="B33:G33"/>
    <mergeCell ref="H33:N33"/>
    <mergeCell ref="B26:N26"/>
    <mergeCell ref="C142:M142"/>
    <mergeCell ref="N89:P89"/>
    <mergeCell ref="H52:N52"/>
    <mergeCell ref="N90:P90"/>
    <mergeCell ref="N91:P91"/>
    <mergeCell ref="N92:P92"/>
    <mergeCell ref="N93:P93"/>
    <mergeCell ref="K87:L87"/>
    <mergeCell ref="H53:N53"/>
    <mergeCell ref="C76:E76"/>
    <mergeCell ref="C75:E75"/>
    <mergeCell ref="F75:H75"/>
    <mergeCell ref="F76:H76"/>
    <mergeCell ref="O84:Q84"/>
    <mergeCell ref="H65:N65"/>
    <mergeCell ref="B67:G67"/>
    <mergeCell ref="I76:K76"/>
    <mergeCell ref="I84:K84"/>
    <mergeCell ref="L75:N75"/>
    <mergeCell ref="L76:N76"/>
    <mergeCell ref="O75:Q75"/>
    <mergeCell ref="L84:N84"/>
    <mergeCell ref="C84:E84"/>
    <mergeCell ref="H69:N69"/>
  </mergeCells>
  <phoneticPr fontId="30" type="noConversion"/>
  <conditionalFormatting sqref="G116 I116:J122 G118:G122 K115 H116:H121 N95:N98 F141">
    <cfRule type="cellIs" dxfId="27" priority="144" stopIfTrue="1" operator="greaterThan">
      <formula>0.5</formula>
    </cfRule>
  </conditionalFormatting>
  <conditionalFormatting sqref="N114:N115">
    <cfRule type="cellIs" dxfId="26" priority="140" stopIfTrue="1" operator="greaterThan">
      <formula>0.5</formula>
    </cfRule>
  </conditionalFormatting>
  <conditionalFormatting sqref="N133:N134">
    <cfRule type="cellIs" dxfId="25" priority="131" stopIfTrue="1" operator="greaterThan">
      <formula>0.5</formula>
    </cfRule>
  </conditionalFormatting>
  <conditionalFormatting sqref="M89:M93">
    <cfRule type="cellIs" dxfId="24" priority="13" stopIfTrue="1" operator="lessThan">
      <formula>0</formula>
    </cfRule>
    <cfRule type="cellIs" dxfId="23" priority="110" stopIfTrue="1" operator="greaterThan">
      <formula>0.5</formula>
    </cfRule>
  </conditionalFormatting>
  <conditionalFormatting sqref="G102:G110">
    <cfRule type="cellIs" dxfId="22" priority="11" stopIfTrue="1" operator="lessThan">
      <formula>0</formula>
    </cfRule>
  </conditionalFormatting>
  <conditionalFormatting sqref="H102:H110">
    <cfRule type="cellIs" dxfId="21" priority="10" stopIfTrue="1" operator="greaterThan">
      <formula>0.5</formula>
    </cfRule>
  </conditionalFormatting>
  <conditionalFormatting sqref="F117:F122">
    <cfRule type="cellIs" dxfId="20" priority="7" stopIfTrue="1" operator="lessThan">
      <formula>0</formula>
    </cfRule>
    <cfRule type="cellIs" dxfId="19" priority="8" stopIfTrue="1" operator="greaterThan">
      <formula>0.5</formula>
    </cfRule>
  </conditionalFormatting>
  <conditionalFormatting sqref="E126:E130">
    <cfRule type="cellIs" dxfId="18" priority="5" stopIfTrue="1" operator="lessThan">
      <formula>0</formula>
    </cfRule>
    <cfRule type="cellIs" dxfId="17" priority="6" stopIfTrue="1" operator="greaterThan">
      <formula>0.5</formula>
    </cfRule>
  </conditionalFormatting>
  <conditionalFormatting sqref="E137:E138">
    <cfRule type="cellIs" dxfId="16" priority="1" stopIfTrue="1" operator="lessThan">
      <formula>0</formula>
    </cfRule>
    <cfRule type="cellIs" dxfId="15" priority="2" stopIfTrue="1" operator="greaterThan">
      <formula>0.5</formula>
    </cfRule>
  </conditionalFormatting>
  <dataValidations count="3">
    <dataValidation type="list" allowBlank="1" showInputMessage="1" showErrorMessage="1" sqref="B137:B138" xr:uid="{00000000-0002-0000-1900-000000000000}">
      <formula1>$B$170:$B$171</formula1>
    </dataValidation>
    <dataValidation type="list" allowBlank="1" showInputMessage="1" showErrorMessage="1" sqref="P65:Q69 P33:P35 P37:Q45 P52:Q58 P60:Q63 Q70:Q72 P50:Q50 K37:N45" xr:uid="{00000000-0002-0000-1900-000001000000}">
      <formula1>"Yes,No,NA"</formula1>
    </dataValidation>
    <dataValidation type="list" allowBlank="1" showInputMessage="1" showErrorMessage="1" sqref="D89:D93" xr:uid="{00000000-0002-0000-1900-000002000000}">
      <formula1>$B$153:$B$164</formula1>
    </dataValidation>
  </dataValidations>
  <hyperlinks>
    <hyperlink ref="B66:G66" location="'Prerequisites Checklist'!C82" display="'Prerequisites Checklist'!C82" xr:uid="{00000000-0004-0000-1900-000000000000}"/>
    <hyperlink ref="E56" location="'Prerequisites Checklist'!C115" display="'Prerequisites Checklist'!C115" xr:uid="{00000000-0004-0000-1900-000001000000}"/>
    <hyperlink ref="E54" location="'Prerequisites Checklist'!C116" display="'Prerequisites Checklist'!C116" xr:uid="{00000000-0004-0000-1900-000002000000}"/>
    <hyperlink ref="E55" location="'Prerequisites Checklist'!C114" display="'Prerequisites Checklist'!C114" xr:uid="{00000000-0004-0000-1900-000003000000}"/>
  </hyperlinks>
  <pageMargins left="0.75" right="0.75" top="1" bottom="1" header="0.5" footer="0.5"/>
  <pageSetup scale="36" fitToHeight="0" orientation="portrait" r:id="rId3"/>
  <headerFooter alignWithMargins="0">
    <oddFooter>Page &amp;P of &amp;N</oddFooter>
  </headerFooter>
  <rowBreaks count="4" manualBreakCount="4">
    <brk id="47" min="1" max="19" man="1"/>
    <brk id="58" min="1" max="19" man="1"/>
    <brk id="96" min="1" max="19" man="1"/>
    <brk id="140" min="1" max="19" man="1"/>
  </rowBreaks>
  <drawing r:id="rId4"/>
  <legacyDrawing r:id="rId5"/>
  <legacyDrawingHF r:id="rId6"/>
  <controls>
    <mc:AlternateContent xmlns:mc="http://schemas.openxmlformats.org/markup-compatibility/2006">
      <mc:Choice Requires="x14">
        <control shapeId="3112973" r:id="rId7" name="CommandButton1">
          <controlPr defaultSize="0" autoLine="0" r:id="rId8">
            <anchor moveWithCells="1">
              <from>
                <xdr:col>17</xdr:col>
                <xdr:colOff>762000</xdr:colOff>
                <xdr:row>0</xdr:row>
                <xdr:rowOff>127000</xdr:rowOff>
              </from>
              <to>
                <xdr:col>19</xdr:col>
                <xdr:colOff>342900</xdr:colOff>
                <xdr:row>1</xdr:row>
                <xdr:rowOff>114300</xdr:rowOff>
              </to>
            </anchor>
          </controlPr>
        </control>
      </mc:Choice>
      <mc:Fallback>
        <control shapeId="3112973" r:id="rId7" name="CommandButton1"/>
      </mc:Fallback>
    </mc:AlternateContent>
  </control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9FF99"/>
    <pageSetUpPr fitToPage="1"/>
  </sheetPr>
  <dimension ref="A1:S170"/>
  <sheetViews>
    <sheetView showGridLines="0" zoomScale="70" zoomScaleNormal="70" zoomScaleSheetLayoutView="90" workbookViewId="0">
      <selection activeCell="H6" sqref="H6:I6"/>
    </sheetView>
  </sheetViews>
  <sheetFormatPr defaultColWidth="9.1796875" defaultRowHeight="12.5"/>
  <cols>
    <col min="1" max="1" width="9.1796875" style="692"/>
    <col min="2" max="2" width="20" style="694" customWidth="1"/>
    <col min="3" max="3" width="17.7265625" style="694" customWidth="1"/>
    <col min="4" max="4" width="16.54296875" style="694" customWidth="1"/>
    <col min="5" max="5" width="15.54296875" style="694" customWidth="1"/>
    <col min="6" max="6" width="25.26953125" style="694" customWidth="1"/>
    <col min="7" max="7" width="12.7265625" style="694" customWidth="1"/>
    <col min="8" max="8" width="7.453125" style="694" customWidth="1"/>
    <col min="9" max="9" width="10.1796875" style="694" customWidth="1"/>
    <col min="10" max="10" width="35.453125" style="694" customWidth="1"/>
    <col min="11" max="12" width="9.1796875" style="692"/>
    <col min="13" max="13" width="15.7265625" style="692" customWidth="1"/>
    <col min="14" max="14" width="7.453125" style="692" hidden="1" customWidth="1"/>
    <col min="15" max="16" width="9.1796875" style="692" hidden="1" customWidth="1"/>
    <col min="17" max="16384" width="9.1796875" style="692"/>
  </cols>
  <sheetData>
    <row r="1" spans="1:11" ht="26.25" customHeight="1">
      <c r="A1" s="691"/>
      <c r="B1" s="902"/>
      <c r="C1" s="700" t="s">
        <v>1085</v>
      </c>
      <c r="D1" s="701"/>
      <c r="E1" s="701"/>
      <c r="F1" s="702"/>
      <c r="G1" s="701"/>
      <c r="H1" s="703"/>
      <c r="I1" s="703"/>
      <c r="J1" s="704"/>
    </row>
    <row r="2" spans="1:11" ht="26.25" customHeight="1">
      <c r="B2" s="950"/>
      <c r="C2" s="512" t="s">
        <v>1086</v>
      </c>
      <c r="D2" s="852"/>
      <c r="E2" s="852"/>
      <c r="F2" s="513"/>
      <c r="G2" s="852"/>
      <c r="H2" s="20"/>
      <c r="I2" s="20"/>
      <c r="J2" s="706"/>
    </row>
    <row r="3" spans="1:11" ht="26.25" customHeight="1">
      <c r="B3" s="950"/>
      <c r="C3" s="690" t="s">
        <v>852</v>
      </c>
      <c r="D3" s="690">
        <f>'Project Info'!C3</f>
        <v>0</v>
      </c>
      <c r="E3" s="852"/>
      <c r="F3" s="513"/>
      <c r="G3" s="852"/>
      <c r="H3" s="20"/>
      <c r="I3" s="20"/>
      <c r="J3" s="706"/>
    </row>
    <row r="4" spans="1:11" ht="26.25" customHeight="1">
      <c r="B4" s="710"/>
      <c r="C4" s="690"/>
      <c r="D4" s="690"/>
      <c r="E4" s="518"/>
      <c r="F4" s="629"/>
      <c r="G4" s="518"/>
      <c r="H4" s="169"/>
      <c r="I4" s="169"/>
      <c r="J4" s="1082"/>
    </row>
    <row r="5" spans="1:11" s="735" customFormat="1" ht="15.5">
      <c r="B5" s="956" t="s">
        <v>1165</v>
      </c>
      <c r="C5" s="630"/>
      <c r="D5" s="630"/>
      <c r="E5" s="631"/>
      <c r="F5" s="632"/>
      <c r="G5" s="632"/>
      <c r="H5" s="1311" t="s">
        <v>884</v>
      </c>
      <c r="I5" s="1312"/>
      <c r="J5" s="957" t="s">
        <v>661</v>
      </c>
    </row>
    <row r="6" spans="1:11">
      <c r="B6" s="710"/>
      <c r="C6" s="518"/>
      <c r="D6" s="518"/>
      <c r="E6" s="518"/>
      <c r="F6" s="518"/>
      <c r="G6" s="518"/>
      <c r="H6" s="1432"/>
      <c r="I6" s="1728"/>
      <c r="J6" s="1128"/>
    </row>
    <row r="7" spans="1:11">
      <c r="B7" s="1083"/>
      <c r="C7" s="1084"/>
      <c r="D7" s="1084"/>
      <c r="E7" s="1084"/>
      <c r="F7" s="1084"/>
      <c r="G7" s="518"/>
      <c r="H7" s="1728"/>
      <c r="I7" s="1728"/>
      <c r="J7" s="1085"/>
    </row>
    <row r="8" spans="1:11" ht="12.75" customHeight="1">
      <c r="B8" s="909" t="s">
        <v>1019</v>
      </c>
      <c r="C8" s="518"/>
      <c r="D8" s="518"/>
      <c r="E8" s="518"/>
      <c r="F8" s="518"/>
      <c r="G8" s="518"/>
      <c r="H8" s="1728"/>
      <c r="I8" s="1728"/>
      <c r="J8" s="927"/>
      <c r="K8" s="693"/>
    </row>
    <row r="9" spans="1:11" ht="54" customHeight="1">
      <c r="A9" s="694"/>
      <c r="B9" s="1466" t="s">
        <v>1587</v>
      </c>
      <c r="C9" s="1332"/>
      <c r="D9" s="1332"/>
      <c r="E9" s="1332"/>
      <c r="F9" s="1332"/>
      <c r="G9" s="1332"/>
      <c r="H9" s="169"/>
      <c r="I9" s="169"/>
      <c r="J9" s="1086"/>
      <c r="K9" s="693"/>
    </row>
    <row r="10" spans="1:11">
      <c r="B10" s="710"/>
      <c r="C10" s="518"/>
      <c r="D10" s="518"/>
      <c r="E10" s="518"/>
      <c r="F10" s="518"/>
      <c r="G10" s="518"/>
      <c r="H10" s="169"/>
      <c r="I10" s="169"/>
      <c r="J10" s="1086"/>
    </row>
    <row r="11" spans="1:11">
      <c r="B11" s="710"/>
      <c r="C11" s="518"/>
      <c r="D11" s="518"/>
      <c r="E11" s="518"/>
      <c r="F11" s="518"/>
      <c r="G11" s="518"/>
      <c r="H11" s="169"/>
      <c r="I11" s="169"/>
      <c r="J11" s="1086"/>
    </row>
    <row r="12" spans="1:11" ht="13">
      <c r="B12" s="909" t="s">
        <v>844</v>
      </c>
      <c r="C12" s="518"/>
      <c r="D12" s="518"/>
      <c r="E12" s="518"/>
      <c r="F12" s="518"/>
      <c r="G12" s="518"/>
      <c r="H12" s="169"/>
      <c r="I12" s="169"/>
      <c r="J12" s="1086"/>
    </row>
    <row r="13" spans="1:11">
      <c r="B13" s="710" t="s">
        <v>845</v>
      </c>
      <c r="C13" s="518"/>
      <c r="D13" s="518"/>
      <c r="E13" s="518"/>
      <c r="F13" s="518"/>
      <c r="G13" s="518"/>
      <c r="H13" s="169"/>
      <c r="I13" s="169"/>
      <c r="J13" s="1086"/>
    </row>
    <row r="14" spans="1:11">
      <c r="B14" s="710" t="s">
        <v>1154</v>
      </c>
      <c r="C14" s="518"/>
      <c r="D14" s="518"/>
      <c r="E14" s="518"/>
      <c r="F14" s="518"/>
      <c r="G14" s="518"/>
      <c r="H14" s="169"/>
      <c r="I14" s="169"/>
      <c r="J14" s="1086"/>
    </row>
    <row r="15" spans="1:11">
      <c r="B15" s="710" t="s">
        <v>897</v>
      </c>
      <c r="C15" s="518"/>
      <c r="D15" s="518"/>
      <c r="E15" s="518"/>
      <c r="F15" s="518"/>
      <c r="G15" s="518"/>
      <c r="H15" s="169"/>
      <c r="I15" s="169"/>
      <c r="J15" s="1086"/>
    </row>
    <row r="16" spans="1:11">
      <c r="B16" s="710" t="s">
        <v>898</v>
      </c>
      <c r="C16" s="518"/>
      <c r="D16" s="518"/>
      <c r="E16" s="518"/>
      <c r="F16" s="518"/>
      <c r="G16" s="518"/>
      <c r="H16" s="169"/>
      <c r="I16" s="169"/>
      <c r="J16" s="1086"/>
    </row>
    <row r="17" spans="1:19">
      <c r="B17" s="710" t="s">
        <v>899</v>
      </c>
      <c r="C17" s="518"/>
      <c r="D17" s="518"/>
      <c r="E17" s="518"/>
      <c r="F17" s="518"/>
      <c r="G17" s="518"/>
      <c r="H17" s="169"/>
      <c r="I17" s="169"/>
      <c r="J17" s="1082"/>
    </row>
    <row r="18" spans="1:19">
      <c r="B18" s="710" t="s">
        <v>900</v>
      </c>
      <c r="C18" s="518"/>
      <c r="D18" s="518"/>
      <c r="E18" s="518"/>
      <c r="F18" s="518"/>
      <c r="G18" s="518"/>
      <c r="H18" s="169"/>
      <c r="I18" s="169"/>
      <c r="J18" s="1082"/>
    </row>
    <row r="19" spans="1:19">
      <c r="B19" s="710" t="s">
        <v>901</v>
      </c>
      <c r="C19" s="518"/>
      <c r="D19" s="518"/>
      <c r="E19" s="518"/>
      <c r="F19" s="518"/>
      <c r="G19" s="518"/>
      <c r="H19" s="169"/>
      <c r="I19" s="169"/>
      <c r="J19" s="1082"/>
    </row>
    <row r="20" spans="1:19">
      <c r="B20" s="710" t="s">
        <v>902</v>
      </c>
      <c r="C20" s="518"/>
      <c r="D20" s="518"/>
      <c r="E20" s="518"/>
      <c r="F20" s="518"/>
      <c r="G20" s="518"/>
      <c r="H20" s="169"/>
      <c r="I20" s="169"/>
      <c r="J20" s="1082"/>
    </row>
    <row r="21" spans="1:19">
      <c r="B21" s="710" t="s">
        <v>903</v>
      </c>
      <c r="C21" s="518"/>
      <c r="D21" s="518"/>
      <c r="E21" s="518"/>
      <c r="F21" s="518"/>
      <c r="G21" s="518"/>
      <c r="H21" s="169"/>
      <c r="I21" s="169"/>
      <c r="J21" s="1082"/>
    </row>
    <row r="22" spans="1:19">
      <c r="B22" s="710" t="s">
        <v>904</v>
      </c>
      <c r="C22" s="518"/>
      <c r="D22" s="518"/>
      <c r="E22" s="518"/>
      <c r="F22" s="518"/>
      <c r="G22" s="518"/>
      <c r="H22" s="169"/>
      <c r="I22" s="169"/>
      <c r="J22" s="1082"/>
    </row>
    <row r="23" spans="1:19">
      <c r="B23" s="710" t="s">
        <v>1164</v>
      </c>
      <c r="C23" s="518"/>
      <c r="D23" s="518"/>
      <c r="E23" s="518"/>
      <c r="F23" s="518"/>
      <c r="G23" s="518"/>
      <c r="H23" s="169"/>
      <c r="I23" s="169"/>
      <c r="J23" s="1082"/>
    </row>
    <row r="24" spans="1:19">
      <c r="B24" s="710"/>
      <c r="C24" s="518"/>
      <c r="D24" s="518"/>
      <c r="E24" s="518"/>
      <c r="F24" s="518"/>
      <c r="G24" s="518"/>
      <c r="H24" s="169"/>
      <c r="I24" s="169"/>
      <c r="J24" s="1082"/>
    </row>
    <row r="25" spans="1:19" ht="13">
      <c r="B25" s="712" t="s">
        <v>1016</v>
      </c>
      <c r="C25" s="518"/>
      <c r="D25" s="518"/>
      <c r="E25" s="518"/>
      <c r="F25" s="518"/>
      <c r="G25" s="518"/>
      <c r="H25" s="169"/>
      <c r="I25" s="169"/>
      <c r="J25" s="1082"/>
    </row>
    <row r="26" spans="1:19" ht="65.150000000000006" customHeight="1">
      <c r="B26" s="1466" t="s">
        <v>62</v>
      </c>
      <c r="C26" s="1332"/>
      <c r="D26" s="1332"/>
      <c r="E26" s="1332"/>
      <c r="F26" s="1332"/>
      <c r="G26" s="518"/>
      <c r="H26" s="169"/>
      <c r="I26" s="169"/>
      <c r="J26" s="1082"/>
    </row>
    <row r="27" spans="1:19" ht="13.5" customHeight="1">
      <c r="B27" s="1466" t="s">
        <v>1061</v>
      </c>
      <c r="C27" s="1332"/>
      <c r="D27" s="1332"/>
      <c r="E27" s="1332"/>
      <c r="F27" s="1332"/>
      <c r="G27" s="518"/>
      <c r="H27" s="169"/>
      <c r="I27" s="169"/>
      <c r="J27" s="1082"/>
    </row>
    <row r="28" spans="1:19" ht="15" customHeight="1">
      <c r="B28" s="1450" t="s">
        <v>1056</v>
      </c>
      <c r="C28" s="1696"/>
      <c r="D28" s="1696"/>
      <c r="E28" s="1696"/>
      <c r="F28" s="1696"/>
      <c r="G28" s="518"/>
      <c r="H28" s="169"/>
      <c r="I28" s="169"/>
      <c r="J28" s="1082"/>
    </row>
    <row r="29" spans="1:19" s="697" customFormat="1" ht="80.150000000000006" customHeight="1">
      <c r="B29" s="929" t="s">
        <v>1077</v>
      </c>
      <c r="C29" s="836"/>
      <c r="D29" s="836"/>
      <c r="E29" s="836"/>
      <c r="F29" s="836" t="s">
        <v>955</v>
      </c>
      <c r="G29" s="836" t="s">
        <v>662</v>
      </c>
      <c r="H29" s="524" t="s">
        <v>1083</v>
      </c>
      <c r="I29" s="178"/>
      <c r="J29" s="1087"/>
      <c r="K29" s="767"/>
      <c r="L29" s="767"/>
      <c r="M29" s="767"/>
      <c r="N29" s="767"/>
      <c r="O29" s="767"/>
      <c r="P29" s="767"/>
      <c r="Q29" s="767"/>
    </row>
    <row r="30" spans="1:19" ht="378" customHeight="1">
      <c r="A30" s="694"/>
      <c r="B30" s="1377" t="s">
        <v>1785</v>
      </c>
      <c r="C30" s="1281"/>
      <c r="D30" s="1281"/>
      <c r="E30" s="1281"/>
      <c r="F30" s="1182"/>
      <c r="G30" s="1182"/>
      <c r="H30" s="1182"/>
      <c r="I30" s="179"/>
      <c r="J30" s="1088"/>
    </row>
    <row r="31" spans="1:19" s="697" customFormat="1" ht="99.75" customHeight="1">
      <c r="B31" s="734" t="s">
        <v>1315</v>
      </c>
      <c r="C31" s="836" t="s">
        <v>1235</v>
      </c>
      <c r="D31" s="836" t="s">
        <v>888</v>
      </c>
      <c r="E31" s="836" t="s">
        <v>886</v>
      </c>
      <c r="F31" s="836" t="s">
        <v>887</v>
      </c>
      <c r="G31" s="836" t="s">
        <v>662</v>
      </c>
      <c r="H31" s="524" t="s">
        <v>1083</v>
      </c>
      <c r="I31" s="524" t="s">
        <v>1084</v>
      </c>
      <c r="J31" s="931" t="s">
        <v>1892</v>
      </c>
      <c r="K31" s="767"/>
      <c r="L31" s="767"/>
      <c r="M31" s="767"/>
      <c r="N31" s="767"/>
      <c r="O31" s="767"/>
      <c r="P31" s="767"/>
      <c r="Q31" s="767"/>
      <c r="R31" s="767"/>
      <c r="S31" s="767"/>
    </row>
    <row r="32" spans="1:19" s="697" customFormat="1" ht="292.5" customHeight="1">
      <c r="A32" s="1108"/>
      <c r="B32" s="1732" t="s">
        <v>1786</v>
      </c>
      <c r="C32" s="661" t="str">
        <f>IF('Project Info'!C4='Project Info'!P35,'Prescriptive Path Checklist'!C126,IF('Project Info'!C4='Project Info'!P36,'Prerequisites Checklist'!C117,"&lt;Select compliance path on the 'Project Info' tab&gt;"))</f>
        <v>&lt;Select compliance path on the 'Project Info' tab&gt;</v>
      </c>
      <c r="D32" s="1729">
        <f>ERMs!C59</f>
        <v>0</v>
      </c>
      <c r="E32" s="1729">
        <f>ERMs!D59</f>
        <v>0</v>
      </c>
      <c r="F32" s="1182"/>
      <c r="G32" s="1182"/>
      <c r="H32" s="1182"/>
      <c r="I32" s="1177"/>
      <c r="J32" s="1120"/>
      <c r="K32" s="767"/>
      <c r="L32" s="767"/>
      <c r="M32" s="767"/>
      <c r="N32" s="767"/>
      <c r="O32" s="767"/>
      <c r="P32" s="767"/>
      <c r="Q32" s="767"/>
      <c r="R32" s="767"/>
      <c r="S32" s="767"/>
    </row>
    <row r="33" spans="1:19" s="697" customFormat="1" ht="180" customHeight="1">
      <c r="A33" s="1108"/>
      <c r="B33" s="1733"/>
      <c r="C33" s="660" t="str">
        <f>IF('Project Info'!C4='Project Info'!P35,'Prescriptive Path Checklist'!C127,IF('Project Info'!C4='Project Info'!P36,'Prerequisites Checklist'!C118,"&lt;Select compliance path on the 'Project Info' tab&gt;"))</f>
        <v>&lt;Select compliance path on the 'Project Info' tab&gt;</v>
      </c>
      <c r="D33" s="1730"/>
      <c r="E33" s="1730"/>
      <c r="F33" s="1182"/>
      <c r="G33" s="1182"/>
      <c r="H33" s="1182"/>
      <c r="I33" s="1177"/>
      <c r="J33" s="1120"/>
      <c r="K33" s="767"/>
      <c r="L33" s="767"/>
      <c r="M33" s="767"/>
      <c r="N33" s="767"/>
      <c r="O33" s="767"/>
      <c r="P33" s="767"/>
      <c r="Q33" s="767"/>
      <c r="R33" s="767"/>
      <c r="S33" s="767"/>
    </row>
    <row r="34" spans="1:19" ht="250.5" customHeight="1">
      <c r="A34" s="694"/>
      <c r="B34" s="1493" t="s">
        <v>1787</v>
      </c>
      <c r="C34" s="1378"/>
      <c r="D34" s="1378"/>
      <c r="E34" s="1378"/>
      <c r="F34" s="1378"/>
      <c r="G34" s="1378"/>
      <c r="H34" s="1731"/>
      <c r="I34" s="1177"/>
      <c r="J34" s="1120"/>
    </row>
    <row r="35" spans="1:19" s="697" customFormat="1">
      <c r="A35" s="1109"/>
      <c r="B35" s="1377" t="s">
        <v>1563</v>
      </c>
      <c r="C35" s="1281"/>
      <c r="D35" s="1281"/>
      <c r="E35" s="1281"/>
      <c r="F35" s="1281"/>
      <c r="G35" s="1281"/>
      <c r="H35" s="1281"/>
      <c r="I35" s="1177"/>
      <c r="J35" s="1120"/>
      <c r="K35" s="767"/>
      <c r="L35" s="767"/>
      <c r="M35" s="767"/>
      <c r="N35" s="767"/>
      <c r="O35" s="767"/>
      <c r="P35" s="767"/>
      <c r="Q35" s="767"/>
      <c r="R35" s="767"/>
      <c r="S35" s="767"/>
    </row>
    <row r="36" spans="1:19" s="697" customFormat="1" ht="58.5" customHeight="1">
      <c r="B36" s="1377" t="s">
        <v>1507</v>
      </c>
      <c r="C36" s="1281"/>
      <c r="D36" s="1281"/>
      <c r="E36" s="1281"/>
      <c r="F36" s="1281"/>
      <c r="G36" s="1281"/>
      <c r="H36" s="1281"/>
      <c r="I36" s="1177"/>
      <c r="J36" s="1120"/>
      <c r="K36" s="767"/>
      <c r="L36" s="767"/>
      <c r="M36" s="767"/>
      <c r="N36" s="767"/>
      <c r="O36" s="767"/>
      <c r="P36" s="767"/>
      <c r="Q36" s="767"/>
      <c r="R36" s="767"/>
      <c r="S36" s="767"/>
    </row>
    <row r="37" spans="1:19" s="697" customFormat="1" ht="30.75" customHeight="1">
      <c r="B37" s="1377" t="s">
        <v>706</v>
      </c>
      <c r="C37" s="1281"/>
      <c r="D37" s="1281"/>
      <c r="E37" s="1281"/>
      <c r="F37" s="1281"/>
      <c r="G37" s="1281"/>
      <c r="H37" s="1281"/>
      <c r="I37" s="1177"/>
      <c r="J37" s="1120"/>
      <c r="K37" s="767"/>
      <c r="L37" s="767"/>
      <c r="M37" s="767"/>
      <c r="N37" s="767"/>
      <c r="O37" s="767"/>
      <c r="P37" s="767"/>
      <c r="Q37" s="767"/>
      <c r="R37" s="767"/>
      <c r="S37" s="767"/>
    </row>
    <row r="38" spans="1:19" s="697" customFormat="1" ht="54.75" customHeight="1">
      <c r="B38" s="1377" t="s">
        <v>707</v>
      </c>
      <c r="C38" s="1281"/>
      <c r="D38" s="1281"/>
      <c r="E38" s="1281"/>
      <c r="F38" s="1281"/>
      <c r="G38" s="1281"/>
      <c r="H38" s="1281"/>
      <c r="I38" s="1177"/>
      <c r="J38" s="1120"/>
      <c r="K38" s="767"/>
      <c r="L38" s="767"/>
      <c r="M38" s="767"/>
      <c r="N38" s="767"/>
      <c r="O38" s="767"/>
      <c r="P38" s="767"/>
      <c r="Q38" s="767"/>
      <c r="R38" s="767"/>
      <c r="S38" s="767"/>
    </row>
    <row r="39" spans="1:19" s="697" customFormat="1" ht="33" customHeight="1">
      <c r="B39" s="1377" t="s">
        <v>708</v>
      </c>
      <c r="C39" s="1281"/>
      <c r="D39" s="1281"/>
      <c r="E39" s="1281"/>
      <c r="F39" s="1281"/>
      <c r="G39" s="1281"/>
      <c r="H39" s="1281"/>
      <c r="I39" s="1177"/>
      <c r="J39" s="1120"/>
      <c r="K39" s="767"/>
      <c r="L39" s="767"/>
      <c r="M39" s="767"/>
      <c r="N39" s="767"/>
      <c r="O39" s="767"/>
      <c r="P39" s="767"/>
      <c r="Q39" s="767"/>
      <c r="R39" s="767"/>
      <c r="S39" s="767"/>
    </row>
    <row r="40" spans="1:19" s="697" customFormat="1" ht="26.25" customHeight="1">
      <c r="B40" s="1377" t="s">
        <v>1482</v>
      </c>
      <c r="C40" s="1281"/>
      <c r="D40" s="1281"/>
      <c r="E40" s="1281"/>
      <c r="F40" s="1281"/>
      <c r="G40" s="1281"/>
      <c r="H40" s="1281"/>
      <c r="I40" s="1177"/>
      <c r="J40" s="1120"/>
      <c r="K40" s="767"/>
      <c r="L40" s="767"/>
      <c r="M40" s="767"/>
      <c r="N40" s="767"/>
      <c r="O40" s="767"/>
      <c r="P40" s="767"/>
      <c r="Q40" s="767"/>
      <c r="R40" s="767"/>
      <c r="S40" s="767"/>
    </row>
    <row r="41" spans="1:19" s="697" customFormat="1" ht="33.75" customHeight="1">
      <c r="A41" s="767"/>
      <c r="B41" s="1063"/>
      <c r="C41" s="179"/>
      <c r="D41" s="179"/>
      <c r="E41" s="179"/>
      <c r="F41" s="179"/>
      <c r="G41" s="1734"/>
      <c r="H41" s="1734"/>
      <c r="I41" s="1735"/>
      <c r="J41" s="1736"/>
      <c r="K41" s="767"/>
      <c r="L41" s="767"/>
      <c r="M41" s="767"/>
      <c r="N41" s="767"/>
      <c r="O41" s="767"/>
      <c r="P41" s="767"/>
      <c r="Q41" s="767"/>
      <c r="R41" s="767"/>
      <c r="S41" s="767"/>
    </row>
    <row r="42" spans="1:19" ht="13">
      <c r="B42" s="984" t="s">
        <v>1660</v>
      </c>
      <c r="C42" s="1084"/>
      <c r="D42" s="1084"/>
      <c r="E42" s="1084"/>
      <c r="F42" s="1084"/>
      <c r="G42" s="1084"/>
      <c r="H42" s="179"/>
      <c r="I42" s="179"/>
      <c r="J42" s="1088"/>
    </row>
    <row r="43" spans="1:19">
      <c r="B43" s="1063"/>
      <c r="C43" s="179"/>
      <c r="D43" s="179"/>
      <c r="E43" s="179"/>
      <c r="F43" s="179"/>
      <c r="G43" s="179"/>
      <c r="H43" s="179"/>
      <c r="I43" s="179"/>
      <c r="J43" s="1088"/>
    </row>
    <row r="44" spans="1:19" s="693" customFormat="1" ht="91.5" customHeight="1">
      <c r="B44" s="1089" t="s">
        <v>642</v>
      </c>
      <c r="C44" s="869" t="s">
        <v>1673</v>
      </c>
      <c r="D44" s="869" t="s">
        <v>1699</v>
      </c>
      <c r="E44" s="869" t="s">
        <v>1658</v>
      </c>
      <c r="F44" s="869" t="s">
        <v>1659</v>
      </c>
      <c r="G44" s="869" t="s">
        <v>641</v>
      </c>
      <c r="H44" s="633" t="s">
        <v>1788</v>
      </c>
      <c r="I44" s="1724" t="s">
        <v>1054</v>
      </c>
      <c r="J44" s="1725"/>
    </row>
    <row r="45" spans="1:19" s="693" customFormat="1" ht="29.25" customHeight="1">
      <c r="B45" s="987"/>
      <c r="C45" s="864"/>
      <c r="D45" s="362"/>
      <c r="E45" s="113"/>
      <c r="F45" s="854"/>
      <c r="G45" s="96" t="e">
        <f>F45/E45</f>
        <v>#DIV/0!</v>
      </c>
      <c r="H45" s="97" t="str">
        <f>IF('Project Info'!C4="Prescriptive",2.5*C45+2.5*D45, IF('Project Info'!C4="Performance",5*C45+5*D45,""))</f>
        <v/>
      </c>
      <c r="I45" s="1726"/>
      <c r="J45" s="1727"/>
    </row>
    <row r="46" spans="1:19" s="693" customFormat="1" ht="29.25" customHeight="1">
      <c r="B46" s="987"/>
      <c r="C46" s="864"/>
      <c r="D46" s="362"/>
      <c r="E46" s="113"/>
      <c r="F46" s="854"/>
      <c r="G46" s="96" t="e">
        <f t="shared" ref="G46:G53" si="0">F46/E46</f>
        <v>#DIV/0!</v>
      </c>
      <c r="H46" s="97" t="str">
        <f>IF('Project Info'!C4="Prescriptive",2.5*C46+2.5*D46, IF('Project Info'!C4="Performance",5*C46+5*D46,""))</f>
        <v/>
      </c>
      <c r="I46" s="1726"/>
      <c r="J46" s="1727"/>
      <c r="L46" s="1035"/>
    </row>
    <row r="47" spans="1:19" s="693" customFormat="1" ht="29.25" customHeight="1">
      <c r="B47" s="987"/>
      <c r="C47" s="864"/>
      <c r="D47" s="362"/>
      <c r="E47" s="113"/>
      <c r="F47" s="854"/>
      <c r="G47" s="96" t="e">
        <f t="shared" si="0"/>
        <v>#DIV/0!</v>
      </c>
      <c r="H47" s="97" t="str">
        <f>IF('Project Info'!C4="Prescriptive",2.5*C47+2.5*D47, IF('Project Info'!C4="Performance",5*C47+5*D47,""))</f>
        <v/>
      </c>
      <c r="I47" s="1726"/>
      <c r="J47" s="1727"/>
      <c r="L47" s="1035"/>
    </row>
    <row r="48" spans="1:19" s="735" customFormat="1" ht="29.25" customHeight="1">
      <c r="B48" s="987"/>
      <c r="C48" s="864"/>
      <c r="D48" s="362"/>
      <c r="E48" s="113"/>
      <c r="F48" s="854"/>
      <c r="G48" s="96" t="e">
        <f t="shared" si="0"/>
        <v>#DIV/0!</v>
      </c>
      <c r="H48" s="97" t="str">
        <f>IF('Project Info'!C4="Prescriptive",2.5*C48+2.5*D48, IF('Project Info'!C4="Performance",5*C48+5*D48,""))</f>
        <v/>
      </c>
      <c r="I48" s="1726"/>
      <c r="J48" s="1727"/>
      <c r="K48" s="693"/>
      <c r="L48" s="1032"/>
    </row>
    <row r="49" spans="1:12" ht="29.25" customHeight="1">
      <c r="B49" s="1023"/>
      <c r="C49" s="864"/>
      <c r="D49" s="362"/>
      <c r="E49" s="113"/>
      <c r="F49" s="854"/>
      <c r="G49" s="96" t="e">
        <f t="shared" si="0"/>
        <v>#DIV/0!</v>
      </c>
      <c r="H49" s="97" t="str">
        <f>IF('Project Info'!C4="Prescriptive",2.5*C49+2.5*D49, IF('Project Info'!C4="Performance",5*C49+5*D49,""))</f>
        <v/>
      </c>
      <c r="I49" s="1726"/>
      <c r="J49" s="1727"/>
      <c r="K49" s="693"/>
      <c r="L49" s="1032"/>
    </row>
    <row r="50" spans="1:12" ht="29.25" customHeight="1">
      <c r="B50" s="1023"/>
      <c r="C50" s="864"/>
      <c r="D50" s="362"/>
      <c r="E50" s="113"/>
      <c r="F50" s="854"/>
      <c r="G50" s="96" t="e">
        <f t="shared" si="0"/>
        <v>#DIV/0!</v>
      </c>
      <c r="H50" s="97" t="str">
        <f>IF('Project Info'!C4="Prescriptive",2.5*C50+2.5*D50, IF('Project Info'!C4="Performance",5*C50+5*D50,""))</f>
        <v/>
      </c>
      <c r="I50" s="1726"/>
      <c r="J50" s="1727"/>
      <c r="K50" s="693"/>
      <c r="L50" s="1032"/>
    </row>
    <row r="51" spans="1:12" ht="29.25" customHeight="1">
      <c r="B51" s="1023"/>
      <c r="C51" s="864"/>
      <c r="D51" s="362"/>
      <c r="E51" s="113"/>
      <c r="F51" s="854"/>
      <c r="G51" s="96" t="e">
        <f t="shared" si="0"/>
        <v>#DIV/0!</v>
      </c>
      <c r="H51" s="97" t="str">
        <f>IF('Project Info'!C4="Prescriptive",2.5*C51+2.5*D51, IF('Project Info'!C4="Performance",5*C51+5*D51,""))</f>
        <v/>
      </c>
      <c r="I51" s="1726"/>
      <c r="J51" s="1727"/>
      <c r="K51" s="693"/>
      <c r="L51" s="1032"/>
    </row>
    <row r="52" spans="1:12" ht="29.25" customHeight="1">
      <c r="B52" s="1023"/>
      <c r="C52" s="864"/>
      <c r="D52" s="362"/>
      <c r="E52" s="113"/>
      <c r="F52" s="854"/>
      <c r="G52" s="96" t="e">
        <f t="shared" si="0"/>
        <v>#DIV/0!</v>
      </c>
      <c r="H52" s="97" t="str">
        <f>IF('Project Info'!C4="Prescriptive",2.5*C52+2.5*D52, IF('Project Info'!C4="Performance",5*C52+5*D52,""))</f>
        <v/>
      </c>
      <c r="I52" s="1726"/>
      <c r="J52" s="1727"/>
      <c r="L52" s="1032"/>
    </row>
    <row r="53" spans="1:12" ht="29.25" customHeight="1">
      <c r="B53" s="1023"/>
      <c r="C53" s="864"/>
      <c r="D53" s="362"/>
      <c r="E53" s="113"/>
      <c r="F53" s="854"/>
      <c r="G53" s="96" t="e">
        <f t="shared" si="0"/>
        <v>#DIV/0!</v>
      </c>
      <c r="H53" s="97" t="str">
        <f>IF('Project Info'!C4="Prescriptive",2.5*C53+2.5*D53, IF('Project Info'!C4="Performance",5*C53+5*D53,""))</f>
        <v/>
      </c>
      <c r="I53" s="1726"/>
      <c r="J53" s="1727"/>
      <c r="L53" s="1032"/>
    </row>
    <row r="54" spans="1:12" ht="15.5">
      <c r="B54" s="1063"/>
      <c r="C54" s="1090"/>
      <c r="D54" s="179"/>
      <c r="E54" s="1091"/>
      <c r="F54" s="1092"/>
      <c r="G54" s="179"/>
      <c r="H54" s="179"/>
      <c r="I54" s="179"/>
      <c r="J54" s="1088"/>
    </row>
    <row r="55" spans="1:12" ht="15.5">
      <c r="B55" s="1063"/>
      <c r="C55" s="1090"/>
      <c r="D55" s="179"/>
      <c r="E55" s="1091"/>
      <c r="F55" s="1092"/>
      <c r="G55" s="179"/>
      <c r="H55" s="179"/>
      <c r="I55" s="179"/>
      <c r="J55" s="1088"/>
    </row>
    <row r="56" spans="1:12" ht="18">
      <c r="B56" s="1093" t="s">
        <v>1894</v>
      </c>
      <c r="C56" s="179"/>
      <c r="D56" s="1094"/>
      <c r="E56" s="179"/>
      <c r="F56" s="179"/>
      <c r="G56" s="179"/>
      <c r="H56" s="179"/>
      <c r="I56" s="179"/>
      <c r="J56" s="1088"/>
    </row>
    <row r="57" spans="1:12" ht="13">
      <c r="B57" s="1063"/>
      <c r="C57" s="179"/>
      <c r="D57" s="1094"/>
      <c r="E57" s="179"/>
      <c r="F57" s="179"/>
      <c r="G57" s="179"/>
      <c r="H57" s="179"/>
      <c r="I57" s="179"/>
      <c r="J57" s="1088"/>
    </row>
    <row r="58" spans="1:12" ht="13">
      <c r="B58" s="1095" t="s">
        <v>642</v>
      </c>
      <c r="C58" s="1723" t="s">
        <v>647</v>
      </c>
      <c r="D58" s="1723"/>
      <c r="E58" s="112"/>
      <c r="F58" s="179"/>
      <c r="G58" s="179"/>
      <c r="H58" s="179"/>
      <c r="I58" s="179"/>
      <c r="J58" s="1088"/>
    </row>
    <row r="59" spans="1:12" ht="13">
      <c r="A59" s="694"/>
      <c r="B59" s="1096"/>
      <c r="C59" s="1723" t="s">
        <v>648</v>
      </c>
      <c r="D59" s="1723"/>
      <c r="E59" s="112"/>
      <c r="F59" s="179"/>
      <c r="G59" s="179"/>
      <c r="H59" s="179"/>
      <c r="I59" s="179"/>
      <c r="J59" s="1088"/>
    </row>
    <row r="60" spans="1:12" ht="13">
      <c r="B60" s="1063"/>
      <c r="C60" s="1723" t="s">
        <v>645</v>
      </c>
      <c r="D60" s="1723"/>
      <c r="E60" s="112"/>
      <c r="F60" s="179"/>
      <c r="G60" s="179"/>
      <c r="H60" s="179"/>
      <c r="I60" s="179"/>
      <c r="J60" s="1088"/>
    </row>
    <row r="61" spans="1:12">
      <c r="B61" s="1063"/>
      <c r="C61" s="179"/>
      <c r="D61" s="179"/>
      <c r="E61" s="179"/>
      <c r="F61" s="179"/>
      <c r="G61" s="179"/>
      <c r="H61" s="179"/>
      <c r="I61" s="179"/>
      <c r="J61" s="1088"/>
    </row>
    <row r="62" spans="1:12" ht="52">
      <c r="B62" s="1063"/>
      <c r="C62" s="180" t="s">
        <v>646</v>
      </c>
      <c r="D62" s="180" t="s">
        <v>906</v>
      </c>
      <c r="E62" s="180" t="s">
        <v>907</v>
      </c>
      <c r="F62" s="180" t="s">
        <v>908</v>
      </c>
      <c r="G62" s="180" t="s">
        <v>1640</v>
      </c>
      <c r="H62" s="180" t="s">
        <v>909</v>
      </c>
      <c r="I62" s="180" t="s">
        <v>910</v>
      </c>
      <c r="J62" s="1097"/>
    </row>
    <row r="63" spans="1:12" ht="13">
      <c r="B63" s="1098"/>
      <c r="C63" s="181"/>
      <c r="D63" s="181"/>
      <c r="E63" s="181"/>
      <c r="F63" s="94" t="str">
        <f>IF(E63=1,ABS(D63-$E$60)^0.5*41.42,IF(E63=2,ABS(D63-$E$60)^0.5*15.8,IF(E63=3,ABS(D63-$E$60)^0.5*6.33,IF(E63="O",ABS(D63-$E$60)^0.5*108.5,"Enter Plate Position"))))</f>
        <v>Enter Plate Position</v>
      </c>
      <c r="G63" s="94" t="e">
        <f>F63*SQRT(($E$59+460)/($E$58+460))</f>
        <v>#VALUE!</v>
      </c>
      <c r="H63" s="95" t="e">
        <f>LOG(ABS(C63-$E$60))</f>
        <v>#NUM!</v>
      </c>
      <c r="I63" s="95" t="e">
        <f>LOG(G63)</f>
        <v>#VALUE!</v>
      </c>
      <c r="J63" s="1099"/>
    </row>
    <row r="64" spans="1:12" ht="13">
      <c r="B64" s="1098"/>
      <c r="C64" s="181"/>
      <c r="D64" s="181"/>
      <c r="E64" s="181"/>
      <c r="F64" s="94" t="str">
        <f>IF(E64=1,ABS(D64-$E$60)^0.5*41.42,IF(E64=2,ABS(D64-$E$60)^0.5*15.8,IF(E64=3,ABS(D64-$E$60)^0.5*6.33,IF(E64="O",ABS(D64-$E$60)^0.5*108.5,"Enter Plate Position"))))</f>
        <v>Enter Plate Position</v>
      </c>
      <c r="G64" s="94" t="e">
        <f>F64*SQRT(($E$59+460)/($E$58+460))</f>
        <v>#VALUE!</v>
      </c>
      <c r="H64" s="95" t="e">
        <f>LOG(ABS(C64-$E$60))</f>
        <v>#NUM!</v>
      </c>
      <c r="I64" s="95" t="e">
        <f>LOG(G64)</f>
        <v>#VALUE!</v>
      </c>
      <c r="J64" s="1099"/>
    </row>
    <row r="65" spans="2:10" ht="13">
      <c r="B65" s="1098"/>
      <c r="C65" s="181"/>
      <c r="D65" s="181"/>
      <c r="E65" s="181"/>
      <c r="F65" s="94" t="str">
        <f>IF(E65=1,ABS(D65-$E$60)^0.5*41.42,IF(E65=2,ABS(D65-$E$60)^0.5*15.8,IF(E65=3,ABS(D65-$E$60)^0.5*6.33,IF(E65="O",ABS(D65-$E$60)^0.5*108.5,"Enter Plate Position"))))</f>
        <v>Enter Plate Position</v>
      </c>
      <c r="G65" s="94" t="e">
        <f>F65*SQRT(($E$59+460)/($E$58+460))</f>
        <v>#VALUE!</v>
      </c>
      <c r="H65" s="95" t="e">
        <f>LOG(ABS(C65-$E$60))</f>
        <v>#NUM!</v>
      </c>
      <c r="I65" s="95" t="e">
        <f>LOG(G65)</f>
        <v>#VALUE!</v>
      </c>
      <c r="J65" s="1099"/>
    </row>
    <row r="66" spans="2:10" ht="13">
      <c r="B66" s="1098"/>
      <c r="C66" s="181"/>
      <c r="D66" s="181"/>
      <c r="E66" s="181"/>
      <c r="F66" s="94" t="str">
        <f>IF(E66=1,ABS(D66-$E$60)^0.5*41.42,IF(E66=2,ABS(D66-$E$60)^0.5*15.8,IF(E66=3,ABS(D66-$E$60)^0.5*6.33,IF(E66="O",ABS(D66-$E$60)^0.5*108.5,"Enter Plate Position"))))</f>
        <v>Enter Plate Position</v>
      </c>
      <c r="G66" s="94" t="e">
        <f>F66*SQRT(($E$59+460)/($E$58+460))</f>
        <v>#VALUE!</v>
      </c>
      <c r="H66" s="95" t="e">
        <f>LOG(ABS(C66-$E$60))</f>
        <v>#NUM!</v>
      </c>
      <c r="I66" s="95" t="e">
        <f>LOG(G66)</f>
        <v>#VALUE!</v>
      </c>
      <c r="J66" s="1099"/>
    </row>
    <row r="67" spans="2:10" ht="13">
      <c r="B67" s="1098"/>
      <c r="C67" s="181"/>
      <c r="D67" s="181"/>
      <c r="E67" s="181"/>
      <c r="F67" s="94" t="str">
        <f>IF(E67=1,ABS(D67-$E$60)^0.5*41.42,IF(E67=2,ABS(D67-$E$60)^0.5*15.8,IF(E67=3,ABS(D67-$E$60)^0.5*6.33,IF(E67="O",ABS(D67-$E$60)^0.5*108.5,"Enter Plate Position"))))</f>
        <v>Enter Plate Position</v>
      </c>
      <c r="G67" s="94" t="e">
        <f>F67*SQRT(($E$59+460)/($E$58+460))</f>
        <v>#VALUE!</v>
      </c>
      <c r="H67" s="95" t="e">
        <f>LOG(ABS(C67-$E$60))</f>
        <v>#NUM!</v>
      </c>
      <c r="I67" s="95" t="e">
        <f>LOG(G67)</f>
        <v>#VALUE!</v>
      </c>
      <c r="J67" s="1099"/>
    </row>
    <row r="68" spans="2:10">
      <c r="B68" s="1063"/>
      <c r="C68" s="179"/>
      <c r="D68" s="179"/>
      <c r="E68" s="179"/>
      <c r="F68" s="179"/>
      <c r="G68" s="179"/>
      <c r="H68" s="1100"/>
      <c r="I68" s="179"/>
      <c r="J68" s="1088"/>
    </row>
    <row r="69" spans="2:10">
      <c r="B69" s="1063"/>
      <c r="C69" s="179"/>
      <c r="D69" s="179"/>
      <c r="E69" s="179"/>
      <c r="F69" s="179"/>
      <c r="G69" s="179"/>
      <c r="H69" s="179"/>
      <c r="I69" s="179"/>
      <c r="J69" s="1088"/>
    </row>
    <row r="70" spans="2:10">
      <c r="B70" s="1063"/>
      <c r="C70" s="179"/>
      <c r="D70" s="179"/>
      <c r="E70" s="179"/>
      <c r="F70" s="179"/>
      <c r="G70" s="179"/>
      <c r="H70" s="179"/>
      <c r="I70" s="179"/>
      <c r="J70" s="1088"/>
    </row>
    <row r="71" spans="2:10">
      <c r="B71" s="1063"/>
      <c r="C71" s="179"/>
      <c r="D71" s="179"/>
      <c r="E71" s="179"/>
      <c r="F71" s="179"/>
      <c r="G71" s="179"/>
      <c r="H71" s="179"/>
      <c r="I71" s="179"/>
      <c r="J71" s="1088"/>
    </row>
    <row r="72" spans="2:10">
      <c r="B72" s="1063"/>
      <c r="C72" s="868" t="s">
        <v>911</v>
      </c>
      <c r="D72" s="98" t="e">
        <f>INDEX(LINEST(I63:I67,H63:H67),1)</f>
        <v>#VALUE!</v>
      </c>
      <c r="E72" s="179"/>
      <c r="F72" s="179"/>
      <c r="G72" s="179"/>
      <c r="H72" s="179"/>
      <c r="I72" s="179"/>
      <c r="J72" s="1088"/>
    </row>
    <row r="73" spans="2:10">
      <c r="B73" s="1063"/>
      <c r="C73" s="182" t="s">
        <v>912</v>
      </c>
      <c r="D73" s="99" t="e">
        <f>INDEX(LINEST(I63:I67,H63:H67),2)</f>
        <v>#VALUE!</v>
      </c>
      <c r="E73" s="179"/>
      <c r="F73" s="179"/>
      <c r="G73" s="179"/>
      <c r="H73" s="179"/>
      <c r="I73" s="179"/>
      <c r="J73" s="1088"/>
    </row>
    <row r="74" spans="2:10">
      <c r="B74" s="1063"/>
      <c r="C74" s="183"/>
      <c r="D74" s="184"/>
      <c r="E74" s="179"/>
      <c r="F74" s="179"/>
      <c r="G74" s="179"/>
      <c r="H74" s="179"/>
      <c r="I74" s="179"/>
      <c r="J74" s="1088"/>
    </row>
    <row r="75" spans="2:10">
      <c r="B75" s="1063"/>
      <c r="C75" s="185" t="s">
        <v>913</v>
      </c>
      <c r="D75" s="100" t="e">
        <f>10^D73</f>
        <v>#VALUE!</v>
      </c>
      <c r="E75" s="179"/>
      <c r="F75" s="179"/>
      <c r="G75" s="179"/>
      <c r="H75" s="179"/>
      <c r="I75" s="179"/>
      <c r="J75" s="1088"/>
    </row>
    <row r="76" spans="2:10">
      <c r="B76" s="1063"/>
      <c r="C76" s="868" t="s">
        <v>914</v>
      </c>
      <c r="D76" s="98" t="e">
        <f>D72</f>
        <v>#VALUE!</v>
      </c>
      <c r="E76" s="179"/>
      <c r="F76" s="179"/>
      <c r="G76" s="179"/>
      <c r="H76" s="179"/>
      <c r="I76" s="179"/>
      <c r="J76" s="1088"/>
    </row>
    <row r="77" spans="2:10">
      <c r="B77" s="1063"/>
      <c r="C77" s="182" t="s">
        <v>915</v>
      </c>
      <c r="D77" s="99" t="e">
        <f>INDEX(LINEST(I63:I67,H63:H67,TRUE,TRUE),3)</f>
        <v>#VALUE!</v>
      </c>
      <c r="E77" s="179"/>
      <c r="F77" s="179"/>
      <c r="G77" s="179"/>
      <c r="H77" s="179"/>
      <c r="I77" s="179"/>
      <c r="J77" s="1088"/>
    </row>
    <row r="78" spans="2:10">
      <c r="B78" s="1063"/>
      <c r="C78" s="183"/>
      <c r="D78" s="184"/>
      <c r="E78" s="1101"/>
      <c r="F78" s="179"/>
      <c r="G78" s="179"/>
      <c r="H78" s="179"/>
      <c r="I78" s="179"/>
      <c r="J78" s="1102"/>
    </row>
    <row r="79" spans="2:10">
      <c r="B79" s="1063"/>
      <c r="C79" s="185" t="s">
        <v>916</v>
      </c>
      <c r="D79" s="186"/>
      <c r="E79" s="179"/>
      <c r="F79" s="179"/>
      <c r="G79" s="179"/>
      <c r="H79" s="179"/>
      <c r="I79" s="179"/>
      <c r="J79" s="1088"/>
    </row>
    <row r="80" spans="2:10" ht="24.75" customHeight="1">
      <c r="B80" s="1063"/>
      <c r="C80" s="182" t="s">
        <v>936</v>
      </c>
      <c r="D80" s="101" t="e">
        <f>D75*50^D76</f>
        <v>#VALUE!</v>
      </c>
      <c r="E80" s="179"/>
      <c r="F80" s="179"/>
      <c r="G80" s="179"/>
      <c r="H80" s="179"/>
      <c r="I80" s="179"/>
      <c r="J80" s="1088"/>
    </row>
    <row r="81" spans="2:16">
      <c r="B81" s="1063"/>
      <c r="C81" s="183"/>
      <c r="D81" s="184"/>
      <c r="E81" s="179"/>
      <c r="F81" s="179"/>
      <c r="G81" s="187"/>
      <c r="H81" s="190"/>
      <c r="I81" s="179"/>
      <c r="J81" s="1088"/>
    </row>
    <row r="82" spans="2:16">
      <c r="B82" s="1063"/>
      <c r="C82" s="179"/>
      <c r="D82" s="179"/>
      <c r="E82" s="179"/>
      <c r="F82" s="179"/>
      <c r="G82" s="187"/>
      <c r="H82" s="190"/>
      <c r="I82" s="179"/>
      <c r="J82" s="1088"/>
    </row>
    <row r="83" spans="2:16">
      <c r="B83" s="1063"/>
      <c r="C83" s="179"/>
      <c r="D83" s="179"/>
      <c r="E83" s="179"/>
      <c r="F83" s="179"/>
      <c r="G83" s="179"/>
      <c r="H83" s="179"/>
      <c r="I83" s="179"/>
      <c r="J83" s="1088"/>
    </row>
    <row r="84" spans="2:16">
      <c r="B84" s="1063"/>
      <c r="C84" s="179"/>
      <c r="D84" s="179"/>
      <c r="E84" s="179"/>
      <c r="F84" s="179"/>
      <c r="G84" s="187"/>
      <c r="H84" s="179"/>
      <c r="I84" s="179"/>
      <c r="J84" s="1088"/>
    </row>
    <row r="85" spans="2:16">
      <c r="B85" s="1063"/>
      <c r="C85" s="179"/>
      <c r="D85" s="179"/>
      <c r="E85" s="179"/>
      <c r="F85" s="179"/>
      <c r="G85" s="187"/>
      <c r="H85" s="188"/>
      <c r="I85" s="179"/>
      <c r="J85" s="1088"/>
    </row>
    <row r="86" spans="2:16">
      <c r="B86" s="1063"/>
      <c r="C86" s="179"/>
      <c r="D86" s="179"/>
      <c r="E86" s="179"/>
      <c r="F86" s="179"/>
      <c r="G86" s="187"/>
      <c r="H86" s="189"/>
      <c r="I86" s="179"/>
      <c r="J86" s="1088"/>
    </row>
    <row r="87" spans="2:16">
      <c r="B87" s="1103"/>
      <c r="C87" s="1104"/>
      <c r="D87" s="1104"/>
      <c r="E87" s="1104"/>
      <c r="F87" s="1104"/>
      <c r="G87" s="1105"/>
      <c r="H87" s="1106"/>
      <c r="I87" s="1104"/>
      <c r="J87" s="1107"/>
    </row>
    <row r="88" spans="2:16">
      <c r="G88" s="1110"/>
      <c r="H88" s="1111"/>
      <c r="I88" s="893"/>
      <c r="J88" s="893"/>
    </row>
    <row r="89" spans="2:16">
      <c r="G89" s="1110"/>
      <c r="H89" s="1111"/>
      <c r="I89" s="893"/>
      <c r="J89" s="893"/>
    </row>
    <row r="94" spans="2:16">
      <c r="O94" s="694"/>
    </row>
    <row r="95" spans="2:16">
      <c r="N95" s="694" t="s">
        <v>961</v>
      </c>
      <c r="O95" s="694"/>
      <c r="P95" s="694" t="s">
        <v>643</v>
      </c>
    </row>
    <row r="96" spans="2:16">
      <c r="N96" s="694" t="s">
        <v>962</v>
      </c>
      <c r="O96" s="694"/>
      <c r="P96" s="694" t="s">
        <v>644</v>
      </c>
    </row>
    <row r="97" spans="14:14">
      <c r="N97" s="694" t="s">
        <v>847</v>
      </c>
    </row>
    <row r="170" spans="2:2" ht="18">
      <c r="B170" s="738"/>
    </row>
  </sheetData>
  <sheetProtection sheet="1" objects="1" scenarios="1" formatCells="0" formatColumns="0" formatRows="0" insertColumns="0" insertRows="0"/>
  <customSheetViews>
    <customSheetView guid="{64EBBD8A-4566-42FC-86CE-DB7AB51EA8C6}" showPageBreaks="1" showGridLines="0" printArea="1" hiddenColumns="1" view="pageBreakPreview" topLeftCell="A58">
      <selection activeCell="B32" sqref="B32:B33"/>
      <rowBreaks count="2" manualBreakCount="2">
        <brk id="33" min="1" max="9" man="1"/>
        <brk id="41" min="1" max="9" man="1"/>
      </rowBreaks>
      <pageMargins left="0.25" right="0.25" top="0.75" bottom="0.75" header="0.3" footer="0.3"/>
      <pageSetup scale="47" orientation="portrait" r:id="rId1"/>
      <headerFooter alignWithMargins="0"/>
    </customSheetView>
    <customSheetView guid="{F9A20F36-B02B-42EA-9527-78282515A3BC}" showPageBreaks="1" showGridLines="0" printArea="1" hiddenColumns="1" view="pageBreakPreview" topLeftCell="A58">
      <selection activeCell="B32" sqref="B32:B33"/>
      <rowBreaks count="2" manualBreakCount="2">
        <brk id="33" min="1" max="9" man="1"/>
        <brk id="41" min="1" max="9" man="1"/>
      </rowBreaks>
      <pageMargins left="0.25" right="0.25" top="0.75" bottom="0.75" header="0.3" footer="0.3"/>
      <pageSetup scale="47" orientation="portrait" r:id="rId2"/>
      <headerFooter alignWithMargins="0"/>
    </customSheetView>
  </customSheetViews>
  <mergeCells count="34">
    <mergeCell ref="B38:H38"/>
    <mergeCell ref="B39:H39"/>
    <mergeCell ref="G41:H41"/>
    <mergeCell ref="I41:J41"/>
    <mergeCell ref="B40:H40"/>
    <mergeCell ref="D32:D33"/>
    <mergeCell ref="E32:E33"/>
    <mergeCell ref="B36:H36"/>
    <mergeCell ref="B37:H37"/>
    <mergeCell ref="B34:H34"/>
    <mergeCell ref="B32:B33"/>
    <mergeCell ref="B35:H35"/>
    <mergeCell ref="H5:I5"/>
    <mergeCell ref="H6:I6"/>
    <mergeCell ref="H7:I7"/>
    <mergeCell ref="B30:E30"/>
    <mergeCell ref="B28:F28"/>
    <mergeCell ref="B27:F27"/>
    <mergeCell ref="H8:I8"/>
    <mergeCell ref="B9:G9"/>
    <mergeCell ref="B26:F26"/>
    <mergeCell ref="C60:D60"/>
    <mergeCell ref="C58:D58"/>
    <mergeCell ref="C59:D59"/>
    <mergeCell ref="I44:J44"/>
    <mergeCell ref="I45:J45"/>
    <mergeCell ref="I46:J46"/>
    <mergeCell ref="I47:J47"/>
    <mergeCell ref="I48:J48"/>
    <mergeCell ref="I49:J49"/>
    <mergeCell ref="I50:J50"/>
    <mergeCell ref="I51:J51"/>
    <mergeCell ref="I52:J52"/>
    <mergeCell ref="I53:J53"/>
  </mergeCells>
  <phoneticPr fontId="30" type="noConversion"/>
  <conditionalFormatting sqref="H45:H53">
    <cfRule type="expression" dxfId="14" priority="3" stopIfTrue="1">
      <formula>$F45:$F53&gt;$H45:$H53</formula>
    </cfRule>
  </conditionalFormatting>
  <dataValidations count="2">
    <dataValidation type="list" allowBlank="1" showInputMessage="1" showErrorMessage="1" sqref="H30" xr:uid="{00000000-0002-0000-1A00-000000000000}">
      <formula1>$N$94:$N$97</formula1>
    </dataValidation>
    <dataValidation type="list" allowBlank="1" showInputMessage="1" showErrorMessage="1" sqref="H32:I33 I34:I40" xr:uid="{00000000-0002-0000-1A00-000001000000}">
      <formula1>"Yes,No,NA"</formula1>
    </dataValidation>
  </dataValidations>
  <hyperlinks>
    <hyperlink ref="C32" location="'Prerequisites Checklist'!C117" display="'Prerequisites Checklist'!C117" xr:uid="{00000000-0004-0000-1A00-000000000000}"/>
    <hyperlink ref="C33" location="'Prerequisites Checklist'!C118" display="'Prerequisites Checklist'!C118" xr:uid="{00000000-0004-0000-1A00-000001000000}"/>
  </hyperlinks>
  <pageMargins left="0.75" right="0.75" top="1" bottom="1" header="0.5" footer="0.5"/>
  <pageSetup scale="56" fitToHeight="0" orientation="portrait" r:id="rId3"/>
  <headerFooter alignWithMargins="0">
    <oddFooter>Page &amp;P of &amp;N</oddFooter>
  </headerFooter>
  <rowBreaks count="3" manualBreakCount="3">
    <brk id="30" min="1" max="9" man="1"/>
    <brk id="41" min="1" max="9" man="1"/>
    <brk id="88" min="1" max="9" man="1"/>
  </rowBreaks>
  <drawing r:id="rId4"/>
  <legacyDrawing r:id="rId5"/>
  <legacyDrawingHF r:id="rId6"/>
  <controls>
    <mc:AlternateContent xmlns:mc="http://schemas.openxmlformats.org/markup-compatibility/2006">
      <mc:Choice Requires="x14">
        <control shapeId="3116033" r:id="rId7" name="CommandButton1">
          <controlPr defaultSize="0" autoLine="0" autoPict="0" r:id="rId8">
            <anchor moveWithCells="1">
              <from>
                <xdr:col>5</xdr:col>
                <xdr:colOff>133350</xdr:colOff>
                <xdr:row>0</xdr:row>
                <xdr:rowOff>57150</xdr:rowOff>
              </from>
              <to>
                <xdr:col>5</xdr:col>
                <xdr:colOff>1003300</xdr:colOff>
                <xdr:row>0</xdr:row>
                <xdr:rowOff>241300</xdr:rowOff>
              </to>
            </anchor>
          </controlPr>
        </control>
      </mc:Choice>
      <mc:Fallback>
        <control shapeId="3116033" r:id="rId7" name="CommandButton1"/>
      </mc:Fallback>
    </mc:AlternateContent>
  </control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00FF00"/>
    <pageSetUpPr fitToPage="1"/>
  </sheetPr>
  <dimension ref="A1:R176"/>
  <sheetViews>
    <sheetView showGridLines="0" zoomScale="70" zoomScaleNormal="70" zoomScaleSheetLayoutView="90" workbookViewId="0">
      <selection activeCell="K6" sqref="K6:M6"/>
    </sheetView>
  </sheetViews>
  <sheetFormatPr defaultColWidth="9.1796875" defaultRowHeight="12.5"/>
  <cols>
    <col min="1" max="1" width="9.1796875" style="692"/>
    <col min="2" max="2" width="20" style="692" customWidth="1"/>
    <col min="3" max="5" width="16.1796875" style="692" customWidth="1"/>
    <col min="6" max="6" width="14.453125" style="692" customWidth="1"/>
    <col min="7" max="7" width="14.54296875" style="692" customWidth="1"/>
    <col min="8" max="8" width="14.453125" style="692" customWidth="1"/>
    <col min="9" max="9" width="16.1796875" style="692" customWidth="1"/>
    <col min="10" max="10" width="13.453125" style="692" customWidth="1"/>
    <col min="11" max="12" width="7" style="692" customWidth="1"/>
    <col min="13" max="13" width="6.81640625" style="692" customWidth="1"/>
    <col min="14" max="14" width="25.453125" style="692" customWidth="1"/>
    <col min="15" max="17" width="9.1796875" style="692"/>
    <col min="18" max="18" width="9.1796875" style="692" hidden="1" customWidth="1"/>
    <col min="19" max="16384" width="9.1796875" style="692"/>
  </cols>
  <sheetData>
    <row r="1" spans="1:14" ht="26.25" customHeight="1">
      <c r="A1" s="691"/>
      <c r="B1" s="902"/>
      <c r="C1" s="700" t="s">
        <v>1085</v>
      </c>
      <c r="D1" s="701"/>
      <c r="E1" s="701"/>
      <c r="F1" s="702"/>
      <c r="G1" s="702"/>
      <c r="H1" s="702"/>
      <c r="I1" s="702"/>
      <c r="J1" s="701"/>
      <c r="K1" s="703"/>
      <c r="L1" s="703"/>
      <c r="M1" s="703"/>
      <c r="N1" s="704"/>
    </row>
    <row r="2" spans="1:14" ht="26.25" customHeight="1">
      <c r="B2" s="950"/>
      <c r="C2" s="512" t="s">
        <v>1086</v>
      </c>
      <c r="D2" s="852"/>
      <c r="E2" s="852"/>
      <c r="F2" s="513"/>
      <c r="G2" s="513"/>
      <c r="H2" s="513"/>
      <c r="I2" s="513"/>
      <c r="J2" s="852"/>
      <c r="K2" s="20"/>
      <c r="L2" s="20"/>
      <c r="M2" s="20"/>
      <c r="N2" s="706"/>
    </row>
    <row r="3" spans="1:14" ht="26.25" customHeight="1">
      <c r="B3" s="950"/>
      <c r="C3" s="690" t="s">
        <v>852</v>
      </c>
      <c r="D3" s="690">
        <f>'Project Info'!C3</f>
        <v>0</v>
      </c>
      <c r="E3" s="852"/>
      <c r="F3" s="513"/>
      <c r="G3" s="513"/>
      <c r="H3" s="513"/>
      <c r="I3" s="513"/>
      <c r="J3" s="852"/>
      <c r="K3" s="20"/>
      <c r="L3" s="20"/>
      <c r="M3" s="20"/>
      <c r="N3" s="706"/>
    </row>
    <row r="4" spans="1:14" ht="26.25" customHeight="1">
      <c r="B4" s="950"/>
      <c r="C4" s="690"/>
      <c r="D4" s="690"/>
      <c r="E4" s="852"/>
      <c r="F4" s="513"/>
      <c r="G4" s="513"/>
      <c r="H4" s="513"/>
      <c r="I4" s="513"/>
      <c r="J4" s="852"/>
      <c r="K4" s="20"/>
      <c r="L4" s="20"/>
      <c r="M4" s="20"/>
      <c r="N4" s="706"/>
    </row>
    <row r="5" spans="1:14" ht="15.5">
      <c r="B5" s="708" t="s">
        <v>1166</v>
      </c>
      <c r="C5" s="514"/>
      <c r="D5" s="515"/>
      <c r="E5" s="837"/>
      <c r="F5" s="573"/>
      <c r="G5" s="573"/>
      <c r="H5" s="573"/>
      <c r="I5" s="573"/>
      <c r="J5" s="573"/>
      <c r="K5" s="1311" t="s">
        <v>884</v>
      </c>
      <c r="L5" s="1648"/>
      <c r="M5" s="1312"/>
      <c r="N5" s="957" t="s">
        <v>661</v>
      </c>
    </row>
    <row r="6" spans="1:14">
      <c r="B6" s="950"/>
      <c r="C6" s="852"/>
      <c r="D6" s="852"/>
      <c r="E6" s="852"/>
      <c r="F6" s="852"/>
      <c r="G6" s="852"/>
      <c r="H6" s="852"/>
      <c r="I6" s="852"/>
      <c r="J6" s="852"/>
      <c r="K6" s="1319"/>
      <c r="L6" s="1659"/>
      <c r="M6" s="1372"/>
      <c r="N6" s="1128"/>
    </row>
    <row r="7" spans="1:14" ht="13">
      <c r="B7" s="909"/>
      <c r="C7" s="852"/>
      <c r="D7" s="852"/>
      <c r="E7" s="852"/>
      <c r="F7" s="852"/>
      <c r="G7" s="852"/>
      <c r="H7" s="852"/>
      <c r="I7" s="852"/>
      <c r="J7" s="852"/>
      <c r="K7" s="1401"/>
      <c r="L7" s="1659"/>
      <c r="M7" s="1372"/>
      <c r="N7" s="711"/>
    </row>
    <row r="8" spans="1:14" ht="10.5" customHeight="1">
      <c r="B8" s="950"/>
      <c r="C8" s="852"/>
      <c r="D8" s="852"/>
      <c r="E8" s="852"/>
      <c r="F8" s="852"/>
      <c r="G8" s="852"/>
      <c r="H8" s="852"/>
      <c r="I8" s="852"/>
      <c r="J8" s="852"/>
      <c r="K8" s="1401"/>
      <c r="L8" s="1659"/>
      <c r="M8" s="1372"/>
      <c r="N8" s="711"/>
    </row>
    <row r="9" spans="1:14" ht="13">
      <c r="B9" s="909" t="s">
        <v>1019</v>
      </c>
      <c r="C9" s="852"/>
      <c r="D9" s="852"/>
      <c r="E9" s="852"/>
      <c r="F9" s="852"/>
      <c r="G9" s="852"/>
      <c r="H9" s="852"/>
      <c r="I9" s="852"/>
      <c r="J9" s="852"/>
      <c r="K9" s="20"/>
      <c r="L9" s="20"/>
      <c r="M9" s="20"/>
      <c r="N9" s="911"/>
    </row>
    <row r="10" spans="1:14" ht="11.25" customHeight="1">
      <c r="B10" s="710" t="s">
        <v>1036</v>
      </c>
      <c r="C10" s="852"/>
      <c r="D10" s="852"/>
      <c r="E10" s="852"/>
      <c r="F10" s="852"/>
      <c r="G10" s="852"/>
      <c r="H10" s="852"/>
      <c r="I10" s="852"/>
      <c r="J10" s="852"/>
      <c r="K10" s="20"/>
      <c r="L10" s="20"/>
      <c r="M10" s="20"/>
      <c r="N10" s="911"/>
    </row>
    <row r="11" spans="1:14" ht="11.25" customHeight="1">
      <c r="B11" s="710" t="s">
        <v>248</v>
      </c>
      <c r="C11" s="852"/>
      <c r="D11" s="852"/>
      <c r="E11" s="852"/>
      <c r="F11" s="852"/>
      <c r="G11" s="852"/>
      <c r="H11" s="852"/>
      <c r="I11" s="852"/>
      <c r="J11" s="852"/>
      <c r="K11" s="20"/>
      <c r="L11" s="20"/>
      <c r="M11" s="20"/>
      <c r="N11" s="911"/>
    </row>
    <row r="12" spans="1:14" ht="10.5" customHeight="1">
      <c r="B12" s="950"/>
      <c r="C12" s="852"/>
      <c r="D12" s="852"/>
      <c r="E12" s="852"/>
      <c r="F12" s="852"/>
      <c r="G12" s="852"/>
      <c r="H12" s="852"/>
      <c r="I12" s="852"/>
      <c r="J12" s="852"/>
      <c r="K12" s="20"/>
      <c r="L12" s="20"/>
      <c r="M12" s="20"/>
      <c r="N12" s="911"/>
    </row>
    <row r="13" spans="1:14" ht="13">
      <c r="B13" s="909" t="s">
        <v>844</v>
      </c>
      <c r="C13" s="852"/>
      <c r="D13" s="852"/>
      <c r="E13" s="852"/>
      <c r="F13" s="852"/>
      <c r="G13" s="852"/>
      <c r="H13" s="852"/>
      <c r="I13" s="852"/>
      <c r="J13" s="852"/>
      <c r="K13" s="20"/>
      <c r="L13" s="20"/>
      <c r="M13" s="20"/>
      <c r="N13" s="911"/>
    </row>
    <row r="14" spans="1:14" ht="12.75" customHeight="1">
      <c r="B14" s="950" t="s">
        <v>845</v>
      </c>
      <c r="C14" s="852"/>
      <c r="D14" s="852"/>
      <c r="E14" s="852"/>
      <c r="F14" s="852"/>
      <c r="G14" s="852"/>
      <c r="H14" s="852"/>
      <c r="I14" s="852"/>
      <c r="J14" s="852"/>
      <c r="K14" s="20"/>
      <c r="L14" s="20"/>
      <c r="M14" s="20"/>
      <c r="N14" s="706"/>
    </row>
    <row r="15" spans="1:14">
      <c r="B15" s="710" t="s">
        <v>935</v>
      </c>
      <c r="C15" s="852"/>
      <c r="D15" s="852"/>
      <c r="E15" s="852"/>
      <c r="F15" s="852"/>
      <c r="G15" s="852"/>
      <c r="H15" s="852"/>
      <c r="I15" s="852"/>
      <c r="J15" s="852"/>
      <c r="K15" s="20"/>
      <c r="L15" s="20"/>
      <c r="M15" s="20"/>
      <c r="N15" s="706"/>
    </row>
    <row r="16" spans="1:14">
      <c r="B16" s="950"/>
      <c r="C16" s="852"/>
      <c r="D16" s="852"/>
      <c r="E16" s="852"/>
      <c r="F16" s="852"/>
      <c r="G16" s="852"/>
      <c r="H16" s="852"/>
      <c r="I16" s="852"/>
      <c r="J16" s="852"/>
      <c r="K16" s="20"/>
      <c r="L16" s="20"/>
      <c r="M16" s="20"/>
      <c r="N16" s="706"/>
    </row>
    <row r="17" spans="2:14" ht="13">
      <c r="B17" s="712" t="s">
        <v>1016</v>
      </c>
      <c r="C17" s="852"/>
      <c r="D17" s="852"/>
      <c r="E17" s="852"/>
      <c r="F17" s="852"/>
      <c r="G17" s="852"/>
      <c r="H17" s="852"/>
      <c r="I17" s="852"/>
      <c r="J17" s="852"/>
      <c r="K17" s="20"/>
      <c r="L17" s="20"/>
      <c r="M17" s="20"/>
      <c r="N17" s="706"/>
    </row>
    <row r="18" spans="2:14" ht="39.75" customHeight="1">
      <c r="B18" s="1369" t="s">
        <v>63</v>
      </c>
      <c r="C18" s="1291"/>
      <c r="D18" s="1291"/>
      <c r="E18" s="1291"/>
      <c r="F18" s="1291"/>
      <c r="G18" s="1291"/>
      <c r="H18" s="1291"/>
      <c r="I18" s="1291"/>
      <c r="J18" s="1291"/>
      <c r="K18" s="20"/>
      <c r="L18" s="20"/>
      <c r="M18" s="20"/>
      <c r="N18" s="706"/>
    </row>
    <row r="19" spans="2:14" ht="13">
      <c r="B19" s="952" t="s">
        <v>1061</v>
      </c>
      <c r="C19" s="852"/>
      <c r="D19" s="852"/>
      <c r="E19" s="852"/>
      <c r="F19" s="852"/>
      <c r="G19" s="852"/>
      <c r="H19" s="852"/>
      <c r="I19" s="852"/>
      <c r="J19" s="852"/>
      <c r="K19" s="20"/>
      <c r="L19" s="20"/>
      <c r="M19" s="20"/>
      <c r="N19" s="706"/>
    </row>
    <row r="20" spans="2:14">
      <c r="B20" s="1450" t="s">
        <v>1037</v>
      </c>
      <c r="C20" s="1451"/>
      <c r="D20" s="1451"/>
      <c r="E20" s="1451"/>
      <c r="F20" s="1451"/>
      <c r="G20" s="1451"/>
      <c r="H20" s="1451"/>
      <c r="I20" s="1451"/>
      <c r="J20" s="1451"/>
      <c r="K20" s="20"/>
      <c r="L20" s="20"/>
      <c r="M20" s="20"/>
      <c r="N20" s="706"/>
    </row>
    <row r="21" spans="2:14" ht="82.5" customHeight="1" collapsed="1">
      <c r="B21" s="734" t="s">
        <v>817</v>
      </c>
      <c r="C21" s="867" t="s">
        <v>818</v>
      </c>
      <c r="D21" s="867" t="s">
        <v>806</v>
      </c>
      <c r="E21" s="867" t="s">
        <v>187</v>
      </c>
      <c r="F21" s="867" t="s">
        <v>819</v>
      </c>
      <c r="G21" s="867" t="s">
        <v>188</v>
      </c>
      <c r="H21" s="867" t="s">
        <v>189</v>
      </c>
      <c r="I21" s="836" t="s">
        <v>955</v>
      </c>
      <c r="J21" s="836" t="s">
        <v>881</v>
      </c>
      <c r="K21" s="634" t="s">
        <v>1083</v>
      </c>
      <c r="L21" s="63"/>
      <c r="M21" s="63"/>
      <c r="N21" s="721"/>
    </row>
    <row r="22" spans="2:14">
      <c r="B22" s="1112" t="s">
        <v>830</v>
      </c>
      <c r="C22" s="861"/>
      <c r="D22" s="861"/>
      <c r="E22" s="861"/>
      <c r="F22" s="861"/>
      <c r="G22" s="861"/>
      <c r="H22" s="861"/>
      <c r="I22" s="354"/>
      <c r="J22" s="174"/>
      <c r="K22" s="175"/>
      <c r="L22" s="63"/>
      <c r="M22" s="63"/>
      <c r="N22" s="721"/>
    </row>
    <row r="23" spans="2:14" ht="32.25" customHeight="1">
      <c r="B23" s="1113" t="s">
        <v>494</v>
      </c>
      <c r="C23" s="861"/>
      <c r="D23" s="861"/>
      <c r="E23" s="861"/>
      <c r="F23" s="861"/>
      <c r="G23" s="861"/>
      <c r="H23" s="861"/>
      <c r="I23" s="354"/>
      <c r="J23" s="174"/>
      <c r="K23" s="175"/>
      <c r="L23" s="63"/>
      <c r="M23" s="63"/>
      <c r="N23" s="721"/>
    </row>
    <row r="24" spans="2:14" ht="28.5" customHeight="1">
      <c r="B24" s="1112" t="s">
        <v>858</v>
      </c>
      <c r="C24" s="50"/>
      <c r="D24" s="861"/>
      <c r="E24" s="861"/>
      <c r="F24" s="861"/>
      <c r="G24" s="861"/>
      <c r="H24" s="861"/>
      <c r="I24" s="354"/>
      <c r="J24" s="174"/>
      <c r="K24" s="175"/>
      <c r="L24" s="63"/>
      <c r="M24" s="63"/>
      <c r="N24" s="721"/>
    </row>
    <row r="25" spans="2:14" ht="23.25" customHeight="1">
      <c r="B25" s="1112" t="s">
        <v>820</v>
      </c>
      <c r="C25" s="859"/>
      <c r="D25" s="859"/>
      <c r="E25" s="861"/>
      <c r="F25" s="859"/>
      <c r="G25" s="861"/>
      <c r="H25" s="861"/>
      <c r="I25" s="354"/>
      <c r="J25" s="174"/>
      <c r="K25" s="175"/>
      <c r="L25" s="63"/>
      <c r="M25" s="63"/>
      <c r="N25" s="721"/>
    </row>
    <row r="26" spans="2:14" ht="38.5">
      <c r="B26" s="1113" t="s">
        <v>859</v>
      </c>
      <c r="C26" s="861"/>
      <c r="D26" s="861"/>
      <c r="E26" s="861"/>
      <c r="F26" s="861"/>
      <c r="G26" s="861"/>
      <c r="H26" s="861"/>
      <c r="I26" s="861"/>
      <c r="J26" s="174"/>
      <c r="K26" s="175"/>
      <c r="L26" s="63"/>
      <c r="M26" s="63"/>
      <c r="N26" s="721"/>
    </row>
    <row r="27" spans="2:14" ht="118.5" customHeight="1">
      <c r="B27" s="734" t="s">
        <v>1315</v>
      </c>
      <c r="C27" s="635"/>
      <c r="D27" s="635"/>
      <c r="E27" s="635"/>
      <c r="F27" s="635"/>
      <c r="G27" s="635"/>
      <c r="H27" s="635"/>
      <c r="I27" s="836" t="s">
        <v>955</v>
      </c>
      <c r="J27" s="836" t="s">
        <v>881</v>
      </c>
      <c r="K27" s="636" t="s">
        <v>1083</v>
      </c>
      <c r="L27" s="524" t="s">
        <v>1084</v>
      </c>
      <c r="M27" s="1664" t="s">
        <v>1811</v>
      </c>
      <c r="N27" s="1665"/>
    </row>
    <row r="28" spans="2:14" ht="45.75" customHeight="1">
      <c r="B28" s="1538" t="s">
        <v>1882</v>
      </c>
      <c r="C28" s="1539"/>
      <c r="D28" s="1539"/>
      <c r="E28" s="1539"/>
      <c r="F28" s="1539"/>
      <c r="G28" s="1539"/>
      <c r="H28" s="1539"/>
      <c r="I28" s="1148"/>
      <c r="J28" s="1149"/>
      <c r="K28" s="1150"/>
      <c r="L28" s="1151"/>
      <c r="M28" s="1296"/>
      <c r="N28" s="1658"/>
    </row>
    <row r="29" spans="2:14" ht="57" customHeight="1">
      <c r="B29" s="1538" t="s">
        <v>1879</v>
      </c>
      <c r="C29" s="1539"/>
      <c r="D29" s="1539"/>
      <c r="E29" s="1539"/>
      <c r="F29" s="1539"/>
      <c r="G29" s="1539"/>
      <c r="H29" s="1539"/>
      <c r="I29" s="1148"/>
      <c r="J29" s="1149"/>
      <c r="K29" s="1150"/>
      <c r="L29" s="1151"/>
      <c r="M29" s="1296"/>
      <c r="N29" s="1658"/>
    </row>
    <row r="30" spans="2:14" ht="38.25" customHeight="1">
      <c r="B30" s="1585" t="s">
        <v>334</v>
      </c>
      <c r="C30" s="1293"/>
      <c r="D30" s="1293"/>
      <c r="E30" s="1293"/>
      <c r="F30" s="1293"/>
      <c r="G30" s="1293"/>
      <c r="H30" s="1293"/>
      <c r="I30" s="1293"/>
      <c r="J30" s="1293"/>
      <c r="K30" s="1608"/>
      <c r="L30" s="1151"/>
      <c r="M30" s="1296"/>
      <c r="N30" s="1658"/>
    </row>
    <row r="31" spans="2:14" ht="33" customHeight="1">
      <c r="B31" s="1585" t="s">
        <v>226</v>
      </c>
      <c r="C31" s="1293"/>
      <c r="D31" s="1293"/>
      <c r="E31" s="1293"/>
      <c r="F31" s="1293"/>
      <c r="G31" s="1293"/>
      <c r="H31" s="1293"/>
      <c r="I31" s="1293"/>
      <c r="J31" s="1293"/>
      <c r="K31" s="1608"/>
      <c r="L31" s="1151"/>
      <c r="M31" s="1296"/>
      <c r="N31" s="1658"/>
    </row>
    <row r="32" spans="2:14" ht="57.75" customHeight="1">
      <c r="B32" s="1538" t="s">
        <v>1881</v>
      </c>
      <c r="C32" s="1539"/>
      <c r="D32" s="1539"/>
      <c r="E32" s="1539"/>
      <c r="F32" s="1539"/>
      <c r="G32" s="1539"/>
      <c r="H32" s="1539"/>
      <c r="I32" s="1539"/>
      <c r="J32" s="1539"/>
      <c r="K32" s="1739"/>
      <c r="L32" s="1151"/>
      <c r="M32" s="1296"/>
      <c r="N32" s="1658"/>
    </row>
    <row r="33" spans="2:18" ht="63" customHeight="1">
      <c r="B33" s="1612" t="s">
        <v>71</v>
      </c>
      <c r="C33" s="1613"/>
      <c r="D33" s="1613"/>
      <c r="E33" s="1613"/>
      <c r="F33" s="1613"/>
      <c r="G33" s="1613"/>
      <c r="H33" s="1613"/>
      <c r="I33" s="1613"/>
      <c r="J33" s="1613"/>
      <c r="K33" s="1614"/>
      <c r="L33" s="1152"/>
      <c r="M33" s="1737"/>
      <c r="N33" s="1738"/>
    </row>
    <row r="34" spans="2:18" ht="39" customHeight="1"/>
    <row r="35" spans="2:18" ht="26.25" customHeight="1"/>
    <row r="36" spans="2:18" ht="26.25" customHeight="1"/>
    <row r="37" spans="2:18">
      <c r="R37" s="694" t="s">
        <v>961</v>
      </c>
    </row>
    <row r="38" spans="2:18">
      <c r="R38" s="694" t="s">
        <v>962</v>
      </c>
    </row>
    <row r="39" spans="2:18">
      <c r="R39" s="694" t="s">
        <v>847</v>
      </c>
    </row>
    <row r="176" spans="2:2" ht="18">
      <c r="B176" s="738"/>
    </row>
  </sheetData>
  <sheetProtection sheet="1" objects="1" scenarios="1" formatCells="0" formatColumns="0" formatRows="0" insertColumns="0" insertRows="0"/>
  <customSheetViews>
    <customSheetView guid="{64EBBD8A-4566-42FC-86CE-DB7AB51EA8C6}" showPageBreaks="1" showGridLines="0" printArea="1" hiddenColumns="1" view="pageBreakPreview">
      <selection activeCell="C15" sqref="C15"/>
      <colBreaks count="1" manualBreakCount="1">
        <brk id="14" max="31" man="1"/>
      </colBreaks>
      <pageMargins left="0.25" right="0.25" top="0.75" bottom="0.75" header="0.3" footer="0.3"/>
      <pageSetup scale="47" orientation="portrait" r:id="rId1"/>
      <headerFooter alignWithMargins="0"/>
    </customSheetView>
    <customSheetView guid="{F9A20F36-B02B-42EA-9527-78282515A3BC}" showPageBreaks="1" showGridLines="0" printArea="1" hiddenColumns="1" view="pageBreakPreview">
      <selection activeCell="C15" sqref="C15"/>
      <colBreaks count="1" manualBreakCount="1">
        <brk id="14" max="31" man="1"/>
      </colBreaks>
      <pageMargins left="0.25" right="0.25" top="0.75" bottom="0.75" header="0.3" footer="0.3"/>
      <pageSetup scale="47" orientation="portrait" r:id="rId2"/>
      <headerFooter alignWithMargins="0"/>
    </customSheetView>
  </customSheetViews>
  <mergeCells count="19">
    <mergeCell ref="B32:K32"/>
    <mergeCell ref="B33:K33"/>
    <mergeCell ref="B30:K30"/>
    <mergeCell ref="B31:K31"/>
    <mergeCell ref="B28:H28"/>
    <mergeCell ref="B29:H29"/>
    <mergeCell ref="B18:J18"/>
    <mergeCell ref="B20:J20"/>
    <mergeCell ref="K5:M5"/>
    <mergeCell ref="K6:M6"/>
    <mergeCell ref="K7:M7"/>
    <mergeCell ref="K8:M8"/>
    <mergeCell ref="M31:N31"/>
    <mergeCell ref="M32:N32"/>
    <mergeCell ref="M33:N33"/>
    <mergeCell ref="M27:N27"/>
    <mergeCell ref="M28:N28"/>
    <mergeCell ref="M29:N29"/>
    <mergeCell ref="M30:N30"/>
  </mergeCells>
  <phoneticPr fontId="30" type="noConversion"/>
  <dataValidations count="2">
    <dataValidation type="list" allowBlank="1" showInputMessage="1" showErrorMessage="1" sqref="K30:K33" xr:uid="{00000000-0002-0000-1B00-000000000000}">
      <formula1>$T$59:$T$62</formula1>
    </dataValidation>
    <dataValidation type="list" allowBlank="1" showInputMessage="1" showErrorMessage="1" sqref="K22:K26 K28:L29 L30:L32 L33" xr:uid="{00000000-0002-0000-1B00-000001000000}">
      <formula1>"Yes,No,NA"</formula1>
    </dataValidation>
  </dataValidations>
  <hyperlinks>
    <hyperlink ref="B29:H29" location="'Prerequisites Checklist'!C120" display="'Prerequisites Checklist'!C120" xr:uid="{00000000-0004-0000-1B00-000000000000}"/>
    <hyperlink ref="B32:K32" location="'Prerequisites Checklist'!C121" display="'Prerequisites Checklist'!C121" xr:uid="{00000000-0004-0000-1B00-000001000000}"/>
  </hyperlinks>
  <pageMargins left="0.75" right="0.75" top="1" bottom="1" header="0.5" footer="0.5"/>
  <pageSetup scale="48" fitToHeight="0" orientation="portrait" r:id="rId3"/>
  <headerFooter alignWithMargins="0">
    <oddFooter>Page &amp;P of &amp;N</oddFooter>
  </headerFooter>
  <colBreaks count="1" manualBreakCount="1">
    <brk id="14" max="31" man="1"/>
  </colBreaks>
  <drawing r:id="rId4"/>
  <legacyDrawing r:id="rId5"/>
  <legacyDrawingHF r:id="rId6"/>
  <controls>
    <mc:AlternateContent xmlns:mc="http://schemas.openxmlformats.org/markup-compatibility/2006">
      <mc:Choice Requires="x14">
        <control shapeId="3117057" r:id="rId7" name="CommandButton1">
          <controlPr defaultSize="0" autoLine="0" r:id="rId8">
            <anchor moveWithCells="1">
              <from>
                <xdr:col>12</xdr:col>
                <xdr:colOff>336550</xdr:colOff>
                <xdr:row>0</xdr:row>
                <xdr:rowOff>127000</xdr:rowOff>
              </from>
              <to>
                <xdr:col>13</xdr:col>
                <xdr:colOff>1390650</xdr:colOff>
                <xdr:row>1</xdr:row>
                <xdr:rowOff>107950</xdr:rowOff>
              </to>
            </anchor>
          </controlPr>
        </control>
      </mc:Choice>
      <mc:Fallback>
        <control shapeId="3117057" r:id="rId7" name="CommandButton1"/>
      </mc:Fallback>
    </mc:AlternateContent>
  </control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8">
    <tabColor rgb="FFFF0000"/>
    <outlinePr summaryBelow="0" summaryRight="0"/>
  </sheetPr>
  <dimension ref="A1:AW1342"/>
  <sheetViews>
    <sheetView showGridLines="0" topLeftCell="P1" zoomScale="75" zoomScaleNormal="75" workbookViewId="0">
      <selection activeCell="N26" sqref="N26"/>
    </sheetView>
  </sheetViews>
  <sheetFormatPr defaultColWidth="8.81640625" defaultRowHeight="17.5"/>
  <cols>
    <col min="1" max="1" width="11.453125" style="14" hidden="1" customWidth="1"/>
    <col min="2" max="2" width="46.1796875" style="15" hidden="1" customWidth="1"/>
    <col min="3" max="3" width="22.26953125" style="39" hidden="1" customWidth="1"/>
    <col min="4" max="4" width="19.26953125" style="40" hidden="1" customWidth="1"/>
    <col min="5" max="5" width="66" style="47" hidden="1" customWidth="1"/>
    <col min="6" max="6" width="8.453125" style="48" hidden="1" customWidth="1"/>
    <col min="7" max="7" width="14.7265625" style="48" hidden="1" customWidth="1"/>
    <col min="8" max="8" width="47" style="17" hidden="1" customWidth="1"/>
    <col min="9" max="9" width="8.453125" style="16" hidden="1" customWidth="1"/>
    <col min="10" max="10" width="14.7265625" style="18" hidden="1" customWidth="1"/>
    <col min="11" max="13" width="9.1796875" style="1" hidden="1" customWidth="1"/>
    <col min="14" max="14" width="22.7265625" style="1" hidden="1" customWidth="1"/>
    <col min="15" max="15" width="25" style="1" hidden="1" customWidth="1"/>
    <col min="16" max="41" width="9.1796875" style="1" customWidth="1"/>
    <col min="42" max="44" width="9.1796875" style="4" customWidth="1"/>
    <col min="45" max="45" width="8.81640625" style="4" customWidth="1"/>
    <col min="46" max="16384" width="8.81640625" style="4"/>
  </cols>
  <sheetData>
    <row r="1" spans="1:41" ht="23">
      <c r="B1" s="72" t="s">
        <v>1057</v>
      </c>
      <c r="C1" s="73"/>
      <c r="D1" s="45"/>
      <c r="E1" s="46"/>
      <c r="F1" s="45"/>
      <c r="G1" s="45"/>
      <c r="H1" s="46"/>
      <c r="I1" s="45"/>
      <c r="J1" s="2"/>
      <c r="K1" s="4"/>
      <c r="L1" s="4"/>
      <c r="M1" s="4"/>
      <c r="N1" s="4"/>
    </row>
    <row r="2" spans="1:41" ht="18" customHeight="1">
      <c r="B2" s="1220" t="s">
        <v>640</v>
      </c>
      <c r="C2" s="1220"/>
      <c r="D2" s="1220"/>
      <c r="E2" s="1220"/>
      <c r="F2" s="1220"/>
      <c r="G2" s="1220"/>
      <c r="H2" s="46"/>
      <c r="I2" s="45"/>
      <c r="J2" s="2"/>
      <c r="K2" s="4"/>
      <c r="L2" s="4"/>
      <c r="M2" s="4"/>
      <c r="N2" s="4"/>
    </row>
    <row r="3" spans="1:41" ht="18" customHeight="1">
      <c r="B3" s="1220" t="s">
        <v>1219</v>
      </c>
      <c r="C3" s="1220"/>
      <c r="D3" s="1220"/>
      <c r="E3" s="1220"/>
      <c r="F3" s="1220"/>
      <c r="G3" s="1220"/>
      <c r="H3" s="46"/>
      <c r="I3" s="45"/>
      <c r="J3" s="2"/>
      <c r="K3" s="4"/>
      <c r="L3" s="4"/>
      <c r="M3" s="4"/>
      <c r="N3" s="4"/>
    </row>
    <row r="4" spans="1:41" ht="18" customHeight="1">
      <c r="B4" s="1220" t="s">
        <v>668</v>
      </c>
      <c r="C4" s="1220"/>
      <c r="D4" s="1220"/>
      <c r="E4" s="1220"/>
      <c r="F4" s="1220"/>
      <c r="G4" s="1220"/>
      <c r="H4" s="46"/>
      <c r="I4" s="45"/>
      <c r="J4" s="2"/>
      <c r="K4" s="4"/>
      <c r="L4" s="4"/>
      <c r="M4" s="4"/>
      <c r="N4" s="4"/>
    </row>
    <row r="5" spans="1:41">
      <c r="B5" s="43"/>
      <c r="C5" s="44"/>
      <c r="D5" s="45"/>
      <c r="E5" s="46"/>
      <c r="F5" s="45"/>
      <c r="G5" s="45"/>
      <c r="H5" s="46"/>
      <c r="I5" s="45"/>
      <c r="J5" s="2"/>
      <c r="K5" s="4"/>
      <c r="L5" s="4"/>
      <c r="M5" s="4"/>
      <c r="N5" s="4"/>
    </row>
    <row r="6" spans="1:41" s="91" customFormat="1" ht="14.5">
      <c r="B6" s="76" t="s">
        <v>852</v>
      </c>
      <c r="C6" s="91">
        <f>'Project Info'!C3</f>
        <v>0</v>
      </c>
      <c r="P6" s="1740"/>
      <c r="Q6" s="1740"/>
      <c r="R6" s="1740"/>
      <c r="S6" s="1740"/>
      <c r="AN6" s="135"/>
      <c r="AO6" s="135"/>
    </row>
    <row r="7" spans="1:41" s="91" customFormat="1" ht="15" customHeight="1">
      <c r="B7" s="76" t="s">
        <v>853</v>
      </c>
      <c r="C7" s="91">
        <f>'Project Info'!C5</f>
        <v>0</v>
      </c>
      <c r="P7" s="1740"/>
      <c r="Q7" s="1740"/>
      <c r="R7" s="1740"/>
      <c r="S7" s="1740"/>
      <c r="AN7" s="135"/>
      <c r="AO7" s="135"/>
    </row>
    <row r="8" spans="1:41" s="91" customFormat="1" ht="15" customHeight="1">
      <c r="B8" s="76" t="s">
        <v>854</v>
      </c>
      <c r="C8" s="91">
        <f>'Project Info'!C6</f>
        <v>0</v>
      </c>
      <c r="P8" s="1740"/>
      <c r="Q8" s="1740"/>
      <c r="R8" s="1740"/>
      <c r="S8" s="1740"/>
      <c r="AN8" s="135"/>
      <c r="AO8" s="135"/>
    </row>
    <row r="9" spans="1:41" s="91" customFormat="1" ht="15" customHeight="1">
      <c r="B9" s="76" t="s">
        <v>855</v>
      </c>
      <c r="C9" s="91">
        <f>'Project Info'!C7</f>
        <v>0</v>
      </c>
      <c r="P9" s="1740"/>
      <c r="Q9" s="1740"/>
      <c r="R9" s="1740"/>
      <c r="S9" s="1740"/>
      <c r="AN9" s="135"/>
      <c r="AO9" s="135"/>
    </row>
    <row r="10" spans="1:41" s="91" customFormat="1" ht="14.5">
      <c r="B10" s="76" t="s">
        <v>489</v>
      </c>
      <c r="C10" s="91">
        <f>'Project Info'!C8</f>
        <v>0</v>
      </c>
      <c r="P10" s="1740"/>
      <c r="Q10" s="1740"/>
      <c r="R10" s="1740"/>
      <c r="S10" s="1740"/>
      <c r="AN10" s="135"/>
      <c r="AO10" s="135"/>
    </row>
    <row r="11" spans="1:41" ht="18">
      <c r="A11" s="21"/>
      <c r="B11" s="5"/>
      <c r="C11" s="41"/>
      <c r="D11" s="42"/>
      <c r="E11" s="41"/>
      <c r="F11" s="41"/>
      <c r="G11" s="42"/>
      <c r="H11" s="22"/>
      <c r="I11" s="2"/>
      <c r="J11" s="2"/>
    </row>
    <row r="12" spans="1:41" s="6" customFormat="1" ht="62.25" customHeight="1">
      <c r="A12" s="1271" t="s">
        <v>840</v>
      </c>
      <c r="B12" s="1273" t="s">
        <v>857</v>
      </c>
      <c r="C12" s="1741" t="s">
        <v>464</v>
      </c>
      <c r="D12" s="1742"/>
      <c r="E12" s="1742"/>
      <c r="F12" s="1742"/>
      <c r="G12" s="1742"/>
      <c r="H12" s="1743" t="s">
        <v>465</v>
      </c>
      <c r="I12" s="1744"/>
      <c r="J12" s="1744"/>
      <c r="N12" s="52" t="s">
        <v>669</v>
      </c>
      <c r="O12" s="52" t="s">
        <v>670</v>
      </c>
      <c r="P12" s="7"/>
      <c r="Q12" s="7"/>
      <c r="R12" s="7"/>
      <c r="S12" s="7"/>
      <c r="T12" s="7"/>
      <c r="U12" s="7"/>
      <c r="V12" s="7"/>
      <c r="W12" s="7"/>
      <c r="X12" s="7"/>
      <c r="Y12" s="7"/>
      <c r="Z12" s="7"/>
      <c r="AA12" s="7"/>
      <c r="AB12" s="7"/>
      <c r="AC12" s="7"/>
      <c r="AD12" s="7"/>
      <c r="AE12" s="7"/>
      <c r="AF12" s="7"/>
      <c r="AG12" s="7"/>
      <c r="AH12" s="7"/>
      <c r="AI12" s="7"/>
      <c r="AJ12" s="7"/>
      <c r="AK12" s="7"/>
      <c r="AL12" s="7"/>
      <c r="AM12" s="7"/>
      <c r="AN12" s="7"/>
      <c r="AO12" s="7"/>
    </row>
    <row r="13" spans="1:41" s="3" customFormat="1" ht="95.25" customHeight="1">
      <c r="A13" s="1272"/>
      <c r="B13" s="1274"/>
      <c r="C13" s="38" t="s">
        <v>466</v>
      </c>
      <c r="D13" s="38" t="s">
        <v>856</v>
      </c>
      <c r="E13" s="32" t="s">
        <v>804</v>
      </c>
      <c r="F13" s="32" t="s">
        <v>842</v>
      </c>
      <c r="G13" s="32" t="s">
        <v>1209</v>
      </c>
      <c r="H13" s="93" t="s">
        <v>1210</v>
      </c>
      <c r="I13" s="93" t="s">
        <v>842</v>
      </c>
      <c r="J13" s="93" t="s">
        <v>1209</v>
      </c>
      <c r="N13" s="54" t="s">
        <v>1208</v>
      </c>
      <c r="O13" s="54" t="s">
        <v>1208</v>
      </c>
      <c r="P13" s="8"/>
      <c r="Q13" s="8"/>
      <c r="R13" s="8"/>
      <c r="S13" s="8"/>
      <c r="T13" s="8"/>
      <c r="U13" s="8"/>
      <c r="V13" s="8"/>
      <c r="W13" s="8"/>
      <c r="X13" s="8"/>
      <c r="Y13" s="8"/>
      <c r="Z13" s="8"/>
      <c r="AA13" s="8"/>
      <c r="AB13" s="8"/>
      <c r="AC13" s="8"/>
      <c r="AD13" s="8"/>
      <c r="AE13" s="8"/>
      <c r="AF13" s="8"/>
      <c r="AG13" s="8"/>
      <c r="AH13" s="8"/>
      <c r="AI13" s="8"/>
      <c r="AJ13" s="8"/>
      <c r="AK13" s="8"/>
      <c r="AL13" s="8"/>
      <c r="AM13" s="8"/>
      <c r="AN13" s="8"/>
      <c r="AO13" s="8"/>
    </row>
    <row r="14" spans="1:41" s="3" customFormat="1" ht="45.75" customHeight="1">
      <c r="A14" s="164">
        <v>1</v>
      </c>
      <c r="B14" s="1748" t="s">
        <v>467</v>
      </c>
      <c r="C14" s="1749"/>
      <c r="D14" s="1749"/>
      <c r="E14" s="1749"/>
      <c r="F14" s="1749"/>
      <c r="G14" s="1749"/>
      <c r="H14" s="1749"/>
      <c r="I14" s="1749"/>
      <c r="J14" s="1750"/>
      <c r="N14" s="165"/>
      <c r="O14" s="166"/>
      <c r="P14" s="8"/>
      <c r="Q14" s="8"/>
      <c r="R14" s="8"/>
      <c r="S14" s="8"/>
      <c r="T14" s="8"/>
      <c r="U14" s="8"/>
      <c r="V14" s="8"/>
      <c r="W14" s="8"/>
      <c r="X14" s="8"/>
      <c r="Y14" s="8"/>
      <c r="Z14" s="8"/>
      <c r="AA14" s="8"/>
      <c r="AB14" s="8"/>
      <c r="AC14" s="8"/>
      <c r="AD14" s="8"/>
      <c r="AE14" s="8"/>
      <c r="AF14" s="8"/>
      <c r="AG14" s="8"/>
      <c r="AH14" s="8"/>
      <c r="AI14" s="8"/>
      <c r="AJ14" s="8"/>
      <c r="AK14" s="8"/>
      <c r="AL14" s="8"/>
      <c r="AM14" s="8"/>
      <c r="AN14" s="8"/>
      <c r="AO14" s="8"/>
    </row>
    <row r="15" spans="1:41" s="10" customFormat="1" ht="49.5" customHeight="1">
      <c r="A15" s="9" t="s">
        <v>651</v>
      </c>
      <c r="B15" s="33" t="str">
        <f>'1.1 - APPLIANCES'!D26</f>
        <v>Refrigerators</v>
      </c>
      <c r="C15" s="34">
        <f>'1.1 - APPLIANCES'!E26</f>
        <v>0</v>
      </c>
      <c r="D15" s="34">
        <f>'1.1 - APPLIANCES'!F26</f>
        <v>0</v>
      </c>
      <c r="E15" s="35">
        <f>'1.1 - APPLIANCES'!L26</f>
        <v>0</v>
      </c>
      <c r="F15" s="35">
        <f>'1.1 - APPLIANCES'!M26</f>
        <v>0</v>
      </c>
      <c r="G15" s="35">
        <f>'1.1 - APPLIANCES'!N26</f>
        <v>0</v>
      </c>
      <c r="H15" s="36">
        <f>'1.1 - APPLIANCES'!P26</f>
        <v>0</v>
      </c>
      <c r="I15" s="36">
        <f>'1.1 - APPLIANCES'!M26</f>
        <v>0</v>
      </c>
      <c r="J15" s="36">
        <f>'1.1 - APPLIANCES'!O26</f>
        <v>0</v>
      </c>
      <c r="N15" s="55" t="str">
        <f>IF(OR(G15="No",G15=0), "No", "Yes")</f>
        <v>No</v>
      </c>
      <c r="O15" s="55" t="str">
        <f>IF(OR(J15="No",J15=0), "No", "Yes")</f>
        <v>No</v>
      </c>
      <c r="P15" s="11"/>
      <c r="Q15" s="11"/>
      <c r="R15" s="11"/>
      <c r="S15" s="11"/>
      <c r="T15" s="11"/>
      <c r="U15" s="11"/>
      <c r="V15" s="11"/>
      <c r="W15" s="11"/>
      <c r="X15" s="11"/>
      <c r="Y15" s="11"/>
      <c r="Z15" s="11"/>
      <c r="AA15" s="11"/>
      <c r="AB15" s="11"/>
      <c r="AC15" s="11"/>
      <c r="AD15" s="11"/>
      <c r="AE15" s="11"/>
      <c r="AF15" s="11"/>
      <c r="AG15" s="11"/>
      <c r="AH15" s="11"/>
      <c r="AI15" s="11"/>
      <c r="AJ15" s="11"/>
      <c r="AK15" s="11"/>
      <c r="AL15" s="11"/>
      <c r="AM15" s="11"/>
      <c r="AN15" s="11"/>
      <c r="AO15" s="11"/>
    </row>
    <row r="16" spans="1:41" s="10" customFormat="1" ht="49.5" customHeight="1">
      <c r="A16" s="9" t="s">
        <v>652</v>
      </c>
      <c r="B16" s="23" t="str">
        <f>'1.1 - APPLIANCES'!D27</f>
        <v>Dishwashers</v>
      </c>
      <c r="C16" s="30">
        <f>'1.1 - APPLIANCES'!E27</f>
        <v>0</v>
      </c>
      <c r="D16" s="30">
        <f>'1.1 - APPLIANCES'!F27</f>
        <v>0</v>
      </c>
      <c r="E16" s="35">
        <f>'1.1 - APPLIANCES'!L27</f>
        <v>0</v>
      </c>
      <c r="F16" s="35">
        <f>'1.1 - APPLIANCES'!M27</f>
        <v>0</v>
      </c>
      <c r="G16" s="29">
        <f>'1.1 - APPLIANCES'!N27</f>
        <v>0</v>
      </c>
      <c r="H16" s="24">
        <f>'1.1 - APPLIANCES'!P27</f>
        <v>0</v>
      </c>
      <c r="I16" s="24">
        <f>'1.1 - APPLIANCES'!M26</f>
        <v>0</v>
      </c>
      <c r="J16" s="24">
        <f>'1.1 - APPLIANCES'!O27</f>
        <v>0</v>
      </c>
      <c r="N16" s="53" t="str">
        <f t="shared" ref="N16:N77" si="0">IF(OR(G16="No",G16=0), "No", "Yes")</f>
        <v>No</v>
      </c>
      <c r="O16" s="53" t="str">
        <f t="shared" ref="O16:O77" si="1">IF(OR(J16="No",J16=0), "No", "Yes")</f>
        <v>No</v>
      </c>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row>
    <row r="17" spans="1:41" s="10" customFormat="1" ht="49.5" customHeight="1">
      <c r="A17" s="9" t="s">
        <v>653</v>
      </c>
      <c r="B17" s="23" t="str">
        <f>'1.1 - APPLIANCES'!D28</f>
        <v>Clothes Washers</v>
      </c>
      <c r="C17" s="30">
        <f>'1.1 - APPLIANCES'!E28</f>
        <v>0</v>
      </c>
      <c r="D17" s="30">
        <f>'1.1 - APPLIANCES'!F28</f>
        <v>0</v>
      </c>
      <c r="E17" s="35">
        <f>'1.1 - APPLIANCES'!L28</f>
        <v>0</v>
      </c>
      <c r="F17" s="35">
        <f>'1.1 - APPLIANCES'!M28</f>
        <v>0</v>
      </c>
      <c r="G17" s="29">
        <f>'1.1 - APPLIANCES'!N28</f>
        <v>0</v>
      </c>
      <c r="H17" s="24">
        <f>'1.1 - APPLIANCES'!P28</f>
        <v>0</v>
      </c>
      <c r="I17" s="24">
        <f>'1.1 - APPLIANCES'!M26</f>
        <v>0</v>
      </c>
      <c r="J17" s="24">
        <f>'1.1 - APPLIANCES'!O28</f>
        <v>0</v>
      </c>
      <c r="N17" s="53" t="str">
        <f t="shared" si="0"/>
        <v>No</v>
      </c>
      <c r="O17" s="53" t="str">
        <f t="shared" si="1"/>
        <v>No</v>
      </c>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row>
    <row r="18" spans="1:41" s="10" customFormat="1" ht="49.5" customHeight="1">
      <c r="A18" s="9" t="s">
        <v>654</v>
      </c>
      <c r="B18" s="23" t="str">
        <f>'1.1 - APPLIANCES'!D29</f>
        <v>Ceiling fans</v>
      </c>
      <c r="C18" s="30">
        <f>'1.1 - APPLIANCES'!E29</f>
        <v>0</v>
      </c>
      <c r="D18" s="30">
        <f>'1.1 - APPLIANCES'!F29</f>
        <v>0</v>
      </c>
      <c r="E18" s="35">
        <f>'1.1 - APPLIANCES'!L29</f>
        <v>0</v>
      </c>
      <c r="F18" s="35">
        <f>'1.1 - APPLIANCES'!M29</f>
        <v>0</v>
      </c>
      <c r="G18" s="29">
        <f>'1.1 - APPLIANCES'!N29</f>
        <v>0</v>
      </c>
      <c r="H18" s="24">
        <f>'1.1 - APPLIANCES'!P29</f>
        <v>0</v>
      </c>
      <c r="I18" s="24">
        <f>'1.1 - APPLIANCES'!M27</f>
        <v>0</v>
      </c>
      <c r="J18" s="24">
        <f>'1.1 - APPLIANCES'!O29</f>
        <v>0</v>
      </c>
      <c r="N18" s="53" t="str">
        <f>IF(OR(G18="No",G18=0), "No", "Yes")</f>
        <v>No</v>
      </c>
      <c r="O18" s="53" t="str">
        <f>IF(OR(J18="No",J18=0), "No", "Yes")</f>
        <v>No</v>
      </c>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row>
    <row r="19" spans="1:41" s="10" customFormat="1" ht="49.5" customHeight="1">
      <c r="A19" s="9" t="s">
        <v>655</v>
      </c>
      <c r="B19" s="23" t="str">
        <f>'1.1 - APPLIANCES'!D30</f>
        <v>Vending Machines</v>
      </c>
      <c r="C19" s="30">
        <f>'1.1 - APPLIANCES'!E30</f>
        <v>0</v>
      </c>
      <c r="D19" s="30">
        <f>'1.1 - APPLIANCES'!F30</f>
        <v>0</v>
      </c>
      <c r="E19" s="35">
        <f>'1.1 - APPLIANCES'!L30</f>
        <v>0</v>
      </c>
      <c r="F19" s="35">
        <f>'1.1 - APPLIANCES'!M30</f>
        <v>0</v>
      </c>
      <c r="G19" s="29">
        <f>'1.1 - APPLIANCES'!N30</f>
        <v>0</v>
      </c>
      <c r="H19" s="24">
        <f>'1.1 - APPLIANCES'!P30</f>
        <v>0</v>
      </c>
      <c r="I19" s="24">
        <f>'1.1 - APPLIANCES'!M29</f>
        <v>0</v>
      </c>
      <c r="J19" s="24">
        <f>'1.1 - APPLIANCES'!O30</f>
        <v>0</v>
      </c>
      <c r="N19" s="53" t="str">
        <f>IF(OR(G19="No",G19=0), "No", "Yes")</f>
        <v>No</v>
      </c>
      <c r="O19" s="53" t="str">
        <f>IF(OR(J19="No",J19=0), "No", "Yes")</f>
        <v>No</v>
      </c>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row>
    <row r="20" spans="1:41" s="10" customFormat="1" ht="49.5" customHeight="1">
      <c r="A20" s="9" t="s">
        <v>656</v>
      </c>
      <c r="B20" s="23" t="s">
        <v>392</v>
      </c>
      <c r="C20" s="30" t="s">
        <v>847</v>
      </c>
      <c r="D20" s="30" t="s">
        <v>847</v>
      </c>
      <c r="E20" s="29" t="s">
        <v>847</v>
      </c>
      <c r="F20" s="29" t="s">
        <v>847</v>
      </c>
      <c r="G20" s="29" t="s">
        <v>847</v>
      </c>
      <c r="H20" s="24">
        <f>'1.1 - APPLIANCES'!P34</f>
        <v>0</v>
      </c>
      <c r="I20" s="24" t="s">
        <v>847</v>
      </c>
      <c r="J20" s="24">
        <f>'1.1 - APPLIANCES'!O34</f>
        <v>0</v>
      </c>
      <c r="N20" s="53" t="str">
        <f t="shared" si="0"/>
        <v>Yes</v>
      </c>
      <c r="O20" s="53" t="str">
        <f t="shared" si="1"/>
        <v>No</v>
      </c>
      <c r="P20" s="11"/>
      <c r="Q20" s="11"/>
      <c r="R20" s="11"/>
      <c r="S20" s="11"/>
      <c r="T20" s="11"/>
      <c r="U20" s="11"/>
      <c r="V20" s="11"/>
      <c r="W20" s="11"/>
      <c r="X20" s="11"/>
      <c r="Y20" s="11"/>
      <c r="Z20" s="11"/>
      <c r="AA20" s="11"/>
      <c r="AB20" s="11"/>
      <c r="AC20" s="11"/>
      <c r="AD20" s="11"/>
      <c r="AE20" s="11"/>
      <c r="AF20" s="11"/>
      <c r="AG20" s="11"/>
      <c r="AH20" s="11"/>
      <c r="AI20" s="11"/>
      <c r="AJ20" s="11"/>
      <c r="AK20" s="11"/>
      <c r="AL20" s="11"/>
      <c r="AM20" s="11"/>
      <c r="AN20" s="11"/>
      <c r="AO20" s="11"/>
    </row>
    <row r="21" spans="1:41" s="3" customFormat="1" ht="45.75" customHeight="1">
      <c r="A21" s="164">
        <v>2</v>
      </c>
      <c r="B21" s="1748" t="s">
        <v>1212</v>
      </c>
      <c r="C21" s="1749"/>
      <c r="D21" s="1749"/>
      <c r="E21" s="1749"/>
      <c r="F21" s="1749"/>
      <c r="G21" s="1749"/>
      <c r="H21" s="1749"/>
      <c r="I21" s="1749"/>
      <c r="J21" s="1750"/>
      <c r="N21" s="165"/>
      <c r="O21" s="166"/>
      <c r="P21" s="8"/>
      <c r="Q21" s="8"/>
      <c r="R21" s="8"/>
      <c r="S21" s="8"/>
      <c r="T21" s="8"/>
      <c r="U21" s="8"/>
      <c r="V21" s="8"/>
      <c r="W21" s="8"/>
      <c r="X21" s="8"/>
      <c r="Y21" s="8"/>
      <c r="Z21" s="8"/>
      <c r="AA21" s="8"/>
      <c r="AB21" s="8"/>
      <c r="AC21" s="8"/>
      <c r="AD21" s="8"/>
      <c r="AE21" s="8"/>
      <c r="AF21" s="8"/>
      <c r="AG21" s="8"/>
      <c r="AH21" s="8"/>
      <c r="AI21" s="8"/>
      <c r="AJ21" s="8"/>
      <c r="AK21" s="8"/>
      <c r="AL21" s="8"/>
      <c r="AM21" s="8"/>
      <c r="AN21" s="8"/>
      <c r="AO21" s="8"/>
    </row>
    <row r="22" spans="1:41" ht="18.5">
      <c r="A22" s="9" t="s">
        <v>949</v>
      </c>
      <c r="B22" s="25" t="s">
        <v>1058</v>
      </c>
      <c r="C22" s="37" t="str">
        <f>'5.1, 5.3 - HEATING'!F44</f>
        <v>See below</v>
      </c>
      <c r="D22" s="37" t="str">
        <f>'5.1, 5.3 - HEATING'!G44</f>
        <v>See below</v>
      </c>
      <c r="E22" s="31">
        <f>'5.1, 5.3 - HEATING'!H44</f>
        <v>0</v>
      </c>
      <c r="F22" s="31">
        <f>'5.1, 5.3 - HEATING'!M44</f>
        <v>0</v>
      </c>
      <c r="G22" s="31">
        <f>'5.1, 5.3 - HEATING'!N44</f>
        <v>0</v>
      </c>
      <c r="H22" s="26">
        <f>'5.1, 5.3 - HEATING'!P44</f>
        <v>0</v>
      </c>
      <c r="I22" s="26">
        <f>'5.1, 5.3 - HEATING'!M44</f>
        <v>0</v>
      </c>
      <c r="J22" s="26">
        <f>'5.1, 5.3 - HEATING'!O44</f>
        <v>0</v>
      </c>
      <c r="K22" s="4"/>
      <c r="L22" s="4"/>
      <c r="M22" s="4"/>
      <c r="N22" s="53" t="str">
        <f t="shared" si="0"/>
        <v>No</v>
      </c>
      <c r="O22" s="53" t="str">
        <f t="shared" si="1"/>
        <v>No</v>
      </c>
    </row>
    <row r="23" spans="1:41" ht="18.5">
      <c r="A23" s="1745" t="s">
        <v>1071</v>
      </c>
      <c r="B23" s="1746"/>
      <c r="C23" s="1746"/>
      <c r="D23" s="1746"/>
      <c r="E23" s="1746"/>
      <c r="F23" s="1746"/>
      <c r="G23" s="1746"/>
      <c r="H23" s="1746"/>
      <c r="I23" s="1746"/>
      <c r="J23" s="1747"/>
      <c r="K23" s="4"/>
      <c r="L23" s="4"/>
      <c r="M23" s="4"/>
      <c r="N23" s="57"/>
      <c r="O23" s="58"/>
    </row>
    <row r="24" spans="1:41" ht="18.5">
      <c r="A24" s="9" t="s">
        <v>478</v>
      </c>
      <c r="B24" s="25" t="s">
        <v>1190</v>
      </c>
      <c r="C24" s="37">
        <f>'5.1, 5.3 - HEATING'!F48</f>
        <v>0</v>
      </c>
      <c r="D24" s="37">
        <f>'5.1, 5.3 - HEATING'!G48</f>
        <v>0</v>
      </c>
      <c r="E24" s="31">
        <f>'5.1, 5.3 - HEATING'!H48</f>
        <v>0</v>
      </c>
      <c r="F24" s="31">
        <f>'5.1, 5.3 - HEATING'!M48</f>
        <v>0</v>
      </c>
      <c r="G24" s="31">
        <f>'5.1, 5.3 - HEATING'!N48</f>
        <v>0</v>
      </c>
      <c r="H24" s="26">
        <f>'5.1, 5.3 - HEATING'!P48</f>
        <v>0</v>
      </c>
      <c r="I24" s="26">
        <f>'5.1, 5.3 - HEATING'!M48</f>
        <v>0</v>
      </c>
      <c r="J24" s="26">
        <f>'5.1, 5.3 - HEATING'!O48</f>
        <v>0</v>
      </c>
      <c r="K24" s="4"/>
      <c r="L24" s="4"/>
      <c r="M24" s="4"/>
      <c r="N24" s="53" t="str">
        <f>IF(OR(G24="No",G24=0), "No", "Yes")</f>
        <v>No</v>
      </c>
      <c r="O24" s="53" t="str">
        <f>IF(OR(J24="No",J24=0), "No", "Yes")</f>
        <v>No</v>
      </c>
    </row>
    <row r="25" spans="1:41" ht="222" customHeight="1">
      <c r="A25" s="9" t="s">
        <v>199</v>
      </c>
      <c r="B25" s="25" t="s">
        <v>1174</v>
      </c>
      <c r="C25" s="37">
        <f>ERMs!C35</f>
        <v>0</v>
      </c>
      <c r="D25" s="37">
        <f>ERMs!D35</f>
        <v>0</v>
      </c>
      <c r="E25" s="31">
        <f>'5.1, 5.3 - HEATING'!H46</f>
        <v>0</v>
      </c>
      <c r="F25" s="31">
        <f>'5.1, 5.3 - HEATING'!M46</f>
        <v>0</v>
      </c>
      <c r="G25" s="31">
        <f>'5.1, 5.3 - HEATING'!N46</f>
        <v>0</v>
      </c>
      <c r="H25" s="26">
        <f>'5.1, 5.3 - HEATING'!P46</f>
        <v>0</v>
      </c>
      <c r="I25" s="26">
        <f>'5.1, 5.3 - HEATING'!M46</f>
        <v>0</v>
      </c>
      <c r="J25" s="26">
        <f>'5.1, 5.3 - HEATING'!O46</f>
        <v>0</v>
      </c>
      <c r="K25" s="4"/>
      <c r="L25" s="4"/>
      <c r="M25" s="4"/>
      <c r="N25" s="53" t="str">
        <f t="shared" si="0"/>
        <v>No</v>
      </c>
      <c r="O25" s="53" t="str">
        <f t="shared" si="1"/>
        <v>No</v>
      </c>
    </row>
    <row r="26" spans="1:41" ht="36">
      <c r="A26" s="9" t="s">
        <v>479</v>
      </c>
      <c r="B26" s="25" t="s">
        <v>338</v>
      </c>
      <c r="C26" s="37">
        <f>'5.1, 5.3 - HEATING'!F47</f>
        <v>0</v>
      </c>
      <c r="D26" s="37">
        <f>'5.1, 5.3 - HEATING'!G47</f>
        <v>0</v>
      </c>
      <c r="E26" s="31">
        <f>'5.1, 5.3 - HEATING'!H47</f>
        <v>0</v>
      </c>
      <c r="F26" s="31">
        <f>'5.1, 5.3 - HEATING'!M47</f>
        <v>0</v>
      </c>
      <c r="G26" s="31">
        <f>'5.1, 5.3 - HEATING'!N47</f>
        <v>0</v>
      </c>
      <c r="H26" s="26">
        <f>'5.1, 5.3 - HEATING'!P47</f>
        <v>0</v>
      </c>
      <c r="I26" s="26">
        <f>'5.1, 5.3 - HEATING'!M47</f>
        <v>0</v>
      </c>
      <c r="J26" s="26">
        <f>'5.1, 5.3 - HEATING'!O47</f>
        <v>0</v>
      </c>
      <c r="K26" s="4"/>
      <c r="L26" s="4"/>
      <c r="M26" s="4"/>
      <c r="N26" s="53" t="str">
        <f t="shared" si="0"/>
        <v>No</v>
      </c>
      <c r="O26" s="53" t="str">
        <f t="shared" si="1"/>
        <v>No</v>
      </c>
    </row>
    <row r="27" spans="1:41" ht="78" customHeight="1">
      <c r="A27" s="9" t="s">
        <v>480</v>
      </c>
      <c r="B27" s="25" t="s">
        <v>1196</v>
      </c>
      <c r="C27" s="37">
        <f>'5.1, 5.3 - HEATING'!F49</f>
        <v>0</v>
      </c>
      <c r="D27" s="37">
        <f>'5.1, 5.3 - HEATING'!G49</f>
        <v>0</v>
      </c>
      <c r="E27" s="31">
        <f>'5.1, 5.3 - HEATING'!H49</f>
        <v>0</v>
      </c>
      <c r="F27" s="31">
        <f>'5.1, 5.3 - HEATING'!M49</f>
        <v>0</v>
      </c>
      <c r="G27" s="31">
        <f>'5.1, 5.3 - HEATING'!N49</f>
        <v>0</v>
      </c>
      <c r="H27" s="26">
        <f>'5.1, 5.3 - HEATING'!P49</f>
        <v>0</v>
      </c>
      <c r="I27" s="26">
        <f>'5.1, 5.3 - HEATING'!M49</f>
        <v>0</v>
      </c>
      <c r="J27" s="26">
        <f>'5.1, 5.3 - HEATING'!O49</f>
        <v>0</v>
      </c>
      <c r="K27" s="4"/>
      <c r="L27" s="4"/>
      <c r="M27" s="4"/>
      <c r="N27" s="53" t="str">
        <f t="shared" si="0"/>
        <v>No</v>
      </c>
      <c r="O27" s="53" t="str">
        <f t="shared" si="1"/>
        <v>No</v>
      </c>
    </row>
    <row r="28" spans="1:41" ht="117" customHeight="1">
      <c r="A28" s="9" t="s">
        <v>481</v>
      </c>
      <c r="B28" s="25" t="s">
        <v>1191</v>
      </c>
      <c r="C28" s="37">
        <f>'5.1, 5.3 - HEATING'!F50</f>
        <v>0</v>
      </c>
      <c r="D28" s="37">
        <f>'5.1, 5.3 - HEATING'!G50</f>
        <v>0</v>
      </c>
      <c r="E28" s="31">
        <f>'5.1, 5.3 - HEATING'!H50</f>
        <v>0</v>
      </c>
      <c r="F28" s="31">
        <f>'5.1, 5.3 - HEATING'!M50</f>
        <v>0</v>
      </c>
      <c r="G28" s="31">
        <f>'5.1, 5.3 - HEATING'!N50</f>
        <v>0</v>
      </c>
      <c r="H28" s="26">
        <f>'5.1, 5.3 - HEATING'!P50</f>
        <v>0</v>
      </c>
      <c r="I28" s="26">
        <f>'5.1, 5.3 - HEATING'!M50</f>
        <v>0</v>
      </c>
      <c r="J28" s="26">
        <f>'5.1, 5.3 - HEATING'!O50</f>
        <v>0</v>
      </c>
      <c r="K28" s="4"/>
      <c r="L28" s="4"/>
      <c r="M28" s="4"/>
      <c r="N28" s="53" t="str">
        <f t="shared" si="0"/>
        <v>No</v>
      </c>
      <c r="O28" s="53" t="str">
        <f t="shared" si="1"/>
        <v>No</v>
      </c>
    </row>
    <row r="29" spans="1:41" ht="18.5">
      <c r="A29" s="9" t="s">
        <v>482</v>
      </c>
      <c r="B29" s="25" t="s">
        <v>1192</v>
      </c>
      <c r="C29" s="37">
        <f>'5.1, 5.3 - HEATING'!F51</f>
        <v>0</v>
      </c>
      <c r="D29" s="37">
        <f>'5.1, 5.3 - HEATING'!G51</f>
        <v>0</v>
      </c>
      <c r="E29" s="31">
        <f>'5.1, 5.3 - HEATING'!H51</f>
        <v>0</v>
      </c>
      <c r="F29" s="31">
        <f>'5.1, 5.3 - HEATING'!M51</f>
        <v>0</v>
      </c>
      <c r="G29" s="31">
        <f>'5.1, 5.3 - HEATING'!N51</f>
        <v>0</v>
      </c>
      <c r="H29" s="26">
        <f>'5.1, 5.3 - HEATING'!P51</f>
        <v>0</v>
      </c>
      <c r="I29" s="26">
        <f>'5.1, 5.3 - HEATING'!M51</f>
        <v>0</v>
      </c>
      <c r="J29" s="26">
        <f>'5.1, 5.3 - HEATING'!O51</f>
        <v>0</v>
      </c>
      <c r="K29" s="4"/>
      <c r="L29" s="4"/>
      <c r="M29" s="4"/>
      <c r="N29" s="53" t="str">
        <f t="shared" si="0"/>
        <v>No</v>
      </c>
      <c r="O29" s="53" t="str">
        <f t="shared" si="1"/>
        <v>No</v>
      </c>
    </row>
    <row r="30" spans="1:41" ht="18.5">
      <c r="A30" s="9" t="s">
        <v>483</v>
      </c>
      <c r="B30" s="25" t="s">
        <v>356</v>
      </c>
      <c r="C30" s="37" t="e">
        <f>'5.1, 5.3 - HEATING'!#REF!</f>
        <v>#REF!</v>
      </c>
      <c r="D30" s="37" t="e">
        <f>'5.1, 5.3 - HEATING'!#REF!</f>
        <v>#REF!</v>
      </c>
      <c r="E30" s="31" t="e">
        <f>'5.1, 5.3 - HEATING'!#REF!</f>
        <v>#REF!</v>
      </c>
      <c r="F30" s="31" t="e">
        <f>'5.1, 5.3 - HEATING'!#REF!</f>
        <v>#REF!</v>
      </c>
      <c r="G30" s="31" t="e">
        <f>'5.1, 5.3 - HEATING'!#REF!</f>
        <v>#REF!</v>
      </c>
      <c r="H30" s="26" t="e">
        <f>'5.1, 5.3 - HEATING'!#REF!</f>
        <v>#REF!</v>
      </c>
      <c r="I30" s="26" t="e">
        <f>'5.1, 5.3 - HEATING'!#REF!</f>
        <v>#REF!</v>
      </c>
      <c r="J30" s="26" t="e">
        <f>'5.1, 5.3 - HEATING'!#REF!</f>
        <v>#REF!</v>
      </c>
      <c r="K30" s="4"/>
      <c r="L30" s="4"/>
      <c r="M30" s="4"/>
      <c r="N30" s="53" t="e">
        <f t="shared" si="0"/>
        <v>#REF!</v>
      </c>
      <c r="O30" s="53" t="e">
        <f t="shared" si="1"/>
        <v>#REF!</v>
      </c>
    </row>
    <row r="31" spans="1:41" ht="18.5">
      <c r="A31" s="9" t="s">
        <v>484</v>
      </c>
      <c r="B31" s="25" t="s">
        <v>339</v>
      </c>
      <c r="C31" s="37" t="e">
        <f>'5.1, 5.3 - HEATING'!#REF!</f>
        <v>#REF!</v>
      </c>
      <c r="D31" s="37" t="e">
        <f>'5.1, 5.3 - HEATING'!#REF!</f>
        <v>#REF!</v>
      </c>
      <c r="E31" s="31" t="e">
        <f>'5.1, 5.3 - HEATING'!#REF!</f>
        <v>#REF!</v>
      </c>
      <c r="F31" s="31" t="e">
        <f>'5.1, 5.3 - HEATING'!#REF!</f>
        <v>#REF!</v>
      </c>
      <c r="G31" s="31" t="e">
        <f>'5.1, 5.3 - HEATING'!#REF!</f>
        <v>#REF!</v>
      </c>
      <c r="H31" s="26" t="e">
        <f>'5.1, 5.3 - HEATING'!#REF!</f>
        <v>#REF!</v>
      </c>
      <c r="I31" s="26" t="e">
        <f>'5.1, 5.3 - HEATING'!#REF!</f>
        <v>#REF!</v>
      </c>
      <c r="J31" s="26" t="e">
        <f>'5.1, 5.3 - HEATING'!#REF!</f>
        <v>#REF!</v>
      </c>
      <c r="K31" s="4"/>
      <c r="L31" s="4"/>
      <c r="M31" s="4"/>
      <c r="N31" s="53" t="e">
        <f t="shared" si="0"/>
        <v>#REF!</v>
      </c>
      <c r="O31" s="53" t="e">
        <f t="shared" si="1"/>
        <v>#REF!</v>
      </c>
    </row>
    <row r="32" spans="1:41" ht="18.5">
      <c r="A32" s="9" t="s">
        <v>485</v>
      </c>
      <c r="B32" s="25" t="s">
        <v>357</v>
      </c>
      <c r="C32" s="37" t="e">
        <f>'5.1, 5.3 - HEATING'!#REF!</f>
        <v>#REF!</v>
      </c>
      <c r="D32" s="37" t="e">
        <f>'5.1, 5.3 - HEATING'!#REF!</f>
        <v>#REF!</v>
      </c>
      <c r="E32" s="31" t="e">
        <f>'5.1, 5.3 - HEATING'!#REF!</f>
        <v>#REF!</v>
      </c>
      <c r="F32" s="31" t="e">
        <f>'5.1, 5.3 - HEATING'!#REF!</f>
        <v>#REF!</v>
      </c>
      <c r="G32" s="31" t="e">
        <f>'5.1, 5.3 - HEATING'!#REF!</f>
        <v>#REF!</v>
      </c>
      <c r="H32" s="26" t="e">
        <f>'5.1, 5.3 - HEATING'!#REF!</f>
        <v>#REF!</v>
      </c>
      <c r="I32" s="26" t="e">
        <f>'5.1, 5.3 - HEATING'!#REF!</f>
        <v>#REF!</v>
      </c>
      <c r="J32" s="26" t="e">
        <f>'5.1, 5.3 - HEATING'!#REF!</f>
        <v>#REF!</v>
      </c>
      <c r="K32" s="4"/>
      <c r="L32" s="4"/>
      <c r="M32" s="4"/>
      <c r="N32" s="53" t="e">
        <f t="shared" si="0"/>
        <v>#REF!</v>
      </c>
      <c r="O32" s="53" t="e">
        <f t="shared" si="1"/>
        <v>#REF!</v>
      </c>
    </row>
    <row r="33" spans="1:49" s="1" customFormat="1" ht="18.5">
      <c r="A33" s="1745" t="s">
        <v>1075</v>
      </c>
      <c r="B33" s="1746"/>
      <c r="C33" s="1746"/>
      <c r="D33" s="1746"/>
      <c r="E33" s="1746"/>
      <c r="F33" s="1746"/>
      <c r="G33" s="1746"/>
      <c r="H33" s="1746"/>
      <c r="I33" s="1746"/>
      <c r="J33" s="1747"/>
      <c r="K33" s="4"/>
      <c r="L33" s="4"/>
      <c r="M33" s="4"/>
      <c r="N33" s="57"/>
      <c r="O33" s="58"/>
      <c r="AP33" s="4"/>
      <c r="AQ33" s="4"/>
      <c r="AR33" s="4"/>
      <c r="AS33" s="4"/>
      <c r="AT33" s="4"/>
      <c r="AU33" s="4"/>
      <c r="AV33" s="4"/>
      <c r="AW33" s="4"/>
    </row>
    <row r="34" spans="1:49" s="1" customFormat="1" ht="36">
      <c r="A34" s="9" t="s">
        <v>487</v>
      </c>
      <c r="B34" s="25" t="s">
        <v>340</v>
      </c>
      <c r="C34" s="37" t="s">
        <v>847</v>
      </c>
      <c r="D34" s="37" t="s">
        <v>847</v>
      </c>
      <c r="E34" s="31">
        <f>'5.1, 5.3 - HEATING'!H54</f>
        <v>0</v>
      </c>
      <c r="F34" s="31">
        <f>'5.1, 5.3 - HEATING'!M54</f>
        <v>0</v>
      </c>
      <c r="G34" s="31">
        <f>'5.1, 5.3 - HEATING'!N54</f>
        <v>0</v>
      </c>
      <c r="H34" s="26">
        <f>'5.1, 5.3 - HEATING'!P54</f>
        <v>0</v>
      </c>
      <c r="I34" s="26">
        <f>'5.1, 5.3 - HEATING'!M54</f>
        <v>0</v>
      </c>
      <c r="J34" s="26">
        <f>'5.1, 5.3 - HEATING'!O54</f>
        <v>0</v>
      </c>
      <c r="K34" s="4"/>
      <c r="L34" s="4"/>
      <c r="M34" s="4"/>
      <c r="N34" s="53" t="str">
        <f t="shared" si="0"/>
        <v>No</v>
      </c>
      <c r="O34" s="53" t="str">
        <f t="shared" si="1"/>
        <v>No</v>
      </c>
      <c r="AP34" s="4"/>
      <c r="AQ34" s="4"/>
      <c r="AR34" s="4"/>
      <c r="AS34" s="4"/>
      <c r="AT34" s="4"/>
      <c r="AU34" s="4"/>
      <c r="AV34" s="4"/>
      <c r="AW34" s="4"/>
    </row>
    <row r="35" spans="1:49" s="1" customFormat="1" ht="18.5">
      <c r="A35" s="1745" t="s">
        <v>1072</v>
      </c>
      <c r="B35" s="1746"/>
      <c r="C35" s="1746"/>
      <c r="D35" s="1746"/>
      <c r="E35" s="1746"/>
      <c r="F35" s="1746"/>
      <c r="G35" s="1746"/>
      <c r="H35" s="1746"/>
      <c r="I35" s="1746"/>
      <c r="J35" s="1747"/>
      <c r="K35" s="4"/>
      <c r="L35" s="4"/>
      <c r="M35" s="4"/>
      <c r="N35" s="57"/>
      <c r="O35" s="58"/>
      <c r="AP35" s="4"/>
      <c r="AQ35" s="4"/>
      <c r="AR35" s="4"/>
      <c r="AS35" s="4"/>
      <c r="AT35" s="4"/>
      <c r="AU35" s="4"/>
      <c r="AV35" s="4"/>
      <c r="AW35" s="4"/>
    </row>
    <row r="36" spans="1:49" s="1" customFormat="1" ht="18.5">
      <c r="A36" s="9" t="s">
        <v>495</v>
      </c>
      <c r="B36" s="25" t="s">
        <v>341</v>
      </c>
      <c r="C36" s="37" t="s">
        <v>847</v>
      </c>
      <c r="D36" s="37" t="s">
        <v>847</v>
      </c>
      <c r="E36" s="31" t="e">
        <f>'5.1, 5.3 - HEATING'!#REF!</f>
        <v>#REF!</v>
      </c>
      <c r="F36" s="31" t="e">
        <f>'5.1, 5.3 - HEATING'!#REF!</f>
        <v>#REF!</v>
      </c>
      <c r="G36" s="31" t="e">
        <f>'5.1, 5.3 - HEATING'!#REF!</f>
        <v>#REF!</v>
      </c>
      <c r="H36" s="26" t="e">
        <f>'5.1, 5.3 - HEATING'!#REF!</f>
        <v>#REF!</v>
      </c>
      <c r="I36" s="26" t="e">
        <f>'5.1, 5.3 - HEATING'!#REF!</f>
        <v>#REF!</v>
      </c>
      <c r="J36" s="26" t="e">
        <f>'5.1, 5.3 - HEATING'!#REF!</f>
        <v>#REF!</v>
      </c>
      <c r="K36" s="4"/>
      <c r="L36" s="4"/>
      <c r="M36" s="4"/>
      <c r="N36" s="53" t="e">
        <f t="shared" si="0"/>
        <v>#REF!</v>
      </c>
      <c r="O36" s="53" t="e">
        <f t="shared" si="1"/>
        <v>#REF!</v>
      </c>
      <c r="AP36" s="4"/>
      <c r="AQ36" s="4"/>
      <c r="AR36" s="4"/>
      <c r="AS36" s="4"/>
      <c r="AT36" s="4"/>
      <c r="AU36" s="4"/>
      <c r="AV36" s="4"/>
      <c r="AW36" s="4"/>
    </row>
    <row r="37" spans="1:49" s="1" customFormat="1" ht="18.5">
      <c r="A37" s="9" t="s">
        <v>496</v>
      </c>
      <c r="B37" s="25" t="s">
        <v>358</v>
      </c>
      <c r="C37" s="37" t="s">
        <v>847</v>
      </c>
      <c r="D37" s="37" t="s">
        <v>847</v>
      </c>
      <c r="E37" s="31" t="e">
        <f>'5.1, 5.3 - HEATING'!#REF!</f>
        <v>#REF!</v>
      </c>
      <c r="F37" s="31" t="e">
        <f>'5.1, 5.3 - HEATING'!#REF!</f>
        <v>#REF!</v>
      </c>
      <c r="G37" s="31" t="e">
        <f>'5.1, 5.3 - HEATING'!#REF!</f>
        <v>#REF!</v>
      </c>
      <c r="H37" s="26" t="e">
        <f>'5.1, 5.3 - HEATING'!#REF!</f>
        <v>#REF!</v>
      </c>
      <c r="I37" s="26" t="e">
        <f>'5.1, 5.3 - HEATING'!#REF!</f>
        <v>#REF!</v>
      </c>
      <c r="J37" s="26" t="e">
        <f>'5.1, 5.3 - HEATING'!#REF!</f>
        <v>#REF!</v>
      </c>
      <c r="K37" s="4"/>
      <c r="L37" s="4"/>
      <c r="M37" s="4"/>
      <c r="N37" s="53" t="e">
        <f t="shared" si="0"/>
        <v>#REF!</v>
      </c>
      <c r="O37" s="53" t="e">
        <f t="shared" si="1"/>
        <v>#REF!</v>
      </c>
      <c r="AP37" s="4"/>
      <c r="AQ37" s="4"/>
      <c r="AR37" s="4"/>
      <c r="AS37" s="4"/>
      <c r="AT37" s="4"/>
      <c r="AU37" s="4"/>
      <c r="AV37" s="4"/>
      <c r="AW37" s="4"/>
    </row>
    <row r="38" spans="1:49" s="1" customFormat="1" ht="18.5">
      <c r="A38" s="1745" t="s">
        <v>1177</v>
      </c>
      <c r="B38" s="1746"/>
      <c r="C38" s="1746"/>
      <c r="D38" s="1746"/>
      <c r="E38" s="1746"/>
      <c r="F38" s="1746"/>
      <c r="G38" s="1746"/>
      <c r="H38" s="1746"/>
      <c r="I38" s="1746"/>
      <c r="J38" s="1747"/>
      <c r="K38" s="4"/>
      <c r="L38" s="4"/>
      <c r="M38" s="4"/>
      <c r="N38" s="57"/>
      <c r="O38" s="58"/>
      <c r="AP38" s="4"/>
      <c r="AQ38" s="4"/>
      <c r="AR38" s="4"/>
      <c r="AS38" s="4"/>
      <c r="AT38" s="4"/>
      <c r="AU38" s="4"/>
      <c r="AV38" s="4"/>
      <c r="AW38" s="4"/>
    </row>
    <row r="39" spans="1:49" s="1" customFormat="1" ht="36">
      <c r="A39" s="9" t="s">
        <v>497</v>
      </c>
      <c r="B39" s="25" t="s">
        <v>342</v>
      </c>
      <c r="C39" s="37" t="s">
        <v>847</v>
      </c>
      <c r="D39" s="37" t="s">
        <v>847</v>
      </c>
      <c r="E39" s="31">
        <f>'5.1, 5.3 - HEATING'!H55</f>
        <v>0</v>
      </c>
      <c r="F39" s="31">
        <f>'5.1, 5.3 - HEATING'!M55</f>
        <v>0</v>
      </c>
      <c r="G39" s="31">
        <f>'5.1, 5.3 - HEATING'!N55</f>
        <v>0</v>
      </c>
      <c r="H39" s="26">
        <f>'5.1, 5.3 - HEATING'!P55</f>
        <v>0</v>
      </c>
      <c r="I39" s="26">
        <f>'5.1, 5.3 - HEATING'!M55</f>
        <v>0</v>
      </c>
      <c r="J39" s="26">
        <f>'5.1, 5.3 - HEATING'!O55</f>
        <v>0</v>
      </c>
      <c r="K39" s="4"/>
      <c r="L39" s="4"/>
      <c r="M39" s="4"/>
      <c r="N39" s="53" t="str">
        <f t="shared" si="0"/>
        <v>No</v>
      </c>
      <c r="O39" s="53" t="str">
        <f t="shared" si="1"/>
        <v>No</v>
      </c>
      <c r="AP39" s="4"/>
      <c r="AQ39" s="4"/>
      <c r="AR39" s="4"/>
      <c r="AS39" s="4"/>
      <c r="AT39" s="4"/>
      <c r="AU39" s="4"/>
      <c r="AV39" s="4"/>
      <c r="AW39" s="4"/>
    </row>
    <row r="40" spans="1:49" s="1" customFormat="1" ht="18.5">
      <c r="A40" s="9" t="s">
        <v>498</v>
      </c>
      <c r="B40" s="25" t="s">
        <v>343</v>
      </c>
      <c r="C40" s="37" t="s">
        <v>847</v>
      </c>
      <c r="D40" s="37" t="s">
        <v>847</v>
      </c>
      <c r="E40" s="31">
        <f>'5.1, 5.3 - HEATING'!H56</f>
        <v>0</v>
      </c>
      <c r="F40" s="31">
        <f>'5.1, 5.3 - HEATING'!M56</f>
        <v>0</v>
      </c>
      <c r="G40" s="31">
        <f>'5.1, 5.3 - HEATING'!N56</f>
        <v>0</v>
      </c>
      <c r="H40" s="26">
        <f>'5.1, 5.3 - HEATING'!P56</f>
        <v>0</v>
      </c>
      <c r="I40" s="26">
        <f>'5.1, 5.3 - HEATING'!M56</f>
        <v>0</v>
      </c>
      <c r="J40" s="26">
        <f>'5.1, 5.3 - HEATING'!O56</f>
        <v>0</v>
      </c>
      <c r="K40" s="4"/>
      <c r="L40" s="4"/>
      <c r="M40" s="4"/>
      <c r="N40" s="53" t="str">
        <f t="shared" si="0"/>
        <v>No</v>
      </c>
      <c r="O40" s="53" t="str">
        <f t="shared" si="1"/>
        <v>No</v>
      </c>
      <c r="AP40" s="4"/>
      <c r="AQ40" s="4"/>
      <c r="AR40" s="4"/>
      <c r="AS40" s="4"/>
      <c r="AT40" s="4"/>
      <c r="AU40" s="4"/>
      <c r="AV40" s="4"/>
      <c r="AW40" s="4"/>
    </row>
    <row r="41" spans="1:49" ht="36">
      <c r="A41" s="9" t="s">
        <v>499</v>
      </c>
      <c r="B41" s="25" t="s">
        <v>344</v>
      </c>
      <c r="C41" s="37" t="s">
        <v>847</v>
      </c>
      <c r="D41" s="37" t="s">
        <v>847</v>
      </c>
      <c r="E41" s="31">
        <f>'5.1, 5.3 - HEATING'!H57</f>
        <v>0</v>
      </c>
      <c r="F41" s="31">
        <f>'5.1, 5.3 - HEATING'!M57</f>
        <v>0</v>
      </c>
      <c r="G41" s="31">
        <f>'5.1, 5.3 - HEATING'!N57</f>
        <v>0</v>
      </c>
      <c r="H41" s="26">
        <f>'5.1, 5.3 - HEATING'!P57</f>
        <v>0</v>
      </c>
      <c r="I41" s="26">
        <f>'5.1, 5.3 - HEATING'!M57</f>
        <v>0</v>
      </c>
      <c r="J41" s="26">
        <f>'5.1, 5.3 - HEATING'!O57</f>
        <v>0</v>
      </c>
      <c r="K41" s="4"/>
      <c r="L41" s="4"/>
      <c r="M41" s="4"/>
      <c r="N41" s="53" t="str">
        <f>IF(OR(G41="No",G41=0), "No", "Yes")</f>
        <v>No</v>
      </c>
      <c r="O41" s="53" t="str">
        <f>IF(OR(J41="No",J41=0), "No", "Yes")</f>
        <v>No</v>
      </c>
    </row>
    <row r="42" spans="1:49" s="1" customFormat="1" ht="36">
      <c r="A42" s="9" t="s">
        <v>500</v>
      </c>
      <c r="B42" s="25" t="s">
        <v>345</v>
      </c>
      <c r="C42" s="37" t="s">
        <v>847</v>
      </c>
      <c r="D42" s="37" t="s">
        <v>847</v>
      </c>
      <c r="E42" s="31">
        <f>'5.1, 5.3 - HEATING'!H58</f>
        <v>0</v>
      </c>
      <c r="F42" s="31">
        <f>'5.1, 5.3 - HEATING'!M58</f>
        <v>0</v>
      </c>
      <c r="G42" s="31">
        <f>'5.1, 5.3 - HEATING'!N58</f>
        <v>0</v>
      </c>
      <c r="H42" s="26">
        <f>'5.1, 5.3 - HEATING'!P58</f>
        <v>0</v>
      </c>
      <c r="I42" s="26">
        <f>'5.1, 5.3 - HEATING'!M58</f>
        <v>0</v>
      </c>
      <c r="J42" s="26">
        <f>'5.1, 5.3 - HEATING'!O58</f>
        <v>0</v>
      </c>
      <c r="K42" s="4"/>
      <c r="L42" s="4"/>
      <c r="M42" s="4"/>
      <c r="N42" s="53" t="str">
        <f t="shared" si="0"/>
        <v>No</v>
      </c>
      <c r="O42" s="53" t="str">
        <f t="shared" si="1"/>
        <v>No</v>
      </c>
      <c r="AP42" s="4"/>
      <c r="AQ42" s="4"/>
      <c r="AR42" s="4"/>
      <c r="AS42" s="4"/>
      <c r="AT42" s="4"/>
      <c r="AU42" s="4"/>
      <c r="AV42" s="4"/>
      <c r="AW42" s="4"/>
    </row>
    <row r="43" spans="1:49" s="1" customFormat="1" ht="18" customHeight="1">
      <c r="A43" s="1745" t="s">
        <v>267</v>
      </c>
      <c r="B43" s="1746"/>
      <c r="C43" s="1746"/>
      <c r="D43" s="1746"/>
      <c r="E43" s="1746"/>
      <c r="F43" s="1746"/>
      <c r="G43" s="1746"/>
      <c r="H43" s="1746"/>
      <c r="I43" s="1746"/>
      <c r="J43" s="1747"/>
      <c r="K43" s="4"/>
      <c r="L43" s="4"/>
      <c r="M43" s="4"/>
      <c r="N43" s="57"/>
      <c r="O43" s="58"/>
      <c r="AP43" s="4"/>
      <c r="AQ43" s="4"/>
      <c r="AR43" s="4"/>
      <c r="AS43" s="4"/>
      <c r="AT43" s="4"/>
      <c r="AU43" s="4"/>
      <c r="AV43" s="4"/>
      <c r="AW43" s="4"/>
    </row>
    <row r="44" spans="1:49" s="1" customFormat="1" ht="36">
      <c r="A44" s="9" t="s">
        <v>501</v>
      </c>
      <c r="B44" s="25" t="s">
        <v>346</v>
      </c>
      <c r="C44" s="37" t="s">
        <v>847</v>
      </c>
      <c r="D44" s="37" t="s">
        <v>847</v>
      </c>
      <c r="E44" s="31">
        <f>'5.1, 5.3 - HEATING'!H60</f>
        <v>0</v>
      </c>
      <c r="F44" s="31">
        <f>'5.1, 5.3 - HEATING'!M60</f>
        <v>0</v>
      </c>
      <c r="G44" s="31">
        <f>'5.1, 5.3 - HEATING'!N60</f>
        <v>0</v>
      </c>
      <c r="H44" s="26">
        <f>'5.1, 5.3 - HEATING'!P60</f>
        <v>0</v>
      </c>
      <c r="I44" s="26">
        <f>'5.1, 5.3 - HEATING'!M60</f>
        <v>0</v>
      </c>
      <c r="J44" s="26">
        <f>'5.1, 5.3 - HEATING'!O60</f>
        <v>0</v>
      </c>
      <c r="K44" s="4"/>
      <c r="L44" s="4"/>
      <c r="M44" s="4"/>
      <c r="N44" s="53" t="str">
        <f t="shared" si="0"/>
        <v>No</v>
      </c>
      <c r="O44" s="53" t="str">
        <f t="shared" si="1"/>
        <v>No</v>
      </c>
      <c r="AP44" s="4"/>
      <c r="AQ44" s="4"/>
      <c r="AR44" s="4"/>
      <c r="AS44" s="4"/>
      <c r="AT44" s="4"/>
      <c r="AU44" s="4"/>
      <c r="AV44" s="4"/>
      <c r="AW44" s="4"/>
    </row>
    <row r="45" spans="1:49" s="1" customFormat="1" ht="36">
      <c r="A45" s="9" t="s">
        <v>502</v>
      </c>
      <c r="B45" s="25" t="s">
        <v>347</v>
      </c>
      <c r="C45" s="37" t="s">
        <v>847</v>
      </c>
      <c r="D45" s="37" t="s">
        <v>847</v>
      </c>
      <c r="E45" s="31">
        <f>'5.1, 5.3 - HEATING'!H61</f>
        <v>0</v>
      </c>
      <c r="F45" s="31">
        <f>'5.1, 5.3 - HEATING'!M61</f>
        <v>0</v>
      </c>
      <c r="G45" s="31">
        <f>'5.1, 5.3 - HEATING'!N61</f>
        <v>0</v>
      </c>
      <c r="H45" s="26">
        <f>'5.1, 5.3 - HEATING'!P61</f>
        <v>0</v>
      </c>
      <c r="I45" s="26">
        <f>'5.1, 5.3 - HEATING'!M61</f>
        <v>0</v>
      </c>
      <c r="J45" s="26">
        <f>'5.1, 5.3 - HEATING'!O61</f>
        <v>0</v>
      </c>
      <c r="K45" s="4"/>
      <c r="L45" s="4"/>
      <c r="M45" s="4"/>
      <c r="N45" s="53" t="str">
        <f t="shared" si="0"/>
        <v>No</v>
      </c>
      <c r="O45" s="53" t="str">
        <f t="shared" si="1"/>
        <v>No</v>
      </c>
      <c r="AP45" s="4"/>
      <c r="AQ45" s="4"/>
      <c r="AR45" s="4"/>
      <c r="AS45" s="4"/>
      <c r="AT45" s="4"/>
      <c r="AU45" s="4"/>
      <c r="AV45" s="4"/>
      <c r="AW45" s="4"/>
    </row>
    <row r="46" spans="1:49" s="1" customFormat="1" ht="36">
      <c r="A46" s="9" t="s">
        <v>503</v>
      </c>
      <c r="B46" s="25" t="s">
        <v>348</v>
      </c>
      <c r="C46" s="37" t="s">
        <v>847</v>
      </c>
      <c r="D46" s="37" t="s">
        <v>847</v>
      </c>
      <c r="E46" s="31">
        <f>'5.1, 5.3 - HEATING'!H62</f>
        <v>0</v>
      </c>
      <c r="F46" s="31">
        <f>'5.1, 5.3 - HEATING'!M62</f>
        <v>0</v>
      </c>
      <c r="G46" s="31">
        <f>'5.1, 5.3 - HEATING'!N62</f>
        <v>0</v>
      </c>
      <c r="H46" s="26">
        <f>'5.1, 5.3 - HEATING'!P62</f>
        <v>0</v>
      </c>
      <c r="I46" s="26">
        <f>'5.1, 5.3 - HEATING'!M62</f>
        <v>0</v>
      </c>
      <c r="J46" s="26">
        <f>'5.1, 5.3 - HEATING'!O62</f>
        <v>0</v>
      </c>
      <c r="K46" s="4"/>
      <c r="L46" s="4"/>
      <c r="M46" s="4"/>
      <c r="N46" s="53" t="str">
        <f t="shared" si="0"/>
        <v>No</v>
      </c>
      <c r="O46" s="53" t="str">
        <f t="shared" si="1"/>
        <v>No</v>
      </c>
      <c r="AP46" s="4"/>
      <c r="AQ46" s="4"/>
      <c r="AR46" s="4"/>
      <c r="AS46" s="4"/>
      <c r="AT46" s="4"/>
      <c r="AU46" s="4"/>
      <c r="AV46" s="4"/>
      <c r="AW46" s="4"/>
    </row>
    <row r="47" spans="1:49" ht="36">
      <c r="A47" s="9" t="s">
        <v>504</v>
      </c>
      <c r="B47" s="25" t="s">
        <v>349</v>
      </c>
      <c r="C47" s="37" t="s">
        <v>847</v>
      </c>
      <c r="D47" s="37" t="s">
        <v>847</v>
      </c>
      <c r="E47" s="31">
        <f>'5.1, 5.3 - HEATING'!H63</f>
        <v>0</v>
      </c>
      <c r="F47" s="31">
        <f>'5.1, 5.3 - HEATING'!M63</f>
        <v>0</v>
      </c>
      <c r="G47" s="31">
        <f>'5.1, 5.3 - HEATING'!N63</f>
        <v>0</v>
      </c>
      <c r="H47" s="26">
        <f>'5.1, 5.3 - HEATING'!P63</f>
        <v>0</v>
      </c>
      <c r="I47" s="26">
        <f>'5.1, 5.3 - HEATING'!M63</f>
        <v>0</v>
      </c>
      <c r="J47" s="26">
        <f>'5.1, 5.3 - HEATING'!O63</f>
        <v>0</v>
      </c>
      <c r="K47" s="4"/>
      <c r="L47" s="4"/>
      <c r="M47" s="4"/>
      <c r="N47" s="53" t="str">
        <f t="shared" si="0"/>
        <v>No</v>
      </c>
      <c r="O47" s="53" t="str">
        <f t="shared" si="1"/>
        <v>No</v>
      </c>
    </row>
    <row r="48" spans="1:49" ht="36">
      <c r="A48" s="9" t="s">
        <v>200</v>
      </c>
      <c r="B48" s="25" t="s">
        <v>261</v>
      </c>
      <c r="C48" s="37" t="s">
        <v>847</v>
      </c>
      <c r="D48" s="37" t="s">
        <v>847</v>
      </c>
      <c r="E48" s="31" t="s">
        <v>847</v>
      </c>
      <c r="F48" s="31" t="s">
        <v>847</v>
      </c>
      <c r="G48" s="31" t="s">
        <v>847</v>
      </c>
      <c r="H48" s="26">
        <f>'5.1, 5.3 - HEATING'!P65</f>
        <v>0</v>
      </c>
      <c r="I48" s="26" t="s">
        <v>847</v>
      </c>
      <c r="J48" s="26">
        <f>'5.1, 5.3 - HEATING'!O65</f>
        <v>0</v>
      </c>
      <c r="K48" s="4"/>
      <c r="L48" s="4"/>
      <c r="M48" s="4"/>
      <c r="N48" s="53" t="str">
        <f>IF(OR(G48="No",G48=0), "No", "Yes")</f>
        <v>Yes</v>
      </c>
      <c r="O48" s="53" t="str">
        <f>IF(OR(J48="No",J48=0), "No", "Yes")</f>
        <v>No</v>
      </c>
    </row>
    <row r="49" spans="1:49" ht="18" customHeight="1">
      <c r="A49" s="1745" t="s">
        <v>1073</v>
      </c>
      <c r="B49" s="1746"/>
      <c r="C49" s="1746"/>
      <c r="D49" s="1746"/>
      <c r="E49" s="1746"/>
      <c r="F49" s="1746"/>
      <c r="G49" s="1746"/>
      <c r="H49" s="1746"/>
      <c r="I49" s="1746"/>
      <c r="J49" s="1747"/>
      <c r="K49" s="4"/>
      <c r="L49" s="4"/>
      <c r="M49" s="4"/>
      <c r="N49" s="57"/>
      <c r="O49" s="58"/>
    </row>
    <row r="50" spans="1:49" ht="36">
      <c r="A50" s="9" t="s">
        <v>505</v>
      </c>
      <c r="B50" s="25" t="s">
        <v>351</v>
      </c>
      <c r="C50" s="37" t="s">
        <v>847</v>
      </c>
      <c r="D50" s="37" t="s">
        <v>847</v>
      </c>
      <c r="E50" s="31">
        <f>'5.1, 5.3 - HEATING'!H67</f>
        <v>0</v>
      </c>
      <c r="F50" s="31">
        <f>'5.1, 5.3 - HEATING'!M67</f>
        <v>0</v>
      </c>
      <c r="G50" s="31">
        <f>'5.1, 5.3 - HEATING'!N67</f>
        <v>0</v>
      </c>
      <c r="H50" s="26">
        <f>'5.1, 5.3 - HEATING'!P67</f>
        <v>0</v>
      </c>
      <c r="I50" s="26">
        <f>'5.1, 5.3 - HEATING'!M67</f>
        <v>0</v>
      </c>
      <c r="J50" s="26">
        <f>'5.1, 5.3 - HEATING'!O67</f>
        <v>0</v>
      </c>
      <c r="K50" s="4"/>
      <c r="L50" s="4"/>
      <c r="M50" s="4"/>
      <c r="N50" s="53" t="str">
        <f t="shared" si="0"/>
        <v>No</v>
      </c>
      <c r="O50" s="53" t="str">
        <f t="shared" si="1"/>
        <v>No</v>
      </c>
    </row>
    <row r="51" spans="1:49" ht="36">
      <c r="A51" s="9" t="s">
        <v>506</v>
      </c>
      <c r="B51" s="25" t="s">
        <v>254</v>
      </c>
      <c r="C51" s="37" t="s">
        <v>847</v>
      </c>
      <c r="D51" s="37" t="s">
        <v>847</v>
      </c>
      <c r="E51" s="31">
        <f>'5.1, 5.3 - HEATING'!H68</f>
        <v>0</v>
      </c>
      <c r="F51" s="31">
        <f>'5.1, 5.3 - HEATING'!M68</f>
        <v>0</v>
      </c>
      <c r="G51" s="31">
        <f>'5.1, 5.3 - HEATING'!N68</f>
        <v>0</v>
      </c>
      <c r="H51" s="26">
        <f>'5.1, 5.3 - HEATING'!P68</f>
        <v>0</v>
      </c>
      <c r="I51" s="26">
        <f>'5.1, 5.3 - HEATING'!M68</f>
        <v>0</v>
      </c>
      <c r="J51" s="26">
        <f>'5.1, 5.3 - HEATING'!O68</f>
        <v>0</v>
      </c>
      <c r="K51" s="4"/>
      <c r="L51" s="4"/>
      <c r="M51" s="4"/>
      <c r="N51" s="53" t="str">
        <f>IF(OR(G51="No",G51=0), "No", "Yes")</f>
        <v>No</v>
      </c>
      <c r="O51" s="53" t="str">
        <f>IF(OR(J51="No",J51=0), "No", "Yes")</f>
        <v>No</v>
      </c>
    </row>
    <row r="52" spans="1:49" ht="36">
      <c r="A52" s="9" t="s">
        <v>507</v>
      </c>
      <c r="B52" s="25" t="s">
        <v>352</v>
      </c>
      <c r="C52" s="37" t="s">
        <v>847</v>
      </c>
      <c r="D52" s="37" t="s">
        <v>847</v>
      </c>
      <c r="E52" s="31" t="s">
        <v>847</v>
      </c>
      <c r="F52" s="31" t="s">
        <v>847</v>
      </c>
      <c r="G52" s="31" t="s">
        <v>847</v>
      </c>
      <c r="H52" s="26">
        <f>'5.1, 5.3 - HEATING'!P70</f>
        <v>0</v>
      </c>
      <c r="I52" s="26" t="s">
        <v>847</v>
      </c>
      <c r="J52" s="26">
        <f>'5.1, 5.3 - HEATING'!O70</f>
        <v>0</v>
      </c>
      <c r="K52" s="4"/>
      <c r="L52" s="4"/>
      <c r="M52" s="4"/>
      <c r="N52" s="53" t="str">
        <f t="shared" si="0"/>
        <v>Yes</v>
      </c>
      <c r="O52" s="53" t="str">
        <f t="shared" si="1"/>
        <v>No</v>
      </c>
    </row>
    <row r="53" spans="1:49" ht="36">
      <c r="A53" s="9" t="s">
        <v>508</v>
      </c>
      <c r="B53" s="25" t="s">
        <v>353</v>
      </c>
      <c r="C53" s="37" t="s">
        <v>847</v>
      </c>
      <c r="D53" s="37" t="s">
        <v>847</v>
      </c>
      <c r="E53" s="31" t="s">
        <v>847</v>
      </c>
      <c r="F53" s="31" t="s">
        <v>847</v>
      </c>
      <c r="G53" s="31" t="s">
        <v>847</v>
      </c>
      <c r="H53" s="26">
        <f>'5.1, 5.3 - HEATING'!P69</f>
        <v>0</v>
      </c>
      <c r="I53" s="26" t="s">
        <v>847</v>
      </c>
      <c r="J53" s="26">
        <f>'5.1, 5.3 - HEATING'!O69</f>
        <v>0</v>
      </c>
      <c r="K53" s="4"/>
      <c r="L53" s="4"/>
      <c r="M53" s="4"/>
      <c r="N53" s="53" t="str">
        <f t="shared" si="0"/>
        <v>Yes</v>
      </c>
      <c r="O53" s="53" t="str">
        <f t="shared" si="1"/>
        <v>No</v>
      </c>
    </row>
    <row r="54" spans="1:49" ht="18.5">
      <c r="A54" s="1745" t="s">
        <v>1076</v>
      </c>
      <c r="B54" s="1746"/>
      <c r="C54" s="1746"/>
      <c r="D54" s="1746"/>
      <c r="E54" s="1746"/>
      <c r="F54" s="1746"/>
      <c r="G54" s="1746"/>
      <c r="H54" s="1746"/>
      <c r="I54" s="1746"/>
      <c r="J54" s="1747"/>
      <c r="K54" s="4"/>
      <c r="L54" s="4"/>
      <c r="M54" s="4"/>
      <c r="N54" s="57"/>
      <c r="O54" s="58"/>
    </row>
    <row r="55" spans="1:49" ht="18.5">
      <c r="A55" s="9" t="s">
        <v>509</v>
      </c>
      <c r="B55" s="25" t="s">
        <v>354</v>
      </c>
      <c r="C55" s="37" t="s">
        <v>847</v>
      </c>
      <c r="D55" s="37" t="s">
        <v>847</v>
      </c>
      <c r="E55" s="31">
        <f>'5.1, 5.3 - HEATING'!H72</f>
        <v>0</v>
      </c>
      <c r="F55" s="31">
        <f>'5.1, 5.3 - HEATING'!M72</f>
        <v>0</v>
      </c>
      <c r="G55" s="31">
        <f>'5.1, 5.3 - HEATING'!N72</f>
        <v>0</v>
      </c>
      <c r="H55" s="26">
        <f>'5.1, 5.3 - HEATING'!P72</f>
        <v>0</v>
      </c>
      <c r="I55" s="26">
        <f>'5.1, 5.3 - HEATING'!M72</f>
        <v>0</v>
      </c>
      <c r="J55" s="26">
        <f>'5.1, 5.3 - HEATING'!O72</f>
        <v>0</v>
      </c>
      <c r="K55" s="4"/>
      <c r="L55" s="4"/>
      <c r="M55" s="4"/>
      <c r="N55" s="53" t="str">
        <f t="shared" si="0"/>
        <v>No</v>
      </c>
      <c r="O55" s="53" t="str">
        <f t="shared" si="1"/>
        <v>No</v>
      </c>
    </row>
    <row r="56" spans="1:49" ht="42.75" customHeight="1">
      <c r="A56" s="12" t="s">
        <v>510</v>
      </c>
      <c r="B56" s="25" t="s">
        <v>355</v>
      </c>
      <c r="C56" s="37" t="s">
        <v>847</v>
      </c>
      <c r="D56" s="37" t="s">
        <v>847</v>
      </c>
      <c r="E56" s="31" t="s">
        <v>847</v>
      </c>
      <c r="F56" s="31" t="s">
        <v>847</v>
      </c>
      <c r="G56" s="31" t="s">
        <v>847</v>
      </c>
      <c r="H56" s="26" t="e">
        <f>'5.1, 5.3 - HEATING'!#REF!</f>
        <v>#REF!</v>
      </c>
      <c r="I56" s="26" t="s">
        <v>847</v>
      </c>
      <c r="J56" s="26" t="e">
        <f>'5.1, 5.3 - HEATING'!#REF!</f>
        <v>#REF!</v>
      </c>
      <c r="K56" s="4"/>
      <c r="L56" s="4"/>
      <c r="M56" s="4"/>
      <c r="N56" s="53" t="str">
        <f t="shared" si="0"/>
        <v>Yes</v>
      </c>
      <c r="O56" s="53" t="e">
        <f t="shared" si="1"/>
        <v>#REF!</v>
      </c>
    </row>
    <row r="57" spans="1:49" s="3" customFormat="1" ht="45.75" customHeight="1">
      <c r="A57" s="164">
        <v>3</v>
      </c>
      <c r="B57" s="1748" t="s">
        <v>849</v>
      </c>
      <c r="C57" s="1749"/>
      <c r="D57" s="1749"/>
      <c r="E57" s="1749"/>
      <c r="F57" s="1749"/>
      <c r="G57" s="1749"/>
      <c r="H57" s="1749"/>
      <c r="I57" s="1749"/>
      <c r="J57" s="1750"/>
      <c r="N57" s="165"/>
      <c r="O57" s="166"/>
      <c r="P57" s="8"/>
      <c r="Q57" s="8"/>
      <c r="R57" s="8"/>
      <c r="S57" s="8"/>
      <c r="T57" s="8"/>
      <c r="U57" s="8"/>
      <c r="V57" s="8"/>
      <c r="W57" s="8"/>
      <c r="X57" s="8"/>
      <c r="Y57" s="8"/>
      <c r="Z57" s="8"/>
      <c r="AA57" s="8"/>
      <c r="AB57" s="8"/>
      <c r="AC57" s="8"/>
      <c r="AD57" s="8"/>
      <c r="AE57" s="8"/>
      <c r="AF57" s="8"/>
      <c r="AG57" s="8"/>
      <c r="AH57" s="8"/>
      <c r="AI57" s="8"/>
      <c r="AJ57" s="8"/>
      <c r="AK57" s="8"/>
      <c r="AL57" s="8"/>
      <c r="AM57" s="8"/>
      <c r="AN57" s="8"/>
      <c r="AO57" s="8"/>
    </row>
    <row r="58" spans="1:49" ht="18" customHeight="1">
      <c r="A58" s="1745" t="s">
        <v>469</v>
      </c>
      <c r="B58" s="1746"/>
      <c r="C58" s="1746"/>
      <c r="D58" s="1746"/>
      <c r="E58" s="1746"/>
      <c r="F58" s="1746"/>
      <c r="G58" s="1746"/>
      <c r="H58" s="1746"/>
      <c r="I58" s="1746"/>
      <c r="J58" s="1747"/>
      <c r="K58" s="4"/>
      <c r="L58" s="4"/>
      <c r="M58" s="4"/>
      <c r="N58" s="57"/>
      <c r="O58" s="58"/>
    </row>
    <row r="59" spans="1:49" ht="36">
      <c r="A59" s="9" t="s">
        <v>867</v>
      </c>
      <c r="B59" s="23" t="s">
        <v>160</v>
      </c>
      <c r="C59" s="30" t="s">
        <v>847</v>
      </c>
      <c r="D59" s="30" t="s">
        <v>847</v>
      </c>
      <c r="E59" s="29">
        <f>'3.1 - ENV_BELOW GRADE WALLS'!$F$27</f>
        <v>0</v>
      </c>
      <c r="F59" s="29">
        <f>'3.1 - ENV_BELOW GRADE WALLS'!$G$27</f>
        <v>0</v>
      </c>
      <c r="G59" s="29">
        <f>'3.1 - ENV_BELOW GRADE WALLS'!$H$27</f>
        <v>0</v>
      </c>
      <c r="H59" s="24" t="s">
        <v>847</v>
      </c>
      <c r="I59" s="24" t="s">
        <v>847</v>
      </c>
      <c r="J59" s="24" t="s">
        <v>847</v>
      </c>
      <c r="K59" s="4"/>
      <c r="L59" s="4"/>
      <c r="M59" s="4"/>
      <c r="N59" s="53" t="str">
        <f>IF(OR(G59="No",G59=0), "No", "Yes")</f>
        <v>No</v>
      </c>
      <c r="O59" s="53" t="str">
        <f>IF(OR(J59="No",J59=0), "No", "Yes")</f>
        <v>Yes</v>
      </c>
    </row>
    <row r="60" spans="1:49" ht="18.5">
      <c r="A60" s="9" t="s">
        <v>876</v>
      </c>
      <c r="B60" s="23" t="s">
        <v>675</v>
      </c>
      <c r="C60" s="30">
        <f>'3.1 - ENV_BELOW GRADE WALLS'!D49</f>
        <v>0</v>
      </c>
      <c r="D60" s="30">
        <f>'3.1 - ENV_BELOW GRADE WALLS'!E49</f>
        <v>0</v>
      </c>
      <c r="E60" s="29">
        <f>'3.1 - ENV_BELOW GRADE WALLS'!F49</f>
        <v>0</v>
      </c>
      <c r="F60" s="29">
        <f>'3.1 - ENV_BELOW GRADE WALLS'!G49</f>
        <v>0</v>
      </c>
      <c r="G60" s="29">
        <f>'3.1 - ENV_BELOW GRADE WALLS'!H49</f>
        <v>0</v>
      </c>
      <c r="H60" s="24">
        <f>'3.1 - ENV_BELOW GRADE WALLS'!J49</f>
        <v>0</v>
      </c>
      <c r="I60" s="24">
        <f>'3.1 - ENV_BELOW GRADE WALLS'!G49</f>
        <v>0</v>
      </c>
      <c r="J60" s="24">
        <f>'3.1 - ENV_BELOW GRADE WALLS'!I49</f>
        <v>0</v>
      </c>
      <c r="K60" s="4"/>
      <c r="L60" s="4"/>
      <c r="M60" s="4"/>
      <c r="N60" s="53" t="str">
        <f t="shared" si="0"/>
        <v>No</v>
      </c>
      <c r="O60" s="53" t="str">
        <f t="shared" si="1"/>
        <v>No</v>
      </c>
    </row>
    <row r="61" spans="1:49" ht="70">
      <c r="A61" s="9" t="s">
        <v>511</v>
      </c>
      <c r="B61" s="27" t="s">
        <v>671</v>
      </c>
      <c r="C61" s="30" t="str">
        <f>'3.1 - ENV_BELOW GRADE WALLS'!D50</f>
        <v>&lt;Select compliance path on the 'Project Info' tab&gt;</v>
      </c>
      <c r="D61" s="30">
        <f>'3.1 - ENV_BELOW GRADE WALLS'!E50</f>
        <v>0</v>
      </c>
      <c r="E61" s="29">
        <f>'3.1 - ENV_BELOW GRADE WALLS'!F50</f>
        <v>0</v>
      </c>
      <c r="F61" s="29">
        <f>'3.1 - ENV_BELOW GRADE WALLS'!G50</f>
        <v>0</v>
      </c>
      <c r="G61" s="29">
        <f>'3.1 - ENV_BELOW GRADE WALLS'!H50</f>
        <v>0</v>
      </c>
      <c r="H61" s="24">
        <f>'3.1 - ENV_BELOW GRADE WALLS'!J50</f>
        <v>0</v>
      </c>
      <c r="I61" s="24">
        <f>'3.1 - ENV_BELOW GRADE WALLS'!G50</f>
        <v>0</v>
      </c>
      <c r="J61" s="24">
        <f>'3.1 - ENV_BELOW GRADE WALLS'!I50</f>
        <v>0</v>
      </c>
      <c r="K61" s="4"/>
      <c r="L61" s="4"/>
      <c r="M61" s="4"/>
      <c r="N61" s="53" t="str">
        <f t="shared" si="0"/>
        <v>No</v>
      </c>
      <c r="O61" s="53" t="str">
        <f t="shared" si="1"/>
        <v>No</v>
      </c>
    </row>
    <row r="62" spans="1:49" s="1" customFormat="1" ht="36">
      <c r="A62" s="9" t="s">
        <v>512</v>
      </c>
      <c r="B62" s="27" t="s">
        <v>393</v>
      </c>
      <c r="C62" s="30" t="s">
        <v>847</v>
      </c>
      <c r="D62" s="30" t="s">
        <v>847</v>
      </c>
      <c r="E62" s="29" t="s">
        <v>847</v>
      </c>
      <c r="F62" s="29" t="s">
        <v>847</v>
      </c>
      <c r="G62" s="29" t="s">
        <v>847</v>
      </c>
      <c r="H62" s="24">
        <f>'3.1 - ENV_BELOW GRADE WALLS'!J51</f>
        <v>0</v>
      </c>
      <c r="I62" s="24" t="s">
        <v>847</v>
      </c>
      <c r="J62" s="24">
        <f>'3.1 - ENV_BELOW GRADE WALLS'!I51</f>
        <v>0</v>
      </c>
      <c r="K62" s="4"/>
      <c r="L62" s="4"/>
      <c r="M62" s="4"/>
      <c r="N62" s="53" t="str">
        <f t="shared" si="0"/>
        <v>Yes</v>
      </c>
      <c r="O62" s="53" t="str">
        <f t="shared" si="1"/>
        <v>No</v>
      </c>
      <c r="AP62" s="4"/>
      <c r="AQ62" s="4"/>
      <c r="AR62" s="4"/>
      <c r="AS62" s="4"/>
      <c r="AT62" s="4"/>
      <c r="AU62" s="4"/>
      <c r="AV62" s="4"/>
      <c r="AW62" s="4"/>
    </row>
    <row r="63" spans="1:49" s="1" customFormat="1" ht="18" customHeight="1">
      <c r="A63" s="1745" t="s">
        <v>470</v>
      </c>
      <c r="B63" s="1746"/>
      <c r="C63" s="1746"/>
      <c r="D63" s="1746"/>
      <c r="E63" s="1746"/>
      <c r="F63" s="1746"/>
      <c r="G63" s="1746"/>
      <c r="H63" s="1746"/>
      <c r="I63" s="1746"/>
      <c r="J63" s="1747"/>
      <c r="K63" s="4"/>
      <c r="L63" s="4"/>
      <c r="M63" s="4"/>
      <c r="N63" s="57"/>
      <c r="O63" s="58"/>
      <c r="AP63" s="4"/>
      <c r="AQ63" s="4"/>
      <c r="AR63" s="4"/>
      <c r="AS63" s="4"/>
      <c r="AT63" s="4"/>
      <c r="AU63" s="4"/>
      <c r="AV63" s="4"/>
      <c r="AW63" s="4"/>
    </row>
    <row r="64" spans="1:49" ht="36">
      <c r="A64" s="9" t="s">
        <v>868</v>
      </c>
      <c r="B64" s="23" t="s">
        <v>161</v>
      </c>
      <c r="C64" s="30" t="s">
        <v>847</v>
      </c>
      <c r="D64" s="30" t="s">
        <v>847</v>
      </c>
      <c r="E64" s="29">
        <f>'3.1 - ENV_ABOVE GRADE WALLS'!$F$26</f>
        <v>0</v>
      </c>
      <c r="F64" s="29">
        <f>'3.1 - ENV_ABOVE GRADE WALLS'!$G$26</f>
        <v>0</v>
      </c>
      <c r="G64" s="29">
        <f>'3.1 - ENV_ABOVE GRADE WALLS'!$H$26</f>
        <v>0</v>
      </c>
      <c r="H64" s="24" t="s">
        <v>847</v>
      </c>
      <c r="I64" s="24" t="s">
        <v>847</v>
      </c>
      <c r="J64" s="24" t="s">
        <v>847</v>
      </c>
      <c r="K64" s="4"/>
      <c r="L64" s="4"/>
      <c r="M64" s="4"/>
      <c r="N64" s="53" t="str">
        <f>IF(OR(G64="No",G64=0), "No", "Yes")</f>
        <v>No</v>
      </c>
      <c r="O64" s="53" t="str">
        <f>IF(OR(J64="No",J64=0), "No", "Yes")</f>
        <v>Yes</v>
      </c>
    </row>
    <row r="65" spans="1:49" s="1" customFormat="1" ht="18.5">
      <c r="A65" s="9" t="s">
        <v>513</v>
      </c>
      <c r="B65" s="27" t="s">
        <v>676</v>
      </c>
      <c r="C65" s="30">
        <f>'3.1 - ENV_ABOVE GRADE WALLS'!D65</f>
        <v>0</v>
      </c>
      <c r="D65" s="30">
        <f>'3.1 - ENV_ABOVE GRADE WALLS'!E65</f>
        <v>0</v>
      </c>
      <c r="E65" s="29">
        <f>'3.1 - ENV_ABOVE GRADE WALLS'!F65</f>
        <v>0</v>
      </c>
      <c r="F65" s="29">
        <f>'3.1 - ENV_ABOVE GRADE WALLS'!G65</f>
        <v>0</v>
      </c>
      <c r="G65" s="29">
        <f>'3.1 - ENV_ABOVE GRADE WALLS'!H65</f>
        <v>0</v>
      </c>
      <c r="H65" s="24">
        <f>'3.1 - ENV_ABOVE GRADE WALLS'!J65</f>
        <v>0</v>
      </c>
      <c r="I65" s="24">
        <f>'3.1 - ENV_ABOVE GRADE WALLS'!G65</f>
        <v>0</v>
      </c>
      <c r="J65" s="24">
        <f>'3.1 - ENV_ABOVE GRADE WALLS'!I65</f>
        <v>0</v>
      </c>
      <c r="K65" s="4"/>
      <c r="L65" s="4"/>
      <c r="M65" s="4"/>
      <c r="N65" s="53" t="str">
        <f t="shared" si="0"/>
        <v>No</v>
      </c>
      <c r="O65" s="53" t="str">
        <f t="shared" si="1"/>
        <v>No</v>
      </c>
      <c r="AP65" s="4"/>
      <c r="AQ65" s="4"/>
      <c r="AR65" s="4"/>
      <c r="AS65" s="4"/>
      <c r="AT65" s="4"/>
      <c r="AU65" s="4"/>
      <c r="AV65" s="4"/>
      <c r="AW65" s="4"/>
    </row>
    <row r="66" spans="1:49" s="1" customFormat="1" ht="70">
      <c r="A66" s="9" t="s">
        <v>869</v>
      </c>
      <c r="B66" s="27" t="s">
        <v>672</v>
      </c>
      <c r="C66" s="30" t="str">
        <f>'3.1 - ENV_ABOVE GRADE WALLS'!D66</f>
        <v>&lt;Select compliance path on the 'Project Info' tab&gt;</v>
      </c>
      <c r="D66" s="30">
        <f>'3.1 - ENV_ABOVE GRADE WALLS'!E66</f>
        <v>0</v>
      </c>
      <c r="E66" s="29">
        <f>'3.1 - ENV_ABOVE GRADE WALLS'!F66</f>
        <v>0</v>
      </c>
      <c r="F66" s="29">
        <f>'3.1 - ENV_ABOVE GRADE WALLS'!G66</f>
        <v>0</v>
      </c>
      <c r="G66" s="29">
        <f>'3.1 - ENV_ABOVE GRADE WALLS'!H66</f>
        <v>0</v>
      </c>
      <c r="H66" s="24">
        <f>'3.1 - ENV_ABOVE GRADE WALLS'!J66</f>
        <v>0</v>
      </c>
      <c r="I66" s="24">
        <f>'3.1 - ENV_ABOVE GRADE WALLS'!G66</f>
        <v>0</v>
      </c>
      <c r="J66" s="24">
        <f>'3.1 - ENV_ABOVE GRADE WALLS'!I66</f>
        <v>0</v>
      </c>
      <c r="K66" s="4"/>
      <c r="L66" s="4"/>
      <c r="M66" s="4"/>
      <c r="N66" s="53" t="str">
        <f t="shared" si="0"/>
        <v>No</v>
      </c>
      <c r="O66" s="53" t="str">
        <f t="shared" si="1"/>
        <v>No</v>
      </c>
      <c r="AP66" s="4"/>
      <c r="AQ66" s="4"/>
      <c r="AR66" s="4"/>
      <c r="AS66" s="4"/>
      <c r="AT66" s="4"/>
      <c r="AU66" s="4"/>
      <c r="AV66" s="4"/>
      <c r="AW66" s="4"/>
    </row>
    <row r="67" spans="1:49" s="1" customFormat="1" ht="54">
      <c r="A67" s="9" t="s">
        <v>869</v>
      </c>
      <c r="B67" s="27" t="s">
        <v>395</v>
      </c>
      <c r="C67" s="30">
        <f>'3.1 - ENV_ABOVE GRADE WALLS'!D67</f>
        <v>0</v>
      </c>
      <c r="D67" s="30">
        <f>'3.1 - ENV_ABOVE GRADE WALLS'!E67</f>
        <v>0</v>
      </c>
      <c r="E67" s="29">
        <f>'3.1 - ENV_ABOVE GRADE WALLS'!F67</f>
        <v>0</v>
      </c>
      <c r="F67" s="29">
        <f>'3.1 - ENV_ABOVE GRADE WALLS'!G67</f>
        <v>0</v>
      </c>
      <c r="G67" s="29">
        <f>'3.1 - ENV_ABOVE GRADE WALLS'!H67</f>
        <v>0</v>
      </c>
      <c r="H67" s="24">
        <f>'3.1 - ENV_ABOVE GRADE WALLS'!J67</f>
        <v>0</v>
      </c>
      <c r="I67" s="24">
        <f>'3.1 - ENV_ABOVE GRADE WALLS'!G67</f>
        <v>0</v>
      </c>
      <c r="J67" s="24">
        <f>'3.1 - ENV_ABOVE GRADE WALLS'!I67</f>
        <v>0</v>
      </c>
      <c r="K67" s="4"/>
      <c r="L67" s="4"/>
      <c r="M67" s="4"/>
      <c r="N67" s="53" t="str">
        <f t="shared" si="0"/>
        <v>No</v>
      </c>
      <c r="O67" s="53" t="str">
        <f t="shared" si="1"/>
        <v>No</v>
      </c>
      <c r="AP67" s="4"/>
      <c r="AQ67" s="4"/>
      <c r="AR67" s="4"/>
      <c r="AS67" s="4"/>
      <c r="AT67" s="4"/>
      <c r="AU67" s="4"/>
      <c r="AV67" s="4"/>
      <c r="AW67" s="4"/>
    </row>
    <row r="68" spans="1:49" s="1" customFormat="1" ht="36">
      <c r="A68" s="9" t="s">
        <v>870</v>
      </c>
      <c r="B68" s="27" t="s">
        <v>155</v>
      </c>
      <c r="C68" s="30" t="s">
        <v>847</v>
      </c>
      <c r="D68" s="30" t="s">
        <v>847</v>
      </c>
      <c r="E68" s="29">
        <f>'3.1 - ENV_ABOVE GRADE WALLS'!F68</f>
        <v>0</v>
      </c>
      <c r="F68" s="29">
        <f>'3.1 - ENV_ABOVE GRADE WALLS'!G68</f>
        <v>0</v>
      </c>
      <c r="G68" s="29">
        <f>'3.1 - ENV_ABOVE GRADE WALLS'!H68</f>
        <v>0</v>
      </c>
      <c r="H68" s="24">
        <f>'3.1 - ENV_ABOVE GRADE WALLS'!J68</f>
        <v>0</v>
      </c>
      <c r="I68" s="24">
        <f>'3.1 - ENV_ABOVE GRADE WALLS'!G68</f>
        <v>0</v>
      </c>
      <c r="J68" s="24">
        <f>'3.1 - ENV_ABOVE GRADE WALLS'!I68</f>
        <v>0</v>
      </c>
      <c r="K68" s="4"/>
      <c r="L68" s="4"/>
      <c r="M68" s="4"/>
      <c r="N68" s="53" t="str">
        <f>IF(OR(G68="No",G68=0), "No", "Yes")</f>
        <v>No</v>
      </c>
      <c r="O68" s="53" t="str">
        <f>IF(OR(J68="No",J68=0), "No", "Yes")</f>
        <v>No</v>
      </c>
      <c r="AP68" s="4"/>
      <c r="AQ68" s="4"/>
      <c r="AR68" s="4"/>
      <c r="AS68" s="4"/>
      <c r="AT68" s="4"/>
      <c r="AU68" s="4"/>
      <c r="AV68" s="4"/>
      <c r="AW68" s="4"/>
    </row>
    <row r="69" spans="1:49" s="1" customFormat="1" ht="36">
      <c r="A69" s="9" t="s">
        <v>514</v>
      </c>
      <c r="B69" s="27" t="s">
        <v>396</v>
      </c>
      <c r="C69" s="30" t="s">
        <v>847</v>
      </c>
      <c r="D69" s="30" t="s">
        <v>847</v>
      </c>
      <c r="E69" s="29" t="s">
        <v>847</v>
      </c>
      <c r="F69" s="29" t="s">
        <v>847</v>
      </c>
      <c r="G69" s="29" t="s">
        <v>847</v>
      </c>
      <c r="H69" s="24">
        <f>'3.1 - ENV_ABOVE GRADE WALLS'!J69</f>
        <v>0</v>
      </c>
      <c r="I69" s="24" t="s">
        <v>847</v>
      </c>
      <c r="J69" s="24">
        <f>'3.1 - ENV_ABOVE GRADE WALLS'!I69</f>
        <v>0</v>
      </c>
      <c r="K69" s="4"/>
      <c r="L69" s="4"/>
      <c r="M69" s="4"/>
      <c r="N69" s="53" t="str">
        <f t="shared" si="0"/>
        <v>Yes</v>
      </c>
      <c r="O69" s="53" t="str">
        <f t="shared" si="1"/>
        <v>No</v>
      </c>
      <c r="AP69" s="4"/>
      <c r="AQ69" s="4"/>
      <c r="AR69" s="4"/>
      <c r="AS69" s="4"/>
      <c r="AT69" s="4"/>
      <c r="AU69" s="4"/>
      <c r="AV69" s="4"/>
      <c r="AW69" s="4"/>
    </row>
    <row r="70" spans="1:49" s="1" customFormat="1" ht="18" customHeight="1">
      <c r="A70" s="1745" t="s">
        <v>471</v>
      </c>
      <c r="B70" s="1746"/>
      <c r="C70" s="1746"/>
      <c r="D70" s="1746"/>
      <c r="E70" s="1746"/>
      <c r="F70" s="1746"/>
      <c r="G70" s="1746"/>
      <c r="H70" s="1746"/>
      <c r="I70" s="1746"/>
      <c r="J70" s="1747"/>
      <c r="K70" s="4"/>
      <c r="L70" s="4"/>
      <c r="M70" s="4"/>
      <c r="N70" s="57"/>
      <c r="O70" s="58"/>
      <c r="AP70" s="4"/>
      <c r="AQ70" s="4"/>
      <c r="AR70" s="4"/>
      <c r="AS70" s="4"/>
      <c r="AT70" s="4"/>
      <c r="AU70" s="4"/>
      <c r="AV70" s="4"/>
      <c r="AW70" s="4"/>
    </row>
    <row r="71" spans="1:49" ht="36">
      <c r="A71" s="9" t="s">
        <v>871</v>
      </c>
      <c r="B71" s="23" t="s">
        <v>162</v>
      </c>
      <c r="C71" s="30" t="s">
        <v>847</v>
      </c>
      <c r="D71" s="30" t="s">
        <v>847</v>
      </c>
      <c r="E71" s="29">
        <f>'3.2 - ENV_ROOF'!$F$26</f>
        <v>0</v>
      </c>
      <c r="F71" s="29">
        <f>'3.2 - ENV_ROOF'!$G$26</f>
        <v>0</v>
      </c>
      <c r="G71" s="29">
        <f>'3.2 - ENV_ROOF'!$H$26</f>
        <v>0</v>
      </c>
      <c r="H71" s="24" t="s">
        <v>847</v>
      </c>
      <c r="I71" s="24" t="s">
        <v>847</v>
      </c>
      <c r="J71" s="24" t="s">
        <v>847</v>
      </c>
      <c r="K71" s="4"/>
      <c r="L71" s="4"/>
      <c r="M71" s="4"/>
      <c r="N71" s="53" t="str">
        <f>IF(OR(G71="No",G71=0), "No", "Yes")</f>
        <v>No</v>
      </c>
      <c r="O71" s="53" t="str">
        <f>IF(OR(J71="No",J71=0), "No", "Yes")</f>
        <v>Yes</v>
      </c>
    </row>
    <row r="72" spans="1:49" s="1" customFormat="1" ht="18.5">
      <c r="A72" s="9" t="s">
        <v>515</v>
      </c>
      <c r="B72" s="27" t="s">
        <v>677</v>
      </c>
      <c r="C72" s="30">
        <f>'3.2 - ENV_ROOF'!D48</f>
        <v>0</v>
      </c>
      <c r="D72" s="30">
        <f>'3.2 - ENV_ROOF'!E48</f>
        <v>0</v>
      </c>
      <c r="E72" s="29">
        <f>'3.2 - ENV_ROOF'!F48</f>
        <v>0</v>
      </c>
      <c r="F72" s="29">
        <f>'3.2 - ENV_ROOF'!G48</f>
        <v>0</v>
      </c>
      <c r="G72" s="29">
        <f>'3.2 - ENV_ROOF'!H48</f>
        <v>0</v>
      </c>
      <c r="H72" s="24">
        <f>'3.2 - ENV_ROOF'!J48</f>
        <v>0</v>
      </c>
      <c r="I72" s="24">
        <f>'3.2 - ENV_ROOF'!G48</f>
        <v>0</v>
      </c>
      <c r="J72" s="24">
        <f>'3.2 - ENV_ROOF'!I48</f>
        <v>0</v>
      </c>
      <c r="K72" s="4"/>
      <c r="L72" s="4"/>
      <c r="M72" s="4"/>
      <c r="N72" s="53" t="str">
        <f t="shared" si="0"/>
        <v>No</v>
      </c>
      <c r="O72" s="53" t="str">
        <f t="shared" si="1"/>
        <v>No</v>
      </c>
      <c r="AP72" s="4"/>
      <c r="AQ72" s="4"/>
      <c r="AR72" s="4"/>
      <c r="AS72" s="4"/>
      <c r="AT72" s="4"/>
      <c r="AU72" s="4"/>
      <c r="AV72" s="4"/>
      <c r="AW72" s="4"/>
    </row>
    <row r="73" spans="1:49" s="1" customFormat="1" ht="70">
      <c r="A73" s="9" t="s">
        <v>516</v>
      </c>
      <c r="B73" s="27" t="s">
        <v>420</v>
      </c>
      <c r="C73" s="30" t="str">
        <f>'3.2 - ENV_ROOF'!D49</f>
        <v>&lt;Select compliance path on the 'Project Info' tab&gt;</v>
      </c>
      <c r="D73" s="30">
        <f>'3.2 - ENV_ROOF'!E49</f>
        <v>0</v>
      </c>
      <c r="E73" s="29">
        <f>'3.2 - ENV_ROOF'!F49</f>
        <v>0</v>
      </c>
      <c r="F73" s="29">
        <f>'3.2 - ENV_ROOF'!G49</f>
        <v>0</v>
      </c>
      <c r="G73" s="29">
        <f>'3.2 - ENV_ROOF'!H49</f>
        <v>0</v>
      </c>
      <c r="H73" s="24">
        <f>'3.2 - ENV_ROOF'!J49</f>
        <v>0</v>
      </c>
      <c r="I73" s="24">
        <f>'3.2 - ENV_ROOF'!G49</f>
        <v>0</v>
      </c>
      <c r="J73" s="24">
        <f>'3.2 - ENV_ROOF'!I49</f>
        <v>0</v>
      </c>
      <c r="K73" s="4"/>
      <c r="L73" s="4"/>
      <c r="M73" s="4"/>
      <c r="N73" s="53" t="str">
        <f t="shared" si="0"/>
        <v>No</v>
      </c>
      <c r="O73" s="53" t="str">
        <f t="shared" si="1"/>
        <v>No</v>
      </c>
      <c r="AP73" s="4"/>
      <c r="AQ73" s="4"/>
      <c r="AR73" s="4"/>
      <c r="AS73" s="4"/>
      <c r="AT73" s="4"/>
      <c r="AU73" s="4"/>
      <c r="AV73" s="4"/>
      <c r="AW73" s="4"/>
    </row>
    <row r="74" spans="1:49" s="1" customFormat="1" ht="18.5">
      <c r="A74" s="9" t="s">
        <v>517</v>
      </c>
      <c r="B74" s="27" t="s">
        <v>359</v>
      </c>
      <c r="C74" s="30" t="s">
        <v>847</v>
      </c>
      <c r="D74" s="30" t="s">
        <v>847</v>
      </c>
      <c r="E74" s="29" t="s">
        <v>847</v>
      </c>
      <c r="F74" s="29" t="s">
        <v>847</v>
      </c>
      <c r="G74" s="29" t="s">
        <v>847</v>
      </c>
      <c r="H74" s="24">
        <f>'3.2 - ENV_ROOF'!J50</f>
        <v>0</v>
      </c>
      <c r="I74" s="24" t="s">
        <v>847</v>
      </c>
      <c r="J74" s="24">
        <f>'3.2 - ENV_ROOF'!I50</f>
        <v>0</v>
      </c>
      <c r="K74" s="4"/>
      <c r="L74" s="4"/>
      <c r="M74" s="4"/>
      <c r="N74" s="53" t="str">
        <f t="shared" si="0"/>
        <v>Yes</v>
      </c>
      <c r="O74" s="53" t="str">
        <f t="shared" si="1"/>
        <v>No</v>
      </c>
      <c r="AP74" s="4"/>
      <c r="AQ74" s="4"/>
      <c r="AR74" s="4"/>
      <c r="AS74" s="4"/>
      <c r="AT74" s="4"/>
      <c r="AU74" s="4"/>
      <c r="AV74" s="4"/>
      <c r="AW74" s="4"/>
    </row>
    <row r="75" spans="1:49" s="1" customFormat="1" ht="18" customHeight="1">
      <c r="A75" s="1745" t="s">
        <v>472</v>
      </c>
      <c r="B75" s="1746"/>
      <c r="C75" s="1746"/>
      <c r="D75" s="1746"/>
      <c r="E75" s="1746"/>
      <c r="F75" s="1746"/>
      <c r="G75" s="1746"/>
      <c r="H75" s="1746"/>
      <c r="I75" s="1746"/>
      <c r="J75" s="1747"/>
      <c r="K75" s="4"/>
      <c r="L75" s="4"/>
      <c r="M75" s="4"/>
      <c r="N75" s="57"/>
      <c r="O75" s="58"/>
      <c r="AP75" s="4"/>
      <c r="AQ75" s="4"/>
      <c r="AR75" s="4"/>
      <c r="AS75" s="4"/>
      <c r="AT75" s="4"/>
      <c r="AU75" s="4"/>
      <c r="AV75" s="4"/>
      <c r="AW75" s="4"/>
    </row>
    <row r="76" spans="1:49" ht="36">
      <c r="A76" s="9" t="s">
        <v>937</v>
      </c>
      <c r="B76" s="23" t="s">
        <v>163</v>
      </c>
      <c r="C76" s="30" t="s">
        <v>847</v>
      </c>
      <c r="D76" s="30" t="s">
        <v>847</v>
      </c>
      <c r="E76" s="29">
        <f>'3.3 - ENV_FLOORS'!$F$24</f>
        <v>0</v>
      </c>
      <c r="F76" s="29">
        <f>'3.3 - ENV_FLOORS'!$G$24</f>
        <v>0</v>
      </c>
      <c r="G76" s="29">
        <f>'3.3 - ENV_FLOORS'!$H$24</f>
        <v>0</v>
      </c>
      <c r="H76" s="24" t="s">
        <v>847</v>
      </c>
      <c r="I76" s="24" t="s">
        <v>847</v>
      </c>
      <c r="J76" s="24" t="s">
        <v>847</v>
      </c>
      <c r="K76" s="4"/>
      <c r="L76" s="4"/>
      <c r="M76" s="4"/>
      <c r="N76" s="53" t="str">
        <f>IF(OR(G76="No",G76=0), "No", "Yes")</f>
        <v>No</v>
      </c>
      <c r="O76" s="53" t="str">
        <f>IF(OR(J76="No",J76=0), "No", "Yes")</f>
        <v>Yes</v>
      </c>
    </row>
    <row r="77" spans="1:49" s="1" customFormat="1" ht="18.5">
      <c r="A77" s="9" t="s">
        <v>938</v>
      </c>
      <c r="B77" s="27" t="s">
        <v>678</v>
      </c>
      <c r="C77" s="30">
        <f>'3.3 - ENV_FLOORS'!D67</f>
        <v>0</v>
      </c>
      <c r="D77" s="30">
        <f>'3.3 - ENV_FLOORS'!E67</f>
        <v>0</v>
      </c>
      <c r="E77" s="29">
        <f>'3.3 - ENV_FLOORS'!F67</f>
        <v>0</v>
      </c>
      <c r="F77" s="29">
        <f>'3.3 - ENV_FLOORS'!G67</f>
        <v>0</v>
      </c>
      <c r="G77" s="29">
        <f>'3.3 - ENV_FLOORS'!H67</f>
        <v>0</v>
      </c>
      <c r="H77" s="24">
        <f>'3.3 - ENV_FLOORS'!J67</f>
        <v>0</v>
      </c>
      <c r="I77" s="24">
        <f>'3.3 - ENV_FLOORS'!G67</f>
        <v>0</v>
      </c>
      <c r="J77" s="24">
        <f>'3.3 - ENV_FLOORS'!I67</f>
        <v>0</v>
      </c>
      <c r="K77" s="4"/>
      <c r="L77" s="4"/>
      <c r="M77" s="4"/>
      <c r="N77" s="53" t="str">
        <f t="shared" si="0"/>
        <v>No</v>
      </c>
      <c r="O77" s="53" t="str">
        <f t="shared" si="1"/>
        <v>No</v>
      </c>
      <c r="AP77" s="4"/>
      <c r="AQ77" s="4"/>
      <c r="AR77" s="4"/>
      <c r="AS77" s="4"/>
      <c r="AT77" s="4"/>
      <c r="AU77" s="4"/>
      <c r="AV77" s="4"/>
      <c r="AW77" s="4"/>
    </row>
    <row r="78" spans="1:49" s="1" customFormat="1" ht="70">
      <c r="A78" s="9" t="s">
        <v>518</v>
      </c>
      <c r="B78" s="27" t="s">
        <v>673</v>
      </c>
      <c r="C78" s="30" t="str">
        <f>'3.3 - ENV_FLOORS'!D68</f>
        <v>&lt;Select compliance path on the 'Project Info' tab&gt;</v>
      </c>
      <c r="D78" s="30">
        <f>'3.3 - ENV_FLOORS'!E68</f>
        <v>0</v>
      </c>
      <c r="E78" s="29">
        <f>'3.3 - ENV_FLOORS'!F68</f>
        <v>0</v>
      </c>
      <c r="F78" s="29">
        <f>'3.3 - ENV_FLOORS'!G68</f>
        <v>0</v>
      </c>
      <c r="G78" s="29">
        <f>'3.3 - ENV_FLOORS'!H68</f>
        <v>0</v>
      </c>
      <c r="H78" s="24">
        <f>'3.3 - ENV_FLOORS'!J68</f>
        <v>0</v>
      </c>
      <c r="I78" s="24">
        <f>'3.3 - ENV_FLOORS'!G68</f>
        <v>0</v>
      </c>
      <c r="J78" s="24">
        <f>'3.3 - ENV_FLOORS'!I68</f>
        <v>0</v>
      </c>
      <c r="K78" s="4"/>
      <c r="L78" s="4"/>
      <c r="M78" s="4"/>
      <c r="N78" s="53" t="str">
        <f t="shared" ref="N78:N138" si="2">IF(OR(G78="No",G78=0), "No", "Yes")</f>
        <v>No</v>
      </c>
      <c r="O78" s="53" t="str">
        <f t="shared" ref="O78:O138" si="3">IF(OR(J78="No",J78=0), "No", "Yes")</f>
        <v>No</v>
      </c>
      <c r="AP78" s="4"/>
      <c r="AQ78" s="4"/>
      <c r="AR78" s="4"/>
      <c r="AS78" s="4"/>
      <c r="AT78" s="4"/>
      <c r="AU78" s="4"/>
      <c r="AV78" s="4"/>
      <c r="AW78" s="4"/>
    </row>
    <row r="79" spans="1:49" s="1" customFormat="1" ht="36">
      <c r="A79" s="9" t="s">
        <v>519</v>
      </c>
      <c r="B79" s="27" t="s">
        <v>421</v>
      </c>
      <c r="C79" s="30">
        <f>'3.3 - ENV_FLOORS'!D69</f>
        <v>0</v>
      </c>
      <c r="D79" s="30">
        <f>'3.3 - ENV_FLOORS'!E69</f>
        <v>0</v>
      </c>
      <c r="E79" s="29">
        <f>'3.3 - ENV_FLOORS'!F69</f>
        <v>0</v>
      </c>
      <c r="F79" s="29">
        <f>'3.3 - ENV_FLOORS'!G69</f>
        <v>0</v>
      </c>
      <c r="G79" s="29">
        <f>'3.3 - ENV_FLOORS'!H69</f>
        <v>0</v>
      </c>
      <c r="H79" s="24">
        <f>'3.3 - ENV_FLOORS'!J69</f>
        <v>0</v>
      </c>
      <c r="I79" s="24">
        <f>'3.3 - ENV_FLOORS'!G69</f>
        <v>0</v>
      </c>
      <c r="J79" s="24">
        <f>'3.3 - ENV_FLOORS'!I69</f>
        <v>0</v>
      </c>
      <c r="K79" s="4"/>
      <c r="L79" s="4"/>
      <c r="M79" s="4"/>
      <c r="N79" s="53" t="str">
        <f t="shared" si="2"/>
        <v>No</v>
      </c>
      <c r="O79" s="53" t="str">
        <f t="shared" si="3"/>
        <v>No</v>
      </c>
      <c r="AP79" s="4"/>
      <c r="AQ79" s="4"/>
      <c r="AR79" s="4"/>
      <c r="AS79" s="4"/>
      <c r="AT79" s="4"/>
      <c r="AU79" s="4"/>
      <c r="AV79" s="4"/>
      <c r="AW79" s="4"/>
    </row>
    <row r="80" spans="1:49" s="1" customFormat="1" ht="36">
      <c r="A80" s="9" t="s">
        <v>520</v>
      </c>
      <c r="B80" s="27" t="s">
        <v>422</v>
      </c>
      <c r="C80" s="30">
        <f>'3.3 - ENV_FLOORS'!D70</f>
        <v>0</v>
      </c>
      <c r="D80" s="30">
        <f>'3.3 - ENV_FLOORS'!E70</f>
        <v>0</v>
      </c>
      <c r="E80" s="29">
        <f>'3.3 - ENV_FLOORS'!F70</f>
        <v>0</v>
      </c>
      <c r="F80" s="29">
        <f>'3.3 - ENV_FLOORS'!G70</f>
        <v>0</v>
      </c>
      <c r="G80" s="29">
        <f>'3.3 - ENV_FLOORS'!H70</f>
        <v>0</v>
      </c>
      <c r="H80" s="24">
        <f>'3.3 - ENV_FLOORS'!J70</f>
        <v>0</v>
      </c>
      <c r="I80" s="24">
        <f>'3.3 - ENV_FLOORS'!G70</f>
        <v>0</v>
      </c>
      <c r="J80" s="24">
        <f>'3.3 - ENV_FLOORS'!I70</f>
        <v>0</v>
      </c>
      <c r="K80" s="4"/>
      <c r="L80" s="4"/>
      <c r="M80" s="4"/>
      <c r="N80" s="53" t="str">
        <f t="shared" si="2"/>
        <v>No</v>
      </c>
      <c r="O80" s="53" t="str">
        <f t="shared" si="3"/>
        <v>No</v>
      </c>
      <c r="AP80" s="4"/>
      <c r="AQ80" s="4"/>
      <c r="AR80" s="4"/>
      <c r="AS80" s="4"/>
      <c r="AT80" s="4"/>
      <c r="AU80" s="4"/>
      <c r="AV80" s="4"/>
      <c r="AW80" s="4"/>
    </row>
    <row r="81" spans="1:49" s="1" customFormat="1" ht="36">
      <c r="A81" s="9" t="s">
        <v>521</v>
      </c>
      <c r="B81" s="27" t="s">
        <v>423</v>
      </c>
      <c r="C81" s="30">
        <f>'3.3 - ENV_FLOORS'!D71</f>
        <v>0</v>
      </c>
      <c r="D81" s="30">
        <f>'3.3 - ENV_FLOORS'!E71</f>
        <v>0</v>
      </c>
      <c r="E81" s="29">
        <f>'3.3 - ENV_FLOORS'!F71</f>
        <v>0</v>
      </c>
      <c r="F81" s="29">
        <f>'3.3 - ENV_FLOORS'!G71</f>
        <v>0</v>
      </c>
      <c r="G81" s="29">
        <f>'3.3 - ENV_FLOORS'!H71</f>
        <v>0</v>
      </c>
      <c r="H81" s="24">
        <f>'3.3 - ENV_FLOORS'!J71</f>
        <v>0</v>
      </c>
      <c r="I81" s="24">
        <f>'3.3 - ENV_FLOORS'!G71</f>
        <v>0</v>
      </c>
      <c r="J81" s="24">
        <f>'3.3 - ENV_FLOORS'!I71</f>
        <v>0</v>
      </c>
      <c r="K81" s="4"/>
      <c r="L81" s="4"/>
      <c r="M81" s="4"/>
      <c r="N81" s="53" t="str">
        <f t="shared" si="2"/>
        <v>No</v>
      </c>
      <c r="O81" s="53" t="str">
        <f t="shared" si="3"/>
        <v>No</v>
      </c>
      <c r="AP81" s="4"/>
      <c r="AQ81" s="4"/>
      <c r="AR81" s="4"/>
      <c r="AS81" s="4"/>
      <c r="AT81" s="4"/>
      <c r="AU81" s="4"/>
      <c r="AV81" s="4"/>
      <c r="AW81" s="4"/>
    </row>
    <row r="82" spans="1:49" s="1" customFormat="1" ht="18.5">
      <c r="A82" s="9" t="s">
        <v>522</v>
      </c>
      <c r="B82" s="27" t="s">
        <v>359</v>
      </c>
      <c r="C82" s="30" t="s">
        <v>847</v>
      </c>
      <c r="D82" s="30" t="s">
        <v>847</v>
      </c>
      <c r="E82" s="29" t="s">
        <v>847</v>
      </c>
      <c r="F82" s="29" t="s">
        <v>847</v>
      </c>
      <c r="G82" s="29" t="s">
        <v>847</v>
      </c>
      <c r="H82" s="24">
        <f>'3.3 - ENV_FLOORS'!J72</f>
        <v>0</v>
      </c>
      <c r="I82" s="24" t="s">
        <v>847</v>
      </c>
      <c r="J82" s="24">
        <f>'3.3 - ENV_FLOORS'!I72</f>
        <v>0</v>
      </c>
      <c r="K82" s="4"/>
      <c r="L82" s="4"/>
      <c r="M82" s="4"/>
      <c r="N82" s="53" t="str">
        <f t="shared" si="2"/>
        <v>Yes</v>
      </c>
      <c r="O82" s="53" t="str">
        <f t="shared" si="3"/>
        <v>No</v>
      </c>
      <c r="AP82" s="4"/>
      <c r="AQ82" s="4"/>
      <c r="AR82" s="4"/>
      <c r="AS82" s="4"/>
      <c r="AT82" s="4"/>
      <c r="AU82" s="4"/>
      <c r="AV82" s="4"/>
      <c r="AW82" s="4"/>
    </row>
    <row r="83" spans="1:49" s="1" customFormat="1" ht="18" customHeight="1">
      <c r="A83" s="1745" t="s">
        <v>473</v>
      </c>
      <c r="B83" s="1746"/>
      <c r="C83" s="1746"/>
      <c r="D83" s="1746"/>
      <c r="E83" s="1746"/>
      <c r="F83" s="1746"/>
      <c r="G83" s="1746"/>
      <c r="H83" s="1746"/>
      <c r="I83" s="1746"/>
      <c r="J83" s="1747"/>
      <c r="K83" s="4"/>
      <c r="L83" s="4"/>
      <c r="M83" s="4"/>
      <c r="N83" s="57"/>
      <c r="O83" s="58"/>
      <c r="AP83" s="4"/>
      <c r="AQ83" s="4"/>
      <c r="AR83" s="4"/>
      <c r="AS83" s="4"/>
      <c r="AT83" s="4"/>
      <c r="AU83" s="4"/>
      <c r="AV83" s="4"/>
      <c r="AW83" s="4"/>
    </row>
    <row r="84" spans="1:49" ht="36">
      <c r="A84" s="9" t="s">
        <v>523</v>
      </c>
      <c r="B84" s="23" t="s">
        <v>164</v>
      </c>
      <c r="C84" s="30" t="s">
        <v>847</v>
      </c>
      <c r="D84" s="30" t="s">
        <v>847</v>
      </c>
      <c r="E84" s="29">
        <f>'3.4 - ENV_WINDOWS'!$G$27</f>
        <v>0</v>
      </c>
      <c r="F84" s="29">
        <f>'3.4 - ENV_WINDOWS'!$M$27</f>
        <v>0</v>
      </c>
      <c r="G84" s="29">
        <f>'3.4 - ENV_WINDOWS'!$N$27</f>
        <v>0</v>
      </c>
      <c r="H84" s="24" t="s">
        <v>847</v>
      </c>
      <c r="I84" s="24" t="s">
        <v>847</v>
      </c>
      <c r="J84" s="24" t="s">
        <v>847</v>
      </c>
      <c r="K84" s="4"/>
      <c r="L84" s="4"/>
      <c r="M84" s="4"/>
      <c r="N84" s="53" t="str">
        <f>IF(OR(G84="No",G84=0), "No", "Yes")</f>
        <v>No</v>
      </c>
      <c r="O84" s="53" t="str">
        <f>IF(OR(J84="No",J84=0), "No", "Yes")</f>
        <v>Yes</v>
      </c>
    </row>
    <row r="85" spans="1:49" s="1" customFormat="1" ht="18.5">
      <c r="A85" s="9" t="s">
        <v>524</v>
      </c>
      <c r="B85" s="27" t="s">
        <v>679</v>
      </c>
      <c r="C85" s="30">
        <f>'3.4 - ENV_WINDOWS'!E39</f>
        <v>0</v>
      </c>
      <c r="D85" s="30">
        <f>'3.4 - ENV_WINDOWS'!F39</f>
        <v>0</v>
      </c>
      <c r="E85" s="29">
        <f>'3.4 - ENV_WINDOWS'!G39</f>
        <v>0</v>
      </c>
      <c r="F85" s="29">
        <f>'3.4 - ENV_WINDOWS'!M39</f>
        <v>0</v>
      </c>
      <c r="G85" s="29">
        <f>'3.4 - ENV_WINDOWS'!N39</f>
        <v>0</v>
      </c>
      <c r="H85" s="24">
        <f>'3.4 - ENV_WINDOWS'!P39</f>
        <v>0</v>
      </c>
      <c r="I85" s="24">
        <f>'3.4 - ENV_WINDOWS'!M39</f>
        <v>0</v>
      </c>
      <c r="J85" s="24">
        <f>'3.4 - ENV_WINDOWS'!O39</f>
        <v>0</v>
      </c>
      <c r="K85" s="4"/>
      <c r="L85" s="4"/>
      <c r="M85" s="4"/>
      <c r="N85" s="53" t="str">
        <f t="shared" si="2"/>
        <v>No</v>
      </c>
      <c r="O85" s="53" t="str">
        <f t="shared" si="3"/>
        <v>No</v>
      </c>
      <c r="AP85" s="4"/>
      <c r="AQ85" s="4"/>
      <c r="AR85" s="4"/>
      <c r="AS85" s="4"/>
      <c r="AT85" s="4"/>
      <c r="AU85" s="4"/>
      <c r="AV85" s="4"/>
      <c r="AW85" s="4"/>
    </row>
    <row r="86" spans="1:49" s="1" customFormat="1" ht="18.5">
      <c r="A86" s="9" t="s">
        <v>525</v>
      </c>
      <c r="B86" s="27" t="s">
        <v>266</v>
      </c>
      <c r="C86" s="30" t="s">
        <v>847</v>
      </c>
      <c r="D86" s="30" t="s">
        <v>847</v>
      </c>
      <c r="E86" s="29">
        <f>'3.4 - ENV_WINDOWS'!G40</f>
        <v>0</v>
      </c>
      <c r="F86" s="29">
        <f>'3.4 - ENV_WINDOWS'!M40</f>
        <v>0</v>
      </c>
      <c r="G86" s="29">
        <f>'3.4 - ENV_WINDOWS'!N40</f>
        <v>0</v>
      </c>
      <c r="H86" s="24">
        <f>'3.4 - ENV_WINDOWS'!P40</f>
        <v>0</v>
      </c>
      <c r="I86" s="24">
        <f>'3.4 - ENV_WINDOWS'!M40</f>
        <v>0</v>
      </c>
      <c r="J86" s="24">
        <f>'3.4 - ENV_WINDOWS'!O40</f>
        <v>0</v>
      </c>
      <c r="K86" s="4"/>
      <c r="L86" s="4"/>
      <c r="M86" s="4"/>
      <c r="N86" s="53" t="str">
        <f>IF(OR(G86="No",G86=0), "No", "Yes")</f>
        <v>No</v>
      </c>
      <c r="O86" s="53" t="str">
        <f>IF(OR(J86="No",J86=0), "No", "Yes")</f>
        <v>No</v>
      </c>
      <c r="AP86" s="4"/>
      <c r="AQ86" s="4"/>
      <c r="AR86" s="4"/>
      <c r="AS86" s="4"/>
      <c r="AT86" s="4"/>
      <c r="AU86" s="4"/>
      <c r="AV86" s="4"/>
      <c r="AW86" s="4"/>
    </row>
    <row r="87" spans="1:49" s="1" customFormat="1" ht="36">
      <c r="A87" s="9" t="s">
        <v>205</v>
      </c>
      <c r="B87" s="27" t="s">
        <v>674</v>
      </c>
      <c r="C87" s="30" t="s">
        <v>847</v>
      </c>
      <c r="D87" s="30" t="s">
        <v>847</v>
      </c>
      <c r="E87" s="29" t="s">
        <v>847</v>
      </c>
      <c r="F87" s="29" t="s">
        <v>847</v>
      </c>
      <c r="G87" s="29" t="s">
        <v>847</v>
      </c>
      <c r="H87" s="24">
        <f>'3.4 - ENV_WINDOWS'!P45</f>
        <v>0</v>
      </c>
      <c r="I87" s="24" t="s">
        <v>847</v>
      </c>
      <c r="J87" s="24">
        <f>'3.4 - ENV_WINDOWS'!O45</f>
        <v>0</v>
      </c>
      <c r="K87" s="4"/>
      <c r="L87" s="4"/>
      <c r="M87" s="4"/>
      <c r="N87" s="53" t="str">
        <f t="shared" si="2"/>
        <v>Yes</v>
      </c>
      <c r="O87" s="53" t="str">
        <f t="shared" si="3"/>
        <v>No</v>
      </c>
      <c r="AP87" s="4"/>
      <c r="AQ87" s="4"/>
      <c r="AR87" s="4"/>
      <c r="AS87" s="4"/>
      <c r="AT87" s="4"/>
      <c r="AU87" s="4"/>
      <c r="AV87" s="4"/>
      <c r="AW87" s="4"/>
    </row>
    <row r="88" spans="1:49" s="1" customFormat="1" ht="36">
      <c r="A88" s="9" t="s">
        <v>206</v>
      </c>
      <c r="B88" s="27" t="s">
        <v>392</v>
      </c>
      <c r="C88" s="30" t="s">
        <v>847</v>
      </c>
      <c r="D88" s="30" t="s">
        <v>847</v>
      </c>
      <c r="E88" s="29" t="s">
        <v>847</v>
      </c>
      <c r="F88" s="29" t="s">
        <v>847</v>
      </c>
      <c r="G88" s="29" t="s">
        <v>847</v>
      </c>
      <c r="H88" s="24">
        <f>'3.4 - ENV_WINDOWS'!P46</f>
        <v>0</v>
      </c>
      <c r="I88" s="24" t="s">
        <v>847</v>
      </c>
      <c r="J88" s="24">
        <f>'3.4 - ENV_WINDOWS'!O46</f>
        <v>0</v>
      </c>
      <c r="K88" s="4"/>
      <c r="L88" s="4"/>
      <c r="M88" s="4"/>
      <c r="N88" s="53" t="str">
        <f t="shared" si="2"/>
        <v>Yes</v>
      </c>
      <c r="O88" s="53" t="str">
        <f t="shared" si="3"/>
        <v>No</v>
      </c>
      <c r="AP88" s="4"/>
      <c r="AQ88" s="4"/>
      <c r="AR88" s="4"/>
      <c r="AS88" s="4"/>
      <c r="AT88" s="4"/>
      <c r="AU88" s="4"/>
      <c r="AV88" s="4"/>
      <c r="AW88" s="4"/>
    </row>
    <row r="89" spans="1:49" s="1" customFormat="1" ht="18" customHeight="1">
      <c r="A89" s="1745" t="s">
        <v>474</v>
      </c>
      <c r="B89" s="1746"/>
      <c r="C89" s="1746"/>
      <c r="D89" s="1746"/>
      <c r="E89" s="1746"/>
      <c r="F89" s="1746"/>
      <c r="G89" s="1746"/>
      <c r="H89" s="1746"/>
      <c r="I89" s="1746"/>
      <c r="J89" s="1747"/>
      <c r="K89" s="4"/>
      <c r="L89" s="4"/>
      <c r="M89" s="4"/>
      <c r="N89" s="57"/>
      <c r="O89" s="58"/>
      <c r="AP89" s="4"/>
      <c r="AQ89" s="4"/>
      <c r="AR89" s="4"/>
      <c r="AS89" s="4"/>
      <c r="AT89" s="4"/>
      <c r="AU89" s="4"/>
      <c r="AV89" s="4"/>
      <c r="AW89" s="4"/>
    </row>
    <row r="90" spans="1:49" ht="36">
      <c r="A90" s="9" t="s">
        <v>530</v>
      </c>
      <c r="B90" s="23" t="s">
        <v>165</v>
      </c>
      <c r="C90" s="30" t="s">
        <v>847</v>
      </c>
      <c r="D90" s="30" t="s">
        <v>847</v>
      </c>
      <c r="E90" s="29">
        <f>'3.5 - ENV_EXTERIOR DOORS'!$G$26</f>
        <v>0</v>
      </c>
      <c r="F90" s="29">
        <f>'3.5 - ENV_EXTERIOR DOORS'!$J$26</f>
        <v>0</v>
      </c>
      <c r="G90" s="29">
        <f>'3.5 - ENV_EXTERIOR DOORS'!$K$26</f>
        <v>0</v>
      </c>
      <c r="H90" s="24" t="s">
        <v>847</v>
      </c>
      <c r="I90" s="24" t="s">
        <v>847</v>
      </c>
      <c r="J90" s="24" t="s">
        <v>847</v>
      </c>
      <c r="K90" s="4"/>
      <c r="L90" s="4"/>
      <c r="M90" s="4"/>
      <c r="N90" s="53" t="str">
        <f>IF(OR(G90="No",G90=0), "No", "Yes")</f>
        <v>No</v>
      </c>
      <c r="O90" s="53" t="str">
        <f>IF(OR(J90="No",J90=0), "No", "Yes")</f>
        <v>Yes</v>
      </c>
    </row>
    <row r="91" spans="1:49" s="1" customFormat="1" ht="18.5">
      <c r="A91" s="9" t="s">
        <v>531</v>
      </c>
      <c r="B91" s="27" t="s">
        <v>680</v>
      </c>
      <c r="C91" s="30">
        <f>'3.5 - ENV_EXTERIOR DOORS'!E37</f>
        <v>0</v>
      </c>
      <c r="D91" s="30">
        <f>'3.5 - ENV_EXTERIOR DOORS'!F37</f>
        <v>0</v>
      </c>
      <c r="E91" s="29">
        <f>'3.5 - ENV_EXTERIOR DOORS'!G37</f>
        <v>0</v>
      </c>
      <c r="F91" s="29">
        <f>'3.5 - ENV_EXTERIOR DOORS'!J37</f>
        <v>0</v>
      </c>
      <c r="G91" s="29">
        <f>'3.5 - ENV_EXTERIOR DOORS'!K37</f>
        <v>0</v>
      </c>
      <c r="H91" s="24">
        <f>'3.5 - ENV_EXTERIOR DOORS'!M37</f>
        <v>0</v>
      </c>
      <c r="I91" s="24">
        <f>'3.5 - ENV_EXTERIOR DOORS'!J37</f>
        <v>0</v>
      </c>
      <c r="J91" s="24">
        <f>'3.5 - ENV_EXTERIOR DOORS'!L37</f>
        <v>0</v>
      </c>
      <c r="K91" s="4"/>
      <c r="L91" s="4"/>
      <c r="M91" s="4"/>
      <c r="N91" s="53" t="str">
        <f t="shared" si="2"/>
        <v>No</v>
      </c>
      <c r="O91" s="53" t="str">
        <f t="shared" si="3"/>
        <v>No</v>
      </c>
      <c r="AP91" s="4"/>
      <c r="AQ91" s="4"/>
      <c r="AR91" s="4"/>
      <c r="AS91" s="4"/>
      <c r="AT91" s="4"/>
      <c r="AU91" s="4"/>
      <c r="AV91" s="4"/>
      <c r="AW91" s="4"/>
    </row>
    <row r="92" spans="1:49" ht="36">
      <c r="A92" s="9" t="s">
        <v>207</v>
      </c>
      <c r="B92" s="27" t="s">
        <v>392</v>
      </c>
      <c r="C92" s="30" t="s">
        <v>847</v>
      </c>
      <c r="D92" s="30" t="s">
        <v>847</v>
      </c>
      <c r="E92" s="29" t="s">
        <v>847</v>
      </c>
      <c r="F92" s="29" t="s">
        <v>847</v>
      </c>
      <c r="G92" s="29" t="s">
        <v>847</v>
      </c>
      <c r="H92" s="24">
        <f>'3.5 - ENV_EXTERIOR DOORS'!M42</f>
        <v>0</v>
      </c>
      <c r="I92" s="24" t="s">
        <v>847</v>
      </c>
      <c r="J92" s="24">
        <f>'3.5 - ENV_EXTERIOR DOORS'!L42</f>
        <v>0</v>
      </c>
      <c r="K92" s="4"/>
      <c r="L92" s="4"/>
      <c r="M92" s="4"/>
      <c r="N92" s="53" t="str">
        <f t="shared" si="2"/>
        <v>Yes</v>
      </c>
      <c r="O92" s="53" t="str">
        <f t="shared" si="3"/>
        <v>No</v>
      </c>
    </row>
    <row r="93" spans="1:49" s="3" customFormat="1" ht="45.75" customHeight="1">
      <c r="A93" s="164">
        <v>4</v>
      </c>
      <c r="B93" s="1748" t="s">
        <v>850</v>
      </c>
      <c r="C93" s="1749"/>
      <c r="D93" s="1749"/>
      <c r="E93" s="1749"/>
      <c r="F93" s="1749"/>
      <c r="G93" s="1749"/>
      <c r="H93" s="1749"/>
      <c r="I93" s="1749"/>
      <c r="J93" s="1750"/>
      <c r="N93" s="165"/>
      <c r="O93" s="166"/>
      <c r="P93" s="8"/>
      <c r="Q93" s="8"/>
      <c r="R93" s="8"/>
      <c r="S93" s="8"/>
      <c r="T93" s="8"/>
      <c r="U93" s="8"/>
      <c r="V93" s="8"/>
      <c r="W93" s="8"/>
      <c r="X93" s="8"/>
      <c r="Y93" s="8"/>
      <c r="Z93" s="8"/>
      <c r="AA93" s="8"/>
      <c r="AB93" s="8"/>
      <c r="AC93" s="8"/>
      <c r="AD93" s="8"/>
      <c r="AE93" s="8"/>
      <c r="AF93" s="8"/>
      <c r="AG93" s="8"/>
      <c r="AH93" s="8"/>
      <c r="AI93" s="8"/>
      <c r="AJ93" s="8"/>
      <c r="AK93" s="8"/>
      <c r="AL93" s="8"/>
      <c r="AM93" s="8"/>
      <c r="AN93" s="8"/>
      <c r="AO93" s="8"/>
    </row>
    <row r="94" spans="1:49" ht="54">
      <c r="A94" s="9" t="s">
        <v>536</v>
      </c>
      <c r="B94" s="23" t="s">
        <v>166</v>
      </c>
      <c r="C94" s="30" t="s">
        <v>847</v>
      </c>
      <c r="D94" s="30" t="s">
        <v>847</v>
      </c>
      <c r="E94" s="29">
        <f>'4.1 - GARAGES_CMPTZ &amp; HEATING '!$F$21</f>
        <v>0</v>
      </c>
      <c r="F94" s="29">
        <f>'4.1 - GARAGES_CMPTZ &amp; HEATING '!$G$21</f>
        <v>0</v>
      </c>
      <c r="G94" s="29">
        <f>'4.1 - GARAGES_CMPTZ &amp; HEATING '!$H$21</f>
        <v>0</v>
      </c>
      <c r="H94" s="24" t="s">
        <v>847</v>
      </c>
      <c r="I94" s="24" t="s">
        <v>847</v>
      </c>
      <c r="J94" s="24" t="s">
        <v>847</v>
      </c>
      <c r="K94" s="4"/>
      <c r="L94" s="4"/>
      <c r="M94" s="4"/>
      <c r="N94" s="53" t="str">
        <f>IF(OR(G94="No",G94=0), "No", "Yes")</f>
        <v>No</v>
      </c>
      <c r="O94" s="53" t="str">
        <f>IF(OR(J94="No",J94=0), "No", "Yes")</f>
        <v>Yes</v>
      </c>
    </row>
    <row r="95" spans="1:49" ht="18.5">
      <c r="A95" s="9" t="s">
        <v>537</v>
      </c>
      <c r="B95" s="23" t="s">
        <v>361</v>
      </c>
      <c r="C95" s="37" t="s">
        <v>847</v>
      </c>
      <c r="D95" s="37" t="s">
        <v>847</v>
      </c>
      <c r="E95" s="31">
        <f>'4.1 - GARAGES_CMPTZ &amp; HEATING '!F23</f>
        <v>0</v>
      </c>
      <c r="F95" s="31">
        <f>'4.1 - GARAGES_CMPTZ &amp; HEATING '!G23</f>
        <v>0</v>
      </c>
      <c r="G95" s="31">
        <f>'4.1 - GARAGES_CMPTZ &amp; HEATING '!H23</f>
        <v>0</v>
      </c>
      <c r="H95" s="26">
        <f>'4.1 - GARAGES_CMPTZ &amp; HEATING '!J23</f>
        <v>0</v>
      </c>
      <c r="I95" s="26">
        <f>'4.1 - GARAGES_CMPTZ &amp; HEATING '!G23</f>
        <v>0</v>
      </c>
      <c r="J95" s="26">
        <f>'4.1 - GARAGES_CMPTZ &amp; HEATING '!I23</f>
        <v>0</v>
      </c>
      <c r="K95" s="4"/>
      <c r="L95" s="4"/>
      <c r="M95" s="4"/>
      <c r="N95" s="53" t="str">
        <f t="shared" si="2"/>
        <v>No</v>
      </c>
      <c r="O95" s="53" t="str">
        <f t="shared" si="3"/>
        <v>No</v>
      </c>
    </row>
    <row r="96" spans="1:49" ht="18.5">
      <c r="A96" s="9" t="s">
        <v>538</v>
      </c>
      <c r="B96" s="23" t="s">
        <v>362</v>
      </c>
      <c r="C96" s="37" t="s">
        <v>847</v>
      </c>
      <c r="D96" s="37" t="s">
        <v>847</v>
      </c>
      <c r="E96" s="31">
        <f>'4.1 - GARAGES_CMPTZ &amp; HEATING '!F25</f>
        <v>0</v>
      </c>
      <c r="F96" s="31">
        <f>'4.1 - GARAGES_CMPTZ &amp; HEATING '!G25</f>
        <v>0</v>
      </c>
      <c r="G96" s="31">
        <f>'4.1 - GARAGES_CMPTZ &amp; HEATING '!H25</f>
        <v>0</v>
      </c>
      <c r="H96" s="26">
        <f>'4.1 - GARAGES_CMPTZ &amp; HEATING '!J25</f>
        <v>0</v>
      </c>
      <c r="I96" s="26">
        <f>'4.1 - GARAGES_CMPTZ &amp; HEATING '!G25</f>
        <v>0</v>
      </c>
      <c r="J96" s="26">
        <f>'4.1 - GARAGES_CMPTZ &amp; HEATING '!I25</f>
        <v>0</v>
      </c>
      <c r="K96" s="4"/>
      <c r="L96" s="4"/>
      <c r="M96" s="4"/>
      <c r="N96" s="53" t="str">
        <f t="shared" si="2"/>
        <v>No</v>
      </c>
      <c r="O96" s="53" t="str">
        <f t="shared" si="3"/>
        <v>No</v>
      </c>
    </row>
    <row r="97" spans="1:49" ht="18.5">
      <c r="A97" s="9" t="s">
        <v>539</v>
      </c>
      <c r="B97" s="23" t="s">
        <v>359</v>
      </c>
      <c r="C97" s="37" t="s">
        <v>847</v>
      </c>
      <c r="D97" s="37" t="s">
        <v>847</v>
      </c>
      <c r="E97" s="31" t="s">
        <v>847</v>
      </c>
      <c r="F97" s="31" t="s">
        <v>847</v>
      </c>
      <c r="G97" s="31" t="s">
        <v>847</v>
      </c>
      <c r="H97" s="26">
        <f>'4.1 - GARAGES_CMPTZ &amp; HEATING '!J26</f>
        <v>0</v>
      </c>
      <c r="I97" s="26" t="s">
        <v>847</v>
      </c>
      <c r="J97" s="26">
        <f>'4.1 - GARAGES_CMPTZ &amp; HEATING '!I26</f>
        <v>0</v>
      </c>
      <c r="K97" s="4"/>
      <c r="L97" s="4"/>
      <c r="M97" s="4"/>
      <c r="N97" s="53" t="str">
        <f t="shared" si="2"/>
        <v>Yes</v>
      </c>
      <c r="O97" s="53" t="str">
        <f t="shared" si="3"/>
        <v>No</v>
      </c>
    </row>
    <row r="98" spans="1:49" s="3" customFormat="1" ht="45.75" customHeight="1">
      <c r="A98" s="164">
        <v>5</v>
      </c>
      <c r="B98" s="1748" t="s">
        <v>1211</v>
      </c>
      <c r="C98" s="1749"/>
      <c r="D98" s="1749"/>
      <c r="E98" s="1749"/>
      <c r="F98" s="1749"/>
      <c r="G98" s="1749"/>
      <c r="H98" s="1749"/>
      <c r="I98" s="1749"/>
      <c r="J98" s="1750"/>
      <c r="N98" s="165"/>
      <c r="O98" s="166"/>
      <c r="P98" s="8"/>
      <c r="Q98" s="8"/>
      <c r="R98" s="8"/>
      <c r="S98" s="8"/>
      <c r="T98" s="8"/>
      <c r="U98" s="8"/>
      <c r="V98" s="8"/>
      <c r="W98" s="8"/>
      <c r="X98" s="8"/>
      <c r="Y98" s="8"/>
      <c r="Z98" s="8"/>
      <c r="AA98" s="8"/>
      <c r="AB98" s="8"/>
      <c r="AC98" s="8"/>
      <c r="AD98" s="8"/>
      <c r="AE98" s="8"/>
      <c r="AF98" s="8"/>
      <c r="AG98" s="8"/>
      <c r="AH98" s="8"/>
      <c r="AI98" s="8"/>
      <c r="AJ98" s="8"/>
      <c r="AK98" s="8"/>
      <c r="AL98" s="8"/>
      <c r="AM98" s="8"/>
      <c r="AN98" s="8"/>
      <c r="AO98" s="8"/>
    </row>
    <row r="99" spans="1:49" ht="18.5">
      <c r="A99" s="9" t="s">
        <v>872</v>
      </c>
      <c r="B99" s="23" t="s">
        <v>1058</v>
      </c>
      <c r="C99" s="37" t="str">
        <f>'5.2, 5.4 - COOLING'!E33</f>
        <v>see below</v>
      </c>
      <c r="D99" s="37" t="str">
        <f>'5.2, 5.4 - COOLING'!F33</f>
        <v>see below</v>
      </c>
      <c r="E99" s="31">
        <f>'5.2, 5.4 - COOLING'!G33</f>
        <v>0</v>
      </c>
      <c r="F99" s="31">
        <f>'5.2, 5.4 - COOLING'!N33</f>
        <v>0</v>
      </c>
      <c r="G99" s="31">
        <f>'5.2, 5.4 - COOLING'!O33</f>
        <v>0</v>
      </c>
      <c r="H99" s="26">
        <f>'5.2, 5.4 - COOLING'!Q33</f>
        <v>0</v>
      </c>
      <c r="I99" s="26">
        <f>'5.2, 5.4 - COOLING'!N33</f>
        <v>0</v>
      </c>
      <c r="J99" s="26">
        <f>'5.2, 5.4 - COOLING'!P33</f>
        <v>0</v>
      </c>
      <c r="K99" s="4"/>
      <c r="L99" s="4"/>
      <c r="M99" s="4"/>
      <c r="N99" s="53" t="str">
        <f t="shared" si="2"/>
        <v>No</v>
      </c>
      <c r="O99" s="53" t="str">
        <f t="shared" si="3"/>
        <v>No</v>
      </c>
    </row>
    <row r="100" spans="1:49" ht="18.5">
      <c r="A100" s="1751" t="s">
        <v>1071</v>
      </c>
      <c r="B100" s="1752"/>
      <c r="C100" s="1752"/>
      <c r="D100" s="1752"/>
      <c r="E100" s="1752"/>
      <c r="F100" s="1752"/>
      <c r="G100" s="1752"/>
      <c r="H100" s="1752"/>
      <c r="I100" s="1752"/>
      <c r="J100" s="1753"/>
      <c r="K100" s="4"/>
      <c r="L100" s="4"/>
      <c r="M100" s="4"/>
      <c r="N100" s="57"/>
      <c r="O100" s="58"/>
    </row>
    <row r="101" spans="1:49" ht="18.5">
      <c r="A101" s="9" t="s">
        <v>540</v>
      </c>
      <c r="B101" s="23" t="s">
        <v>1176</v>
      </c>
      <c r="C101" s="37">
        <f>'5.2, 5.4 - COOLING'!E35</f>
        <v>0</v>
      </c>
      <c r="D101" s="37">
        <f>'5.2, 5.4 - COOLING'!F35</f>
        <v>0</v>
      </c>
      <c r="E101" s="31">
        <f>'5.2, 5.4 - COOLING'!G35</f>
        <v>0</v>
      </c>
      <c r="F101" s="31">
        <f>'5.2, 5.4 - COOLING'!N35</f>
        <v>0</v>
      </c>
      <c r="G101" s="31">
        <f>'5.2, 5.4 - COOLING'!O35</f>
        <v>0</v>
      </c>
      <c r="H101" s="26">
        <f>'5.2, 5.4 - COOLING'!Q35</f>
        <v>0</v>
      </c>
      <c r="I101" s="26">
        <f>'5.2, 5.4 - COOLING'!N35</f>
        <v>0</v>
      </c>
      <c r="J101" s="26">
        <f>'5.2, 5.4 - COOLING'!P35</f>
        <v>0</v>
      </c>
      <c r="K101" s="4"/>
      <c r="L101" s="4"/>
      <c r="M101" s="4"/>
      <c r="N101" s="53" t="str">
        <f t="shared" si="2"/>
        <v>No</v>
      </c>
      <c r="O101" s="53" t="str">
        <f t="shared" si="3"/>
        <v>No</v>
      </c>
    </row>
    <row r="102" spans="1:49" ht="18.5">
      <c r="A102" s="9" t="s">
        <v>541</v>
      </c>
      <c r="B102" s="23" t="s">
        <v>365</v>
      </c>
      <c r="C102" s="37">
        <f>'5.2, 5.4 - COOLING'!E36</f>
        <v>0</v>
      </c>
      <c r="D102" s="37">
        <f>'5.2, 5.4 - COOLING'!F36</f>
        <v>0</v>
      </c>
      <c r="E102" s="31">
        <f>'5.2, 5.4 - COOLING'!G36</f>
        <v>0</v>
      </c>
      <c r="F102" s="31">
        <f>'5.2, 5.4 - COOLING'!N36</f>
        <v>0</v>
      </c>
      <c r="G102" s="31">
        <f>'5.2, 5.4 - COOLING'!O36</f>
        <v>0</v>
      </c>
      <c r="H102" s="26">
        <f>'5.2, 5.4 - COOLING'!Q36</f>
        <v>0</v>
      </c>
      <c r="I102" s="26">
        <f>'5.2, 5.4 - COOLING'!N36</f>
        <v>0</v>
      </c>
      <c r="J102" s="26">
        <f>'5.2, 5.4 - COOLING'!P36</f>
        <v>0</v>
      </c>
      <c r="K102" s="4"/>
      <c r="L102" s="4"/>
      <c r="M102" s="4"/>
      <c r="N102" s="53" t="str">
        <f t="shared" si="2"/>
        <v>No</v>
      </c>
      <c r="O102" s="53" t="str">
        <f t="shared" si="3"/>
        <v>No</v>
      </c>
    </row>
    <row r="103" spans="1:49" ht="18.5">
      <c r="A103" s="12" t="s">
        <v>542</v>
      </c>
      <c r="B103" s="23" t="s">
        <v>364</v>
      </c>
      <c r="C103" s="37">
        <f>'5.2, 5.4 - COOLING'!E38</f>
        <v>0</v>
      </c>
      <c r="D103" s="37">
        <f>'5.2, 5.4 - COOLING'!F38</f>
        <v>0</v>
      </c>
      <c r="E103" s="31">
        <f>'5.2, 5.4 - COOLING'!G38</f>
        <v>0</v>
      </c>
      <c r="F103" s="31">
        <f>'5.2, 5.4 - COOLING'!N38</f>
        <v>0</v>
      </c>
      <c r="G103" s="31">
        <f>'5.2, 5.4 - COOLING'!O38</f>
        <v>0</v>
      </c>
      <c r="H103" s="26">
        <f>'5.2, 5.4 - COOLING'!Q38</f>
        <v>0</v>
      </c>
      <c r="I103" s="26">
        <f>'5.2, 5.4 - COOLING'!N38</f>
        <v>0</v>
      </c>
      <c r="J103" s="26">
        <f>'5.2, 5.4 - COOLING'!P38</f>
        <v>0</v>
      </c>
      <c r="K103" s="4"/>
      <c r="L103" s="4"/>
      <c r="M103" s="4"/>
      <c r="N103" s="53" t="str">
        <f>IF(OR(G103="No",G103=0), "No", "Yes")</f>
        <v>No</v>
      </c>
      <c r="O103" s="53" t="str">
        <f>IF(OR(J103="No",J103=0), "No", "Yes")</f>
        <v>No</v>
      </c>
    </row>
    <row r="104" spans="1:49" ht="18.5">
      <c r="A104" s="1751" t="s">
        <v>258</v>
      </c>
      <c r="B104" s="1752"/>
      <c r="C104" s="1752"/>
      <c r="D104" s="1752"/>
      <c r="E104" s="1752"/>
      <c r="F104" s="1752"/>
      <c r="G104" s="1752"/>
      <c r="H104" s="1752"/>
      <c r="I104" s="1752"/>
      <c r="J104" s="1753"/>
      <c r="K104" s="4"/>
      <c r="L104" s="4"/>
      <c r="M104" s="4"/>
      <c r="N104" s="57"/>
      <c r="O104" s="58"/>
    </row>
    <row r="105" spans="1:49" s="1" customFormat="1" ht="36">
      <c r="A105" s="9" t="s">
        <v>543</v>
      </c>
      <c r="B105" s="23" t="s">
        <v>366</v>
      </c>
      <c r="C105" s="37" t="s">
        <v>847</v>
      </c>
      <c r="D105" s="37" t="s">
        <v>847</v>
      </c>
      <c r="E105" s="31">
        <f>'5.2, 5.4 - COOLING'!G40</f>
        <v>0</v>
      </c>
      <c r="F105" s="31">
        <f>'5.2, 5.4 - COOLING'!N40</f>
        <v>0</v>
      </c>
      <c r="G105" s="31">
        <f>'5.2, 5.4 - COOLING'!O40</f>
        <v>0</v>
      </c>
      <c r="H105" s="26">
        <f>'5.2, 5.4 - COOLING'!Q40</f>
        <v>0</v>
      </c>
      <c r="I105" s="26">
        <f>'5.2, 5.4 - COOLING'!N40</f>
        <v>0</v>
      </c>
      <c r="J105" s="26">
        <f>'5.2, 5.4 - COOLING'!P40</f>
        <v>0</v>
      </c>
      <c r="K105" s="4"/>
      <c r="L105" s="4"/>
      <c r="M105" s="4"/>
      <c r="N105" s="53" t="str">
        <f t="shared" si="2"/>
        <v>No</v>
      </c>
      <c r="O105" s="53" t="str">
        <f t="shared" si="3"/>
        <v>No</v>
      </c>
      <c r="AP105" s="4"/>
      <c r="AQ105" s="4"/>
      <c r="AR105" s="4"/>
      <c r="AS105" s="4"/>
      <c r="AT105" s="4"/>
      <c r="AU105" s="4"/>
      <c r="AV105" s="4"/>
      <c r="AW105" s="4"/>
    </row>
    <row r="106" spans="1:49" s="1" customFormat="1" ht="18.5">
      <c r="A106" s="9" t="s">
        <v>544</v>
      </c>
      <c r="B106" s="23" t="s">
        <v>367</v>
      </c>
      <c r="C106" s="37" t="s">
        <v>847</v>
      </c>
      <c r="D106" s="37" t="s">
        <v>847</v>
      </c>
      <c r="E106" s="31">
        <f>'5.2, 5.4 - COOLING'!G41</f>
        <v>0</v>
      </c>
      <c r="F106" s="31">
        <f>'5.2, 5.4 - COOLING'!N41</f>
        <v>0</v>
      </c>
      <c r="G106" s="31">
        <f>'5.2, 5.4 - COOLING'!O41</f>
        <v>0</v>
      </c>
      <c r="H106" s="26">
        <f>'5.2, 5.4 - COOLING'!Q41</f>
        <v>0</v>
      </c>
      <c r="I106" s="26">
        <f>'5.2, 5.4 - COOLING'!N41</f>
        <v>0</v>
      </c>
      <c r="J106" s="26">
        <f>'5.2, 5.4 - COOLING'!P41</f>
        <v>0</v>
      </c>
      <c r="K106" s="4"/>
      <c r="L106" s="4"/>
      <c r="M106" s="4"/>
      <c r="N106" s="53" t="str">
        <f t="shared" si="2"/>
        <v>No</v>
      </c>
      <c r="O106" s="53" t="str">
        <f t="shared" si="3"/>
        <v>No</v>
      </c>
      <c r="AP106" s="4"/>
      <c r="AQ106" s="4"/>
      <c r="AR106" s="4"/>
      <c r="AS106" s="4"/>
      <c r="AT106" s="4"/>
      <c r="AU106" s="4"/>
      <c r="AV106" s="4"/>
      <c r="AW106" s="4"/>
    </row>
    <row r="107" spans="1:49" ht="36">
      <c r="A107" s="9" t="s">
        <v>545</v>
      </c>
      <c r="B107" s="23" t="s">
        <v>368</v>
      </c>
      <c r="C107" s="37" t="s">
        <v>847</v>
      </c>
      <c r="D107" s="37" t="s">
        <v>847</v>
      </c>
      <c r="E107" s="31">
        <f>'5.2, 5.4 - COOLING'!G42</f>
        <v>0</v>
      </c>
      <c r="F107" s="31">
        <f>'5.2, 5.4 - COOLING'!N42</f>
        <v>0</v>
      </c>
      <c r="G107" s="31">
        <f>'5.2, 5.4 - COOLING'!O42</f>
        <v>0</v>
      </c>
      <c r="H107" s="26">
        <f>'5.2, 5.4 - COOLING'!Q42</f>
        <v>0</v>
      </c>
      <c r="I107" s="26">
        <f>'5.2, 5.4 - COOLING'!N42</f>
        <v>0</v>
      </c>
      <c r="J107" s="26">
        <f>'5.2, 5.4 - COOLING'!P42</f>
        <v>0</v>
      </c>
      <c r="K107" s="4"/>
      <c r="L107" s="4"/>
      <c r="M107" s="4"/>
      <c r="N107" s="53" t="str">
        <f>IF(OR(G107="No",G107=0), "No", "Yes")</f>
        <v>No</v>
      </c>
      <c r="O107" s="53" t="str">
        <f>IF(OR(J107="No",J107=0), "No", "Yes")</f>
        <v>No</v>
      </c>
    </row>
    <row r="108" spans="1:49" s="1" customFormat="1" ht="36">
      <c r="A108" s="9" t="s">
        <v>546</v>
      </c>
      <c r="B108" s="23" t="s">
        <v>369</v>
      </c>
      <c r="C108" s="37" t="s">
        <v>847</v>
      </c>
      <c r="D108" s="37" t="s">
        <v>847</v>
      </c>
      <c r="E108" s="31">
        <f>'5.2, 5.4 - COOLING'!G43</f>
        <v>0</v>
      </c>
      <c r="F108" s="31">
        <f>'5.2, 5.4 - COOLING'!N43</f>
        <v>0</v>
      </c>
      <c r="G108" s="31">
        <f>'5.2, 5.4 - COOLING'!O43</f>
        <v>0</v>
      </c>
      <c r="H108" s="26">
        <f>'5.2, 5.4 - COOLING'!Q43</f>
        <v>0</v>
      </c>
      <c r="I108" s="26">
        <f>'5.2, 5.4 - COOLING'!N43</f>
        <v>0</v>
      </c>
      <c r="J108" s="26">
        <f>'5.2, 5.4 - COOLING'!P43</f>
        <v>0</v>
      </c>
      <c r="K108" s="4"/>
      <c r="L108" s="4"/>
      <c r="M108" s="4"/>
      <c r="N108" s="53" t="str">
        <f t="shared" si="2"/>
        <v>No</v>
      </c>
      <c r="O108" s="53" t="str">
        <f t="shared" si="3"/>
        <v>No</v>
      </c>
      <c r="AP108" s="4"/>
      <c r="AQ108" s="4"/>
      <c r="AR108" s="4"/>
      <c r="AS108" s="4"/>
      <c r="AT108" s="4"/>
      <c r="AU108" s="4"/>
      <c r="AV108" s="4"/>
      <c r="AW108" s="4"/>
    </row>
    <row r="109" spans="1:49" s="1" customFormat="1" ht="36">
      <c r="A109" s="9" t="s">
        <v>547</v>
      </c>
      <c r="B109" s="23" t="s">
        <v>370</v>
      </c>
      <c r="C109" s="37" t="s">
        <v>847</v>
      </c>
      <c r="D109" s="37" t="s">
        <v>847</v>
      </c>
      <c r="E109" s="31">
        <f>'5.2, 5.4 - COOLING'!G44</f>
        <v>0</v>
      </c>
      <c r="F109" s="31">
        <f>'5.2, 5.4 - COOLING'!N44</f>
        <v>0</v>
      </c>
      <c r="G109" s="31">
        <f>'5.2, 5.4 - COOLING'!O44</f>
        <v>0</v>
      </c>
      <c r="H109" s="26">
        <f>'5.2, 5.4 - COOLING'!Q44</f>
        <v>0</v>
      </c>
      <c r="I109" s="26">
        <f>'5.2, 5.4 - COOLING'!N44</f>
        <v>0</v>
      </c>
      <c r="J109" s="26">
        <f>'5.2, 5.4 - COOLING'!P44</f>
        <v>0</v>
      </c>
      <c r="K109" s="4"/>
      <c r="L109" s="4"/>
      <c r="M109" s="4"/>
      <c r="N109" s="53" t="str">
        <f t="shared" si="2"/>
        <v>No</v>
      </c>
      <c r="O109" s="53" t="str">
        <f t="shared" si="3"/>
        <v>No</v>
      </c>
      <c r="AP109" s="4"/>
      <c r="AQ109" s="4"/>
      <c r="AR109" s="4"/>
      <c r="AS109" s="4"/>
      <c r="AT109" s="4"/>
      <c r="AU109" s="4"/>
      <c r="AV109" s="4"/>
      <c r="AW109" s="4"/>
    </row>
    <row r="110" spans="1:49" s="1" customFormat="1" ht="36">
      <c r="A110" s="9" t="s">
        <v>548</v>
      </c>
      <c r="B110" s="23" t="s">
        <v>262</v>
      </c>
      <c r="C110" s="37" t="s">
        <v>847</v>
      </c>
      <c r="D110" s="37" t="s">
        <v>847</v>
      </c>
      <c r="E110" s="31" t="s">
        <v>847</v>
      </c>
      <c r="F110" s="31" t="s">
        <v>847</v>
      </c>
      <c r="G110" s="31" t="s">
        <v>847</v>
      </c>
      <c r="H110" s="26">
        <f>'5.2, 5.4 - COOLING'!Q45</f>
        <v>0</v>
      </c>
      <c r="I110" s="26" t="s">
        <v>847</v>
      </c>
      <c r="J110" s="26">
        <f>'5.2, 5.4 - COOLING'!P45</f>
        <v>0</v>
      </c>
      <c r="K110" s="4"/>
      <c r="L110" s="4"/>
      <c r="M110" s="4"/>
      <c r="N110" s="53" t="str">
        <f t="shared" si="2"/>
        <v>Yes</v>
      </c>
      <c r="O110" s="53" t="str">
        <f t="shared" si="3"/>
        <v>No</v>
      </c>
      <c r="AP110" s="4"/>
      <c r="AQ110" s="4"/>
      <c r="AR110" s="4"/>
      <c r="AS110" s="4"/>
      <c r="AT110" s="4"/>
      <c r="AU110" s="4"/>
      <c r="AV110" s="4"/>
      <c r="AW110" s="4"/>
    </row>
    <row r="111" spans="1:49" s="1" customFormat="1" ht="18" customHeight="1">
      <c r="A111" s="1751" t="s">
        <v>268</v>
      </c>
      <c r="B111" s="1752"/>
      <c r="C111" s="1752"/>
      <c r="D111" s="1752"/>
      <c r="E111" s="1752"/>
      <c r="F111" s="1752"/>
      <c r="G111" s="1752"/>
      <c r="H111" s="1752"/>
      <c r="I111" s="1752"/>
      <c r="J111" s="1753"/>
      <c r="K111" s="4"/>
      <c r="L111" s="4"/>
      <c r="M111" s="4"/>
      <c r="N111" s="57"/>
      <c r="O111" s="58"/>
      <c r="AP111" s="4"/>
      <c r="AQ111" s="4"/>
      <c r="AR111" s="4"/>
      <c r="AS111" s="4"/>
      <c r="AT111" s="4"/>
      <c r="AU111" s="4"/>
      <c r="AV111" s="4"/>
      <c r="AW111" s="4"/>
    </row>
    <row r="112" spans="1:49" s="1" customFormat="1" ht="36">
      <c r="A112" s="9" t="s">
        <v>549</v>
      </c>
      <c r="B112" s="23" t="s">
        <v>371</v>
      </c>
      <c r="C112" s="37" t="s">
        <v>847</v>
      </c>
      <c r="D112" s="37" t="s">
        <v>847</v>
      </c>
      <c r="E112" s="31">
        <f>'5.2, 5.4 - COOLING'!G47</f>
        <v>0</v>
      </c>
      <c r="F112" s="31">
        <f>'5.2, 5.4 - COOLING'!N47</f>
        <v>0</v>
      </c>
      <c r="G112" s="31">
        <f>'5.2, 5.4 - COOLING'!O47</f>
        <v>0</v>
      </c>
      <c r="H112" s="26">
        <f>'5.2, 5.4 - COOLING'!Q47</f>
        <v>0</v>
      </c>
      <c r="I112" s="26">
        <f>'5.2, 5.4 - COOLING'!N47</f>
        <v>0</v>
      </c>
      <c r="J112" s="26">
        <f>'5.2, 5.4 - COOLING'!P47</f>
        <v>0</v>
      </c>
      <c r="K112" s="4"/>
      <c r="L112" s="4"/>
      <c r="M112" s="4"/>
      <c r="N112" s="53" t="str">
        <f t="shared" si="2"/>
        <v>No</v>
      </c>
      <c r="O112" s="53" t="str">
        <f t="shared" si="3"/>
        <v>No</v>
      </c>
      <c r="AP112" s="4"/>
      <c r="AQ112" s="4"/>
      <c r="AR112" s="4"/>
      <c r="AS112" s="4"/>
      <c r="AT112" s="4"/>
      <c r="AU112" s="4"/>
      <c r="AV112" s="4"/>
      <c r="AW112" s="4"/>
    </row>
    <row r="113" spans="1:49" s="1" customFormat="1" ht="36">
      <c r="A113" s="9" t="s">
        <v>550</v>
      </c>
      <c r="B113" s="23" t="s">
        <v>255</v>
      </c>
      <c r="C113" s="37" t="s">
        <v>847</v>
      </c>
      <c r="D113" s="37" t="s">
        <v>847</v>
      </c>
      <c r="E113" s="31">
        <f>'5.2, 5.4 - COOLING'!G48</f>
        <v>0</v>
      </c>
      <c r="F113" s="31">
        <f>'5.2, 5.4 - COOLING'!N48</f>
        <v>0</v>
      </c>
      <c r="G113" s="31">
        <f>'5.2, 5.4 - COOLING'!O48</f>
        <v>0</v>
      </c>
      <c r="H113" s="26">
        <f>'5.2, 5.4 - COOLING'!Q48</f>
        <v>0</v>
      </c>
      <c r="I113" s="26">
        <f>'5.2, 5.4 - COOLING'!N48</f>
        <v>0</v>
      </c>
      <c r="J113" s="26">
        <f>'5.2, 5.4 - COOLING'!P48</f>
        <v>0</v>
      </c>
      <c r="K113" s="4"/>
      <c r="L113" s="4"/>
      <c r="M113" s="4"/>
      <c r="N113" s="53" t="str">
        <f>IF(OR(G113="No",G113=0), "No", "Yes")</f>
        <v>No</v>
      </c>
      <c r="O113" s="53" t="str">
        <f>IF(OR(J113="No",J113=0), "No", "Yes")</f>
        <v>No</v>
      </c>
      <c r="AP113" s="4"/>
      <c r="AQ113" s="4"/>
      <c r="AR113" s="4"/>
      <c r="AS113" s="4"/>
      <c r="AT113" s="4"/>
      <c r="AU113" s="4"/>
      <c r="AV113" s="4"/>
      <c r="AW113" s="4"/>
    </row>
    <row r="114" spans="1:49" s="1" customFormat="1" ht="36">
      <c r="A114" s="9" t="s">
        <v>551</v>
      </c>
      <c r="B114" s="23" t="s">
        <v>372</v>
      </c>
      <c r="C114" s="37" t="s">
        <v>847</v>
      </c>
      <c r="D114" s="37" t="s">
        <v>847</v>
      </c>
      <c r="E114" s="31">
        <f>'5.2, 5.4 - COOLING'!G49</f>
        <v>0</v>
      </c>
      <c r="F114" s="31">
        <f>'5.2, 5.4 - COOLING'!N49</f>
        <v>0</v>
      </c>
      <c r="G114" s="31">
        <f>'5.2, 5.4 - COOLING'!O49</f>
        <v>0</v>
      </c>
      <c r="H114" s="26">
        <f>'5.2, 5.4 - COOLING'!Q49</f>
        <v>0</v>
      </c>
      <c r="I114" s="26">
        <f>'5.2, 5.4 - COOLING'!N49</f>
        <v>0</v>
      </c>
      <c r="J114" s="26">
        <f>'5.2, 5.4 - COOLING'!P49</f>
        <v>0</v>
      </c>
      <c r="K114" s="4"/>
      <c r="L114" s="4"/>
      <c r="M114" s="4"/>
      <c r="N114" s="53" t="str">
        <f t="shared" si="2"/>
        <v>No</v>
      </c>
      <c r="O114" s="53" t="str">
        <f t="shared" si="3"/>
        <v>No</v>
      </c>
      <c r="AP114" s="4"/>
      <c r="AQ114" s="4"/>
      <c r="AR114" s="4"/>
      <c r="AS114" s="4"/>
      <c r="AT114" s="4"/>
      <c r="AU114" s="4"/>
      <c r="AV114" s="4"/>
      <c r="AW114" s="4"/>
    </row>
    <row r="115" spans="1:49" s="1" customFormat="1" ht="36">
      <c r="A115" s="9" t="s">
        <v>552</v>
      </c>
      <c r="B115" s="23" t="s">
        <v>373</v>
      </c>
      <c r="C115" s="37" t="s">
        <v>847</v>
      </c>
      <c r="D115" s="37" t="s">
        <v>847</v>
      </c>
      <c r="E115" s="31">
        <f>'5.2, 5.4 - COOLING'!G50</f>
        <v>0</v>
      </c>
      <c r="F115" s="31">
        <f>'5.2, 5.4 - COOLING'!N50</f>
        <v>0</v>
      </c>
      <c r="G115" s="31">
        <f>'5.2, 5.4 - COOLING'!O50</f>
        <v>0</v>
      </c>
      <c r="H115" s="26">
        <f>'5.2, 5.4 - COOLING'!Q50</f>
        <v>0</v>
      </c>
      <c r="I115" s="26">
        <f>'5.2, 5.4 - COOLING'!N50</f>
        <v>0</v>
      </c>
      <c r="J115" s="26">
        <f>'5.2, 5.4 - COOLING'!P50</f>
        <v>0</v>
      </c>
      <c r="K115" s="4"/>
      <c r="L115" s="4"/>
      <c r="M115" s="4"/>
      <c r="N115" s="53" t="str">
        <f t="shared" si="2"/>
        <v>No</v>
      </c>
      <c r="O115" s="53" t="str">
        <f t="shared" si="3"/>
        <v>No</v>
      </c>
      <c r="AP115" s="4"/>
      <c r="AQ115" s="4"/>
      <c r="AR115" s="4"/>
      <c r="AS115" s="4"/>
      <c r="AT115" s="4"/>
      <c r="AU115" s="4"/>
      <c r="AV115" s="4"/>
      <c r="AW115" s="4"/>
    </row>
    <row r="116" spans="1:49" s="1" customFormat="1" ht="36">
      <c r="A116" s="9" t="s">
        <v>553</v>
      </c>
      <c r="B116" s="23" t="s">
        <v>374</v>
      </c>
      <c r="C116" s="37" t="s">
        <v>847</v>
      </c>
      <c r="D116" s="37" t="s">
        <v>847</v>
      </c>
      <c r="E116" s="31">
        <f>'5.2, 5.4 - COOLING'!G51</f>
        <v>0</v>
      </c>
      <c r="F116" s="31">
        <f>'5.2, 5.4 - COOLING'!N51</f>
        <v>0</v>
      </c>
      <c r="G116" s="31">
        <f>'5.2, 5.4 - COOLING'!O51</f>
        <v>0</v>
      </c>
      <c r="H116" s="26">
        <f>'5.2, 5.4 - COOLING'!Q51</f>
        <v>0</v>
      </c>
      <c r="I116" s="26">
        <f>'5.2, 5.4 - COOLING'!N51</f>
        <v>0</v>
      </c>
      <c r="J116" s="26">
        <f>'5.2, 5.4 - COOLING'!P51</f>
        <v>0</v>
      </c>
      <c r="K116" s="4"/>
      <c r="L116" s="4"/>
      <c r="M116" s="4"/>
      <c r="N116" s="53" t="str">
        <f t="shared" si="2"/>
        <v>No</v>
      </c>
      <c r="O116" s="53" t="str">
        <f t="shared" si="3"/>
        <v>No</v>
      </c>
      <c r="AP116" s="4"/>
      <c r="AQ116" s="4"/>
      <c r="AR116" s="4"/>
      <c r="AS116" s="4"/>
      <c r="AT116" s="4"/>
      <c r="AU116" s="4"/>
      <c r="AV116" s="4"/>
      <c r="AW116" s="4"/>
    </row>
    <row r="117" spans="1:49" s="1" customFormat="1" ht="36">
      <c r="A117" s="9" t="s">
        <v>554</v>
      </c>
      <c r="B117" s="23" t="s">
        <v>375</v>
      </c>
      <c r="C117" s="37" t="s">
        <v>847</v>
      </c>
      <c r="D117" s="37" t="s">
        <v>847</v>
      </c>
      <c r="E117" s="31">
        <f>'5.2, 5.4 - COOLING'!G52</f>
        <v>0</v>
      </c>
      <c r="F117" s="31">
        <f>'5.2, 5.4 - COOLING'!N52</f>
        <v>0</v>
      </c>
      <c r="G117" s="31">
        <f>'5.2, 5.4 - COOLING'!O52</f>
        <v>0</v>
      </c>
      <c r="H117" s="26">
        <f>'5.2, 5.4 - COOLING'!Q52</f>
        <v>0</v>
      </c>
      <c r="I117" s="26">
        <f>'5.2, 5.4 - COOLING'!N52</f>
        <v>0</v>
      </c>
      <c r="J117" s="26">
        <f>'5.2, 5.4 - COOLING'!P52</f>
        <v>0</v>
      </c>
      <c r="K117" s="4"/>
      <c r="L117" s="4"/>
      <c r="M117" s="4"/>
      <c r="N117" s="53" t="str">
        <f t="shared" si="2"/>
        <v>No</v>
      </c>
      <c r="O117" s="53" t="str">
        <f t="shared" si="3"/>
        <v>No</v>
      </c>
      <c r="AP117" s="4"/>
      <c r="AQ117" s="4"/>
      <c r="AR117" s="4"/>
      <c r="AS117" s="4"/>
      <c r="AT117" s="4"/>
      <c r="AU117" s="4"/>
      <c r="AV117" s="4"/>
      <c r="AW117" s="4"/>
    </row>
    <row r="118" spans="1:49" s="1" customFormat="1" ht="36">
      <c r="A118" s="9" t="s">
        <v>555</v>
      </c>
      <c r="B118" s="23" t="s">
        <v>376</v>
      </c>
      <c r="C118" s="37" t="s">
        <v>847</v>
      </c>
      <c r="D118" s="37" t="s">
        <v>847</v>
      </c>
      <c r="E118" s="31" t="s">
        <v>847</v>
      </c>
      <c r="F118" s="31" t="s">
        <v>847</v>
      </c>
      <c r="G118" s="31" t="s">
        <v>847</v>
      </c>
      <c r="H118" s="26">
        <f>'5.2, 5.4 - COOLING'!Q54</f>
        <v>0</v>
      </c>
      <c r="I118" s="26" t="s">
        <v>847</v>
      </c>
      <c r="J118" s="26">
        <f>'5.2, 5.4 - COOLING'!P54</f>
        <v>0</v>
      </c>
      <c r="K118" s="4"/>
      <c r="L118" s="4"/>
      <c r="M118" s="4"/>
      <c r="N118" s="53" t="str">
        <f t="shared" si="2"/>
        <v>Yes</v>
      </c>
      <c r="O118" s="53" t="str">
        <f t="shared" si="3"/>
        <v>No</v>
      </c>
      <c r="AP118" s="4"/>
      <c r="AQ118" s="4"/>
      <c r="AR118" s="4"/>
      <c r="AS118" s="4"/>
      <c r="AT118" s="4"/>
      <c r="AU118" s="4"/>
      <c r="AV118" s="4"/>
      <c r="AW118" s="4"/>
    </row>
    <row r="119" spans="1:49" s="1" customFormat="1" ht="36">
      <c r="A119" s="9" t="s">
        <v>556</v>
      </c>
      <c r="B119" s="23" t="s">
        <v>377</v>
      </c>
      <c r="C119" s="37" t="s">
        <v>847</v>
      </c>
      <c r="D119" s="37" t="s">
        <v>847</v>
      </c>
      <c r="E119" s="31" t="s">
        <v>847</v>
      </c>
      <c r="F119" s="31" t="s">
        <v>847</v>
      </c>
      <c r="G119" s="31" t="s">
        <v>847</v>
      </c>
      <c r="H119" s="26">
        <f>'5.2, 5.4 - COOLING'!Q53</f>
        <v>0</v>
      </c>
      <c r="I119" s="26" t="s">
        <v>847</v>
      </c>
      <c r="J119" s="26">
        <f>'5.2, 5.4 - COOLING'!P53</f>
        <v>0</v>
      </c>
      <c r="K119" s="4"/>
      <c r="L119" s="4"/>
      <c r="M119" s="4"/>
      <c r="N119" s="53" t="str">
        <f t="shared" si="2"/>
        <v>Yes</v>
      </c>
      <c r="O119" s="53" t="str">
        <f t="shared" si="3"/>
        <v>No</v>
      </c>
      <c r="AP119" s="4"/>
      <c r="AQ119" s="4"/>
      <c r="AR119" s="4"/>
      <c r="AS119" s="4"/>
      <c r="AT119" s="4"/>
      <c r="AU119" s="4"/>
      <c r="AV119" s="4"/>
      <c r="AW119" s="4"/>
    </row>
    <row r="120" spans="1:49" s="1" customFormat="1" ht="36">
      <c r="A120" s="9" t="s">
        <v>209</v>
      </c>
      <c r="B120" s="23" t="s">
        <v>263</v>
      </c>
      <c r="C120" s="37" t="s">
        <v>847</v>
      </c>
      <c r="D120" s="37" t="s">
        <v>847</v>
      </c>
      <c r="E120" s="31" t="s">
        <v>847</v>
      </c>
      <c r="F120" s="31" t="s">
        <v>847</v>
      </c>
      <c r="G120" s="31" t="s">
        <v>847</v>
      </c>
      <c r="H120" s="26">
        <f>'5.2, 5.4 - COOLING'!Q55</f>
        <v>0</v>
      </c>
      <c r="I120" s="26" t="s">
        <v>847</v>
      </c>
      <c r="J120" s="26">
        <f>'5.2, 5.4 - COOLING'!P55</f>
        <v>0</v>
      </c>
      <c r="K120" s="4"/>
      <c r="L120" s="4"/>
      <c r="M120" s="4"/>
      <c r="N120" s="53" t="str">
        <f t="shared" si="2"/>
        <v>Yes</v>
      </c>
      <c r="O120" s="53" t="str">
        <f t="shared" si="3"/>
        <v>No</v>
      </c>
      <c r="AP120" s="4"/>
      <c r="AQ120" s="4"/>
      <c r="AR120" s="4"/>
      <c r="AS120" s="4"/>
      <c r="AT120" s="4"/>
      <c r="AU120" s="4"/>
      <c r="AV120" s="4"/>
      <c r="AW120" s="4"/>
    </row>
    <row r="121" spans="1:49" s="1" customFormat="1" ht="18.5">
      <c r="A121" s="1751" t="s">
        <v>1074</v>
      </c>
      <c r="B121" s="1752"/>
      <c r="C121" s="1752"/>
      <c r="D121" s="1752"/>
      <c r="E121" s="1752"/>
      <c r="F121" s="1752"/>
      <c r="G121" s="1752"/>
      <c r="H121" s="1752"/>
      <c r="I121" s="1752"/>
      <c r="J121" s="1753"/>
      <c r="K121" s="4"/>
      <c r="L121" s="4"/>
      <c r="M121" s="4"/>
      <c r="N121" s="57"/>
      <c r="O121" s="58"/>
      <c r="AP121" s="4"/>
      <c r="AQ121" s="4"/>
      <c r="AR121" s="4"/>
      <c r="AS121" s="4"/>
      <c r="AT121" s="4"/>
      <c r="AU121" s="4"/>
      <c r="AV121" s="4"/>
      <c r="AW121" s="4"/>
    </row>
    <row r="122" spans="1:49" ht="18.5">
      <c r="A122" s="9" t="s">
        <v>557</v>
      </c>
      <c r="B122" s="23" t="s">
        <v>378</v>
      </c>
      <c r="C122" s="37" t="s">
        <v>847</v>
      </c>
      <c r="D122" s="37" t="s">
        <v>847</v>
      </c>
      <c r="E122" s="31">
        <f>'5.2, 5.4 - COOLING'!G57</f>
        <v>0</v>
      </c>
      <c r="F122" s="31">
        <f>'5.2, 5.4 - COOLING'!N57</f>
        <v>0</v>
      </c>
      <c r="G122" s="31">
        <f>'5.2, 5.4 - COOLING'!O57</f>
        <v>0</v>
      </c>
      <c r="H122" s="26">
        <f>'5.2, 5.4 - COOLING'!Q57</f>
        <v>0</v>
      </c>
      <c r="I122" s="26">
        <f>'5.2, 5.4 - COOLING'!N57</f>
        <v>0</v>
      </c>
      <c r="J122" s="26">
        <f>'5.2, 5.4 - COOLING'!P57</f>
        <v>0</v>
      </c>
      <c r="K122" s="4"/>
      <c r="L122" s="4"/>
      <c r="M122" s="4"/>
      <c r="N122" s="53" t="str">
        <f t="shared" si="2"/>
        <v>No</v>
      </c>
      <c r="O122" s="53" t="str">
        <f t="shared" si="3"/>
        <v>No</v>
      </c>
    </row>
    <row r="123" spans="1:49" ht="18.5">
      <c r="A123" s="9" t="s">
        <v>558</v>
      </c>
      <c r="B123" s="23" t="s">
        <v>379</v>
      </c>
      <c r="C123" s="37" t="s">
        <v>847</v>
      </c>
      <c r="D123" s="37" t="s">
        <v>847</v>
      </c>
      <c r="E123" s="31">
        <f>'5.2, 5.4 - COOLING'!G58</f>
        <v>0</v>
      </c>
      <c r="F123" s="31">
        <f>'5.2, 5.4 - COOLING'!N58</f>
        <v>0</v>
      </c>
      <c r="G123" s="31">
        <f>'5.2, 5.4 - COOLING'!O58</f>
        <v>0</v>
      </c>
      <c r="H123" s="26">
        <f>'5.2, 5.4 - COOLING'!Q58</f>
        <v>0</v>
      </c>
      <c r="I123" s="26">
        <f>'5.2, 5.4 - COOLING'!N58</f>
        <v>0</v>
      </c>
      <c r="J123" s="26">
        <f>'5.2, 5.4 - COOLING'!P58</f>
        <v>0</v>
      </c>
      <c r="K123" s="4"/>
      <c r="L123" s="4"/>
      <c r="M123" s="4"/>
      <c r="N123" s="53" t="str">
        <f t="shared" si="2"/>
        <v>No</v>
      </c>
      <c r="O123" s="53" t="str">
        <f t="shared" si="3"/>
        <v>No</v>
      </c>
    </row>
    <row r="124" spans="1:49" ht="42.75" customHeight="1">
      <c r="A124" s="9" t="s">
        <v>650</v>
      </c>
      <c r="B124" s="25" t="s">
        <v>355</v>
      </c>
      <c r="C124" s="37" t="s">
        <v>847</v>
      </c>
      <c r="D124" s="37" t="s">
        <v>847</v>
      </c>
      <c r="E124" s="31" t="s">
        <v>847</v>
      </c>
      <c r="F124" s="31" t="s">
        <v>847</v>
      </c>
      <c r="G124" s="31" t="s">
        <v>847</v>
      </c>
      <c r="H124" s="26" t="e">
        <f>'5.2, 5.4 - COOLING'!#REF!</f>
        <v>#REF!</v>
      </c>
      <c r="I124" s="26" t="s">
        <v>847</v>
      </c>
      <c r="J124" s="26" t="e">
        <f>'5.2, 5.4 - COOLING'!#REF!</f>
        <v>#REF!</v>
      </c>
      <c r="K124" s="4"/>
      <c r="L124" s="4"/>
      <c r="M124" s="4"/>
      <c r="N124" s="53" t="str">
        <f t="shared" si="2"/>
        <v>Yes</v>
      </c>
      <c r="O124" s="53" t="e">
        <f t="shared" si="3"/>
        <v>#REF!</v>
      </c>
      <c r="AP124" s="1"/>
      <c r="AQ124" s="1"/>
    </row>
    <row r="125" spans="1:49" s="3" customFormat="1" ht="45.75" customHeight="1">
      <c r="A125" s="164">
        <v>6</v>
      </c>
      <c r="B125" s="1748" t="s">
        <v>848</v>
      </c>
      <c r="C125" s="1749"/>
      <c r="D125" s="1749"/>
      <c r="E125" s="1749"/>
      <c r="F125" s="1749"/>
      <c r="G125" s="1749"/>
      <c r="H125" s="1749"/>
      <c r="I125" s="1749"/>
      <c r="J125" s="1750"/>
      <c r="N125" s="165"/>
      <c r="O125" s="166"/>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row>
    <row r="126" spans="1:49" ht="54">
      <c r="A126" s="9" t="s">
        <v>873</v>
      </c>
      <c r="B126" s="23" t="s">
        <v>167</v>
      </c>
      <c r="C126" s="30" t="s">
        <v>847</v>
      </c>
      <c r="D126" s="30" t="s">
        <v>847</v>
      </c>
      <c r="E126" s="29" t="e">
        <f>'6.1, 6.2, 6.3 - LIGHTING'!#REF!</f>
        <v>#REF!</v>
      </c>
      <c r="F126" s="29" t="e">
        <f>'6.1, 6.2, 6.3 - LIGHTING'!#REF!</f>
        <v>#REF!</v>
      </c>
      <c r="G126" s="29" t="e">
        <f>'6.1, 6.2, 6.3 - LIGHTING'!#REF!</f>
        <v>#REF!</v>
      </c>
      <c r="H126" s="24" t="s">
        <v>847</v>
      </c>
      <c r="I126" s="24" t="s">
        <v>847</v>
      </c>
      <c r="J126" s="24" t="s">
        <v>847</v>
      </c>
      <c r="K126" s="4"/>
      <c r="L126" s="4"/>
      <c r="M126" s="4"/>
      <c r="N126" s="53" t="e">
        <f>IF(OR(G126="No",G126=0), "No", "Yes")</f>
        <v>#REF!</v>
      </c>
      <c r="O126" s="53" t="str">
        <f>IF(OR(J126="No",J126=0), "No", "Yes")</f>
        <v>Yes</v>
      </c>
    </row>
    <row r="127" spans="1:49" ht="54">
      <c r="A127" s="9" t="s">
        <v>874</v>
      </c>
      <c r="B127" s="23" t="s">
        <v>168</v>
      </c>
      <c r="C127" s="30" t="s">
        <v>847</v>
      </c>
      <c r="D127" s="30" t="s">
        <v>847</v>
      </c>
      <c r="E127" s="29" t="e">
        <f>'6.1, 6.2, 6.3 - LIGHTING'!#REF!</f>
        <v>#REF!</v>
      </c>
      <c r="F127" s="29" t="e">
        <f>'6.1, 6.2, 6.3 - LIGHTING'!#REF!</f>
        <v>#REF!</v>
      </c>
      <c r="G127" s="29" t="e">
        <f>'6.1, 6.2, 6.3 - LIGHTING'!#REF!</f>
        <v>#REF!</v>
      </c>
      <c r="H127" s="24" t="s">
        <v>847</v>
      </c>
      <c r="I127" s="24" t="s">
        <v>847</v>
      </c>
      <c r="J127" s="24" t="s">
        <v>847</v>
      </c>
      <c r="K127" s="4"/>
      <c r="L127" s="4"/>
      <c r="M127" s="4"/>
      <c r="N127" s="53" t="e">
        <f>IF(OR(G127="No",G127=0), "No", "Yes")</f>
        <v>#REF!</v>
      </c>
      <c r="O127" s="53" t="str">
        <f>IF(OR(J127="No",J127=0), "No", "Yes")</f>
        <v>Yes</v>
      </c>
    </row>
    <row r="128" spans="1:49" ht="36">
      <c r="A128" s="9" t="s">
        <v>560</v>
      </c>
      <c r="B128" s="23" t="s">
        <v>169</v>
      </c>
      <c r="C128" s="30" t="s">
        <v>847</v>
      </c>
      <c r="D128" s="30" t="s">
        <v>847</v>
      </c>
      <c r="E128" s="29" t="e">
        <f>'6.1, 6.2, 6.3 - LIGHTING'!#REF!</f>
        <v>#REF!</v>
      </c>
      <c r="F128" s="29" t="e">
        <f>'6.1, 6.2, 6.3 - LIGHTING'!#REF!</f>
        <v>#REF!</v>
      </c>
      <c r="G128" s="29" t="e">
        <f>'6.1, 6.2, 6.3 - LIGHTING'!#REF!</f>
        <v>#REF!</v>
      </c>
      <c r="H128" s="24" t="s">
        <v>847</v>
      </c>
      <c r="I128" s="24" t="s">
        <v>847</v>
      </c>
      <c r="J128" s="24" t="s">
        <v>847</v>
      </c>
      <c r="K128" s="4"/>
      <c r="L128" s="4"/>
      <c r="M128" s="4"/>
      <c r="N128" s="53" t="e">
        <f>IF(OR(G128="No",G128=0), "No", "Yes")</f>
        <v>#REF!</v>
      </c>
      <c r="O128" s="53" t="str">
        <f>IF(OR(J128="No",J128=0), "No", "Yes")</f>
        <v>Yes</v>
      </c>
    </row>
    <row r="129" spans="1:41" ht="18.5">
      <c r="A129" s="9" t="s">
        <v>561</v>
      </c>
      <c r="B129" s="25" t="s">
        <v>488</v>
      </c>
      <c r="C129" s="37" t="s">
        <v>847</v>
      </c>
      <c r="D129" s="37" t="s">
        <v>847</v>
      </c>
      <c r="E129" s="31">
        <f>'6.1, 6.2, 6.3 - LIGHTING'!J28</f>
        <v>0</v>
      </c>
      <c r="F129" s="31">
        <f>'6.1, 6.2, 6.3 - LIGHTING'!K28</f>
        <v>0</v>
      </c>
      <c r="G129" s="31">
        <f>'6.1, 6.2, 6.3 - LIGHTING'!L28</f>
        <v>0</v>
      </c>
      <c r="H129" s="26">
        <f>'6.1, 6.2, 6.3 - LIGHTING'!N28</f>
        <v>0</v>
      </c>
      <c r="I129" s="26">
        <f>'6.1, 6.2, 6.3 - LIGHTING'!K28</f>
        <v>0</v>
      </c>
      <c r="J129" s="26">
        <f>'6.1, 6.2, 6.3 - LIGHTING'!M28</f>
        <v>0</v>
      </c>
      <c r="K129" s="4"/>
      <c r="L129" s="4"/>
      <c r="M129" s="4"/>
      <c r="N129" s="53" t="str">
        <f t="shared" si="2"/>
        <v>No</v>
      </c>
      <c r="O129" s="53" t="str">
        <f t="shared" si="3"/>
        <v>No</v>
      </c>
    </row>
    <row r="130" spans="1:41" ht="18.5">
      <c r="A130" s="9" t="s">
        <v>562</v>
      </c>
      <c r="B130" s="25" t="s">
        <v>381</v>
      </c>
      <c r="C130" s="37">
        <f>'6.1, 6.2, 6.3 - LIGHTING'!F97</f>
        <v>0</v>
      </c>
      <c r="D130" s="37">
        <f>'6.1, 6.2, 6.3 - LIGHTING'!H97</f>
        <v>0</v>
      </c>
      <c r="E130" s="31">
        <f>'6.1, 6.2, 6.3 - LIGHTING'!J97</f>
        <v>0</v>
      </c>
      <c r="F130" s="31">
        <f>'6.1, 6.2, 6.3 - LIGHTING'!K97</f>
        <v>0</v>
      </c>
      <c r="G130" s="31">
        <f>'6.1, 6.2, 6.3 - LIGHTING'!L97</f>
        <v>0</v>
      </c>
      <c r="H130" s="26">
        <f>'6.1, 6.2, 6.3 - LIGHTING'!N97</f>
        <v>0</v>
      </c>
      <c r="I130" s="26">
        <f>'6.1, 6.2, 6.3 - LIGHTING'!K97</f>
        <v>0</v>
      </c>
      <c r="J130" s="26">
        <f>'6.1, 6.2, 6.3 - LIGHTING'!M97</f>
        <v>0</v>
      </c>
      <c r="K130" s="4"/>
      <c r="L130" s="4"/>
      <c r="M130" s="4"/>
      <c r="N130" s="53" t="str">
        <f t="shared" si="2"/>
        <v>No</v>
      </c>
      <c r="O130" s="53" t="str">
        <f t="shared" si="3"/>
        <v>No</v>
      </c>
    </row>
    <row r="131" spans="1:41" ht="18.5">
      <c r="A131" s="9" t="s">
        <v>563</v>
      </c>
      <c r="B131" s="25" t="s">
        <v>382</v>
      </c>
      <c r="C131" s="37">
        <f>'6.1, 6.2, 6.3 - LIGHTING'!F98</f>
        <v>0</v>
      </c>
      <c r="D131" s="37">
        <f>'6.1, 6.2, 6.3 - LIGHTING'!H98</f>
        <v>0</v>
      </c>
      <c r="E131" s="31">
        <f>'6.1, 6.2, 6.3 - LIGHTING'!J98</f>
        <v>0</v>
      </c>
      <c r="F131" s="31">
        <f>'6.1, 6.2, 6.3 - LIGHTING'!K98</f>
        <v>0</v>
      </c>
      <c r="G131" s="31">
        <f>'6.1, 6.2, 6.3 - LIGHTING'!L98</f>
        <v>0</v>
      </c>
      <c r="H131" s="26">
        <f>'6.1, 6.2, 6.3 - LIGHTING'!N98</f>
        <v>0</v>
      </c>
      <c r="I131" s="26">
        <f>'6.1, 6.2, 6.3 - LIGHTING'!K98</f>
        <v>0</v>
      </c>
      <c r="J131" s="26">
        <f>'6.1, 6.2, 6.3 - LIGHTING'!M98</f>
        <v>0</v>
      </c>
      <c r="K131" s="4"/>
      <c r="L131" s="4"/>
      <c r="M131" s="4"/>
      <c r="N131" s="53" t="str">
        <f t="shared" si="2"/>
        <v>No</v>
      </c>
      <c r="O131" s="53" t="str">
        <f t="shared" si="3"/>
        <v>No</v>
      </c>
    </row>
    <row r="132" spans="1:41" ht="18.5">
      <c r="A132" s="9" t="s">
        <v>564</v>
      </c>
      <c r="B132" s="25" t="s">
        <v>383</v>
      </c>
      <c r="C132" s="37">
        <f>'6.1, 6.2, 6.3 - LIGHTING'!F99</f>
        <v>0</v>
      </c>
      <c r="D132" s="37">
        <f>'6.1, 6.2, 6.3 - LIGHTING'!H99</f>
        <v>0</v>
      </c>
      <c r="E132" s="31">
        <f>'6.1, 6.2, 6.3 - LIGHTING'!J99</f>
        <v>0</v>
      </c>
      <c r="F132" s="31">
        <f>'6.1, 6.2, 6.3 - LIGHTING'!K99</f>
        <v>0</v>
      </c>
      <c r="G132" s="31">
        <f>'6.1, 6.2, 6.3 - LIGHTING'!L99</f>
        <v>0</v>
      </c>
      <c r="H132" s="26">
        <f>'6.1, 6.2, 6.3 - LIGHTING'!N99</f>
        <v>0</v>
      </c>
      <c r="I132" s="26">
        <f>'6.1, 6.2, 6.3 - LIGHTING'!K99</f>
        <v>0</v>
      </c>
      <c r="J132" s="26">
        <f>'6.1, 6.2, 6.3 - LIGHTING'!M99</f>
        <v>0</v>
      </c>
      <c r="K132" s="4"/>
      <c r="L132" s="4"/>
      <c r="M132" s="4"/>
      <c r="N132" s="53" t="str">
        <f t="shared" si="2"/>
        <v>No</v>
      </c>
      <c r="O132" s="53" t="str">
        <f t="shared" si="3"/>
        <v>No</v>
      </c>
    </row>
    <row r="133" spans="1:41" ht="18.5">
      <c r="A133" s="9" t="s">
        <v>565</v>
      </c>
      <c r="B133" s="25" t="s">
        <v>384</v>
      </c>
      <c r="C133" s="37">
        <f>'6.1, 6.2, 6.3 - LIGHTING'!F100</f>
        <v>0</v>
      </c>
      <c r="D133" s="37">
        <f>'6.1, 6.2, 6.3 - LIGHTING'!H100</f>
        <v>0</v>
      </c>
      <c r="E133" s="31">
        <f>'6.1, 6.2, 6.3 - LIGHTING'!J100</f>
        <v>0</v>
      </c>
      <c r="F133" s="31">
        <f>'6.1, 6.2, 6.3 - LIGHTING'!K100</f>
        <v>0</v>
      </c>
      <c r="G133" s="31">
        <f>'6.1, 6.2, 6.3 - LIGHTING'!L100</f>
        <v>0</v>
      </c>
      <c r="H133" s="26">
        <f>'6.1, 6.2, 6.3 - LIGHTING'!N100</f>
        <v>0</v>
      </c>
      <c r="I133" s="26">
        <f>'6.1, 6.2, 6.3 - LIGHTING'!K100</f>
        <v>0</v>
      </c>
      <c r="J133" s="26">
        <f>'6.1, 6.2, 6.3 - LIGHTING'!M100</f>
        <v>0</v>
      </c>
      <c r="K133" s="4"/>
      <c r="L133" s="4"/>
      <c r="M133" s="4"/>
      <c r="N133" s="53" t="str">
        <f t="shared" si="2"/>
        <v>No</v>
      </c>
      <c r="O133" s="53" t="str">
        <f t="shared" si="3"/>
        <v>No</v>
      </c>
    </row>
    <row r="134" spans="1:41" ht="36">
      <c r="A134" s="9" t="s">
        <v>210</v>
      </c>
      <c r="B134" s="25" t="s">
        <v>385</v>
      </c>
      <c r="C134" s="37">
        <f>'6.1, 6.2, 6.3 - LIGHTING'!F101</f>
        <v>0</v>
      </c>
      <c r="D134" s="37">
        <f>'6.1, 6.2, 6.3 - LIGHTING'!H101</f>
        <v>0</v>
      </c>
      <c r="E134" s="31">
        <f>'6.1, 6.2, 6.3 - LIGHTING'!J101</f>
        <v>0</v>
      </c>
      <c r="F134" s="31">
        <f>'6.1, 6.2, 6.3 - LIGHTING'!K101</f>
        <v>0</v>
      </c>
      <c r="G134" s="31">
        <f>'6.1, 6.2, 6.3 - LIGHTING'!L101</f>
        <v>0</v>
      </c>
      <c r="H134" s="26">
        <f>'6.1, 6.2, 6.3 - LIGHTING'!N101</f>
        <v>0</v>
      </c>
      <c r="I134" s="26">
        <f>'6.1, 6.2, 6.3 - LIGHTING'!K101</f>
        <v>0</v>
      </c>
      <c r="J134" s="26">
        <f>'6.1, 6.2, 6.3 - LIGHTING'!M101</f>
        <v>0</v>
      </c>
      <c r="K134" s="4"/>
      <c r="L134" s="4"/>
      <c r="M134" s="4"/>
      <c r="N134" s="53" t="str">
        <f t="shared" si="2"/>
        <v>No</v>
      </c>
      <c r="O134" s="53" t="str">
        <f t="shared" si="3"/>
        <v>No</v>
      </c>
    </row>
    <row r="135" spans="1:41" ht="18.5">
      <c r="A135" s="9" t="s">
        <v>211</v>
      </c>
      <c r="B135" s="25" t="s">
        <v>1143</v>
      </c>
      <c r="C135" s="37" t="e">
        <f>'6.1, 6.2, 6.3 - LIGHTING'!#REF!</f>
        <v>#REF!</v>
      </c>
      <c r="D135" s="37" t="e">
        <f>'6.1, 6.2, 6.3 - LIGHTING'!#REF!</f>
        <v>#REF!</v>
      </c>
      <c r="E135" s="31" t="e">
        <f>'6.1, 6.2, 6.3 - LIGHTING'!#REF!</f>
        <v>#REF!</v>
      </c>
      <c r="F135" s="31" t="e">
        <f>'6.1, 6.2, 6.3 - LIGHTING'!#REF!</f>
        <v>#REF!</v>
      </c>
      <c r="G135" s="31" t="e">
        <f>'6.1, 6.2, 6.3 - LIGHTING'!#REF!</f>
        <v>#REF!</v>
      </c>
      <c r="H135" s="26" t="e">
        <f>'6.1, 6.2, 6.3 - LIGHTING'!#REF!</f>
        <v>#REF!</v>
      </c>
      <c r="I135" s="26" t="e">
        <f>'6.1, 6.2, 6.3 - LIGHTING'!#REF!</f>
        <v>#REF!</v>
      </c>
      <c r="J135" s="26" t="e">
        <f>'6.1, 6.2, 6.3 - LIGHTING'!#REF!</f>
        <v>#REF!</v>
      </c>
      <c r="K135" s="4"/>
      <c r="L135" s="4"/>
      <c r="M135" s="4"/>
      <c r="N135" s="53" t="e">
        <f t="shared" si="2"/>
        <v>#REF!</v>
      </c>
      <c r="O135" s="53" t="e">
        <f t="shared" si="3"/>
        <v>#REF!</v>
      </c>
    </row>
    <row r="136" spans="1:41" ht="18.5">
      <c r="A136" s="9" t="s">
        <v>212</v>
      </c>
      <c r="B136" s="25" t="s">
        <v>386</v>
      </c>
      <c r="C136" s="37">
        <f>'6.1, 6.2, 6.3 - LIGHTING'!F104</f>
        <v>0</v>
      </c>
      <c r="D136" s="37">
        <f>'6.1, 6.2, 6.3 - LIGHTING'!H104</f>
        <v>0</v>
      </c>
      <c r="E136" s="31">
        <f>'6.1, 6.2, 6.3 - LIGHTING'!J104</f>
        <v>0</v>
      </c>
      <c r="F136" s="31">
        <f>'6.1, 6.2, 6.3 - LIGHTING'!K104</f>
        <v>0</v>
      </c>
      <c r="G136" s="31">
        <f>'6.1, 6.2, 6.3 - LIGHTING'!L104</f>
        <v>0</v>
      </c>
      <c r="H136" s="26">
        <f>'6.1, 6.2, 6.3 - LIGHTING'!N104</f>
        <v>0</v>
      </c>
      <c r="I136" s="26">
        <f>'6.1, 6.2, 6.3 - LIGHTING'!K104</f>
        <v>0</v>
      </c>
      <c r="J136" s="26">
        <f>'6.1, 6.2, 6.3 - LIGHTING'!M104</f>
        <v>0</v>
      </c>
      <c r="K136" s="4"/>
      <c r="L136" s="4"/>
      <c r="M136" s="4"/>
      <c r="N136" s="53" t="str">
        <f t="shared" si="2"/>
        <v>No</v>
      </c>
      <c r="O136" s="53" t="str">
        <f t="shared" si="3"/>
        <v>No</v>
      </c>
    </row>
    <row r="137" spans="1:41" ht="18.5">
      <c r="A137" s="1751" t="s">
        <v>567</v>
      </c>
      <c r="B137" s="1752"/>
      <c r="C137" s="1752"/>
      <c r="D137" s="1752"/>
      <c r="E137" s="1752"/>
      <c r="F137" s="1752"/>
      <c r="G137" s="1752"/>
      <c r="H137" s="1752"/>
      <c r="I137" s="1752"/>
      <c r="J137" s="1753"/>
      <c r="K137" s="4"/>
      <c r="L137" s="4"/>
      <c r="M137" s="4"/>
      <c r="N137" s="57"/>
      <c r="O137" s="58"/>
    </row>
    <row r="138" spans="1:41" ht="18.5">
      <c r="A138" s="9" t="s">
        <v>875</v>
      </c>
      <c r="B138" s="25" t="s">
        <v>387</v>
      </c>
      <c r="C138" s="37" t="s">
        <v>847</v>
      </c>
      <c r="D138" s="37" t="s">
        <v>847</v>
      </c>
      <c r="E138" s="31" t="s">
        <v>847</v>
      </c>
      <c r="F138" s="31" t="s">
        <v>847</v>
      </c>
      <c r="G138" s="31" t="s">
        <v>847</v>
      </c>
      <c r="H138" s="26">
        <f>'6.1, 6.2, 6.3 - LIGHTING'!N105</f>
        <v>0</v>
      </c>
      <c r="I138" s="26" t="s">
        <v>847</v>
      </c>
      <c r="J138" s="26">
        <f>'6.1, 6.2, 6.3 - LIGHTING'!M105</f>
        <v>0</v>
      </c>
      <c r="K138" s="4"/>
      <c r="L138" s="4"/>
      <c r="M138" s="4"/>
      <c r="N138" s="53" t="str">
        <f t="shared" si="2"/>
        <v>Yes</v>
      </c>
      <c r="O138" s="53" t="str">
        <f t="shared" si="3"/>
        <v>No</v>
      </c>
    </row>
    <row r="139" spans="1:41" ht="36">
      <c r="A139" s="9" t="s">
        <v>953</v>
      </c>
      <c r="B139" s="25" t="s">
        <v>388</v>
      </c>
      <c r="C139" s="37" t="s">
        <v>847</v>
      </c>
      <c r="D139" s="37" t="s">
        <v>847</v>
      </c>
      <c r="E139" s="31" t="s">
        <v>847</v>
      </c>
      <c r="F139" s="31" t="s">
        <v>847</v>
      </c>
      <c r="G139" s="31" t="s">
        <v>847</v>
      </c>
      <c r="H139" s="26">
        <f>'6.1, 6.2, 6.3 - LIGHTING'!N106</f>
        <v>0</v>
      </c>
      <c r="I139" s="26" t="s">
        <v>847</v>
      </c>
      <c r="J139" s="26">
        <f>'6.1, 6.2, 6.3 - LIGHTING'!M106</f>
        <v>0</v>
      </c>
      <c r="K139" s="4"/>
      <c r="L139" s="4"/>
      <c r="M139" s="4"/>
      <c r="N139" s="53" t="str">
        <f t="shared" ref="N139:N171" si="4">IF(OR(G139="No",G139=0), "No", "Yes")</f>
        <v>Yes</v>
      </c>
      <c r="O139" s="53" t="str">
        <f t="shared" ref="O139:O171" si="5">IF(OR(J139="No",J139=0), "No", "Yes")</f>
        <v>No</v>
      </c>
    </row>
    <row r="140" spans="1:41" ht="36">
      <c r="A140" s="9" t="s">
        <v>566</v>
      </c>
      <c r="B140" s="25" t="s">
        <v>389</v>
      </c>
      <c r="C140" s="37" t="s">
        <v>847</v>
      </c>
      <c r="D140" s="37" t="s">
        <v>847</v>
      </c>
      <c r="E140" s="31" t="s">
        <v>847</v>
      </c>
      <c r="F140" s="31" t="s">
        <v>847</v>
      </c>
      <c r="G140" s="31" t="s">
        <v>847</v>
      </c>
      <c r="H140" s="26">
        <f>'6.1, 6.2, 6.3 - LIGHTING'!N107</f>
        <v>0</v>
      </c>
      <c r="I140" s="26" t="s">
        <v>847</v>
      </c>
      <c r="J140" s="26">
        <f>'6.1, 6.2, 6.3 - LIGHTING'!M107</f>
        <v>0</v>
      </c>
      <c r="K140" s="4"/>
      <c r="L140" s="4"/>
      <c r="M140" s="4"/>
      <c r="N140" s="53" t="str">
        <f t="shared" si="4"/>
        <v>Yes</v>
      </c>
      <c r="O140" s="53" t="str">
        <f t="shared" si="5"/>
        <v>No</v>
      </c>
    </row>
    <row r="141" spans="1:41" s="3" customFormat="1" ht="45.75" customHeight="1">
      <c r="A141" s="164">
        <v>7</v>
      </c>
      <c r="B141" s="1748" t="s">
        <v>1213</v>
      </c>
      <c r="C141" s="1749"/>
      <c r="D141" s="1749"/>
      <c r="E141" s="1749"/>
      <c r="F141" s="1749"/>
      <c r="G141" s="1749"/>
      <c r="H141" s="1749"/>
      <c r="I141" s="1749"/>
      <c r="J141" s="1750"/>
      <c r="N141" s="165"/>
      <c r="O141" s="166"/>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row>
    <row r="142" spans="1:41" ht="36">
      <c r="A142" s="9" t="s">
        <v>568</v>
      </c>
      <c r="B142" s="23" t="s">
        <v>170</v>
      </c>
      <c r="C142" s="30" t="s">
        <v>847</v>
      </c>
      <c r="D142" s="30" t="s">
        <v>847</v>
      </c>
      <c r="E142" s="29">
        <f>'7.1 - MOTORS'!$H$23</f>
        <v>0</v>
      </c>
      <c r="F142" s="29">
        <f>'7.1 - MOTORS'!$J$23</f>
        <v>0</v>
      </c>
      <c r="G142" s="29">
        <f>'7.1 - MOTORS'!$K$23</f>
        <v>0</v>
      </c>
      <c r="H142" s="24" t="s">
        <v>847</v>
      </c>
      <c r="I142" s="24" t="s">
        <v>847</v>
      </c>
      <c r="J142" s="24" t="s">
        <v>847</v>
      </c>
      <c r="K142" s="4"/>
      <c r="L142" s="4"/>
      <c r="M142" s="4"/>
      <c r="N142" s="53" t="str">
        <f>IF(OR(G142="No",G142=0), "No", "Yes")</f>
        <v>No</v>
      </c>
      <c r="O142" s="53" t="str">
        <f>IF(OR(J142="No",J142=0), "No", "Yes")</f>
        <v>Yes</v>
      </c>
    </row>
    <row r="143" spans="1:41" ht="18.5">
      <c r="A143" s="9" t="s">
        <v>569</v>
      </c>
      <c r="B143" s="23" t="s">
        <v>1058</v>
      </c>
      <c r="C143" s="37" t="e">
        <f>'7.1 - MOTORS'!#REF!</f>
        <v>#REF!</v>
      </c>
      <c r="D143" s="37" t="e">
        <f>'7.1 - MOTORS'!#REF!</f>
        <v>#REF!</v>
      </c>
      <c r="E143" s="31" t="e">
        <f>'7.1 - MOTORS'!#REF!</f>
        <v>#REF!</v>
      </c>
      <c r="F143" s="29" t="e">
        <f>'7.1 - MOTORS'!#REF!</f>
        <v>#REF!</v>
      </c>
      <c r="G143" s="31" t="e">
        <f>'7.1 - MOTORS'!#REF!</f>
        <v>#REF!</v>
      </c>
      <c r="H143" s="26" t="e">
        <f>'7.1 - MOTORS'!#REF!</f>
        <v>#REF!</v>
      </c>
      <c r="I143" s="26" t="e">
        <f>'7.1 - MOTORS'!#REF!</f>
        <v>#REF!</v>
      </c>
      <c r="J143" s="26" t="e">
        <f>'7.1 - MOTORS'!#REF!</f>
        <v>#REF!</v>
      </c>
      <c r="K143" s="4"/>
      <c r="L143" s="4"/>
      <c r="M143" s="4"/>
      <c r="N143" s="53" t="e">
        <f t="shared" si="4"/>
        <v>#REF!</v>
      </c>
      <c r="O143" s="53" t="e">
        <f t="shared" si="5"/>
        <v>#REF!</v>
      </c>
    </row>
    <row r="144" spans="1:41" ht="36">
      <c r="A144" s="9" t="s">
        <v>570</v>
      </c>
      <c r="B144" s="23" t="s">
        <v>269</v>
      </c>
      <c r="C144" s="37">
        <f>'7.1 - MOTORS'!F34</f>
        <v>0</v>
      </c>
      <c r="D144" s="37">
        <f>'7.1 - MOTORS'!G34</f>
        <v>0</v>
      </c>
      <c r="E144" s="31">
        <f>'7.1 - MOTORS'!H34</f>
        <v>0</v>
      </c>
      <c r="F144" s="29">
        <f>'7.1 - MOTORS'!J34</f>
        <v>0</v>
      </c>
      <c r="G144" s="31">
        <f>'7.1 - MOTORS'!K34</f>
        <v>0</v>
      </c>
      <c r="H144" s="26">
        <f>'7.1 - MOTORS'!M34</f>
        <v>0</v>
      </c>
      <c r="I144" s="26">
        <f>'7.1 - MOTORS'!J34</f>
        <v>0</v>
      </c>
      <c r="J144" s="26">
        <f>'7.1 - MOTORS'!L34</f>
        <v>0</v>
      </c>
      <c r="K144" s="4"/>
      <c r="L144" s="4"/>
      <c r="M144" s="4"/>
      <c r="N144" s="53" t="str">
        <f t="shared" si="4"/>
        <v>No</v>
      </c>
      <c r="O144" s="53" t="str">
        <f t="shared" si="5"/>
        <v>No</v>
      </c>
    </row>
    <row r="145" spans="1:49" ht="18.5">
      <c r="A145" s="9" t="s">
        <v>73</v>
      </c>
      <c r="B145" s="23" t="s">
        <v>390</v>
      </c>
      <c r="C145" s="37">
        <f>'7.1 - MOTORS'!F36</f>
        <v>0</v>
      </c>
      <c r="D145" s="37">
        <f>'7.1 - MOTORS'!G36</f>
        <v>0</v>
      </c>
      <c r="E145" s="31">
        <f>'7.1 - MOTORS'!H36</f>
        <v>0</v>
      </c>
      <c r="F145" s="29">
        <f>'7.1 - MOTORS'!J36</f>
        <v>0</v>
      </c>
      <c r="G145" s="31">
        <f>'7.1 - MOTORS'!K36</f>
        <v>0</v>
      </c>
      <c r="H145" s="26">
        <f>'7.1 - MOTORS'!M36</f>
        <v>0</v>
      </c>
      <c r="I145" s="26">
        <f>'7.1 - MOTORS'!J36</f>
        <v>0</v>
      </c>
      <c r="J145" s="26">
        <f>'7.1 - MOTORS'!L36</f>
        <v>0</v>
      </c>
      <c r="K145" s="4"/>
      <c r="L145" s="4"/>
      <c r="M145" s="4"/>
      <c r="N145" s="53" t="str">
        <f t="shared" si="4"/>
        <v>No</v>
      </c>
      <c r="O145" s="53" t="str">
        <f t="shared" si="5"/>
        <v>No</v>
      </c>
    </row>
    <row r="146" spans="1:49" ht="36">
      <c r="A146" s="9" t="s">
        <v>573</v>
      </c>
      <c r="B146" s="23" t="s">
        <v>392</v>
      </c>
      <c r="C146" s="37" t="s">
        <v>847</v>
      </c>
      <c r="D146" s="37" t="s">
        <v>847</v>
      </c>
      <c r="E146" s="31" t="s">
        <v>847</v>
      </c>
      <c r="F146" s="31" t="s">
        <v>847</v>
      </c>
      <c r="G146" s="31" t="s">
        <v>847</v>
      </c>
      <c r="H146" s="26">
        <f>'7.1 - MOTORS'!M39</f>
        <v>0</v>
      </c>
      <c r="I146" s="26" t="s">
        <v>847</v>
      </c>
      <c r="J146" s="26">
        <f>'7.1 - MOTORS'!L39</f>
        <v>0</v>
      </c>
      <c r="K146" s="4"/>
      <c r="L146" s="4"/>
      <c r="M146" s="4"/>
      <c r="N146" s="53" t="str">
        <f t="shared" si="4"/>
        <v>Yes</v>
      </c>
      <c r="O146" s="53" t="str">
        <f t="shared" si="5"/>
        <v>No</v>
      </c>
    </row>
    <row r="147" spans="1:49" s="3" customFormat="1" ht="45.75" customHeight="1">
      <c r="A147" s="164">
        <v>8</v>
      </c>
      <c r="B147" s="1748" t="s">
        <v>1214</v>
      </c>
      <c r="C147" s="1749"/>
      <c r="D147" s="1749"/>
      <c r="E147" s="1749"/>
      <c r="F147" s="1749"/>
      <c r="G147" s="1749"/>
      <c r="H147" s="1749"/>
      <c r="I147" s="1749"/>
      <c r="J147" s="1750"/>
      <c r="N147" s="165"/>
      <c r="O147" s="166"/>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row>
    <row r="148" spans="1:49" ht="18.5">
      <c r="A148" s="1751" t="s">
        <v>468</v>
      </c>
      <c r="B148" s="1752"/>
      <c r="C148" s="1752"/>
      <c r="D148" s="1752"/>
      <c r="E148" s="1752"/>
      <c r="F148" s="1752"/>
      <c r="G148" s="1752"/>
      <c r="H148" s="1752"/>
      <c r="I148" s="1752"/>
      <c r="J148" s="1753"/>
      <c r="K148" s="4"/>
      <c r="L148" s="4"/>
      <c r="M148" s="4"/>
      <c r="N148" s="57"/>
      <c r="O148" s="58"/>
    </row>
    <row r="149" spans="1:49" ht="36">
      <c r="A149" s="9" t="s">
        <v>574</v>
      </c>
      <c r="B149" s="23" t="s">
        <v>7</v>
      </c>
      <c r="C149" s="30" t="s">
        <v>847</v>
      </c>
      <c r="D149" s="30" t="s">
        <v>847</v>
      </c>
      <c r="E149" s="29">
        <f>'8.1 - INF_EXT AIR BARRIER'!$F$31</f>
        <v>0</v>
      </c>
      <c r="F149" s="29">
        <f>'8.1 - INF_EXT AIR BARRIER'!$G$31</f>
        <v>0</v>
      </c>
      <c r="G149" s="29">
        <f>'8.1 - INF_EXT AIR BARRIER'!$H$31</f>
        <v>0</v>
      </c>
      <c r="H149" s="24" t="s">
        <v>847</v>
      </c>
      <c r="I149" s="24" t="s">
        <v>847</v>
      </c>
      <c r="J149" s="24" t="s">
        <v>847</v>
      </c>
      <c r="K149" s="4"/>
      <c r="L149" s="4"/>
      <c r="M149" s="4"/>
      <c r="N149" s="53" t="str">
        <f>IF(OR(G149="No",G149=0), "No", "Yes")</f>
        <v>No</v>
      </c>
      <c r="O149" s="53" t="str">
        <f>IF(OR(J149="No",J149=0), "No", "Yes")</f>
        <v>Yes</v>
      </c>
    </row>
    <row r="150" spans="1:49" ht="54">
      <c r="A150" s="9" t="s">
        <v>575</v>
      </c>
      <c r="B150" s="23" t="s">
        <v>9</v>
      </c>
      <c r="C150" s="30" t="s">
        <v>847</v>
      </c>
      <c r="D150" s="30" t="s">
        <v>847</v>
      </c>
      <c r="E150" s="29">
        <f>'8.1 - INF_EXT AIR BARRIER'!$F$32</f>
        <v>0</v>
      </c>
      <c r="F150" s="29">
        <f>'8.1 - INF_EXT AIR BARRIER'!$G$32</f>
        <v>0</v>
      </c>
      <c r="G150" s="29">
        <f>'8.1 - INF_EXT AIR BARRIER'!$H$32</f>
        <v>0</v>
      </c>
      <c r="H150" s="24" t="s">
        <v>847</v>
      </c>
      <c r="I150" s="24" t="s">
        <v>847</v>
      </c>
      <c r="J150" s="24" t="s">
        <v>847</v>
      </c>
      <c r="K150" s="4"/>
      <c r="L150" s="4"/>
      <c r="M150" s="4"/>
      <c r="N150" s="53" t="str">
        <f>IF(OR(G150="No",G150=0), "No", "Yes")</f>
        <v>No</v>
      </c>
      <c r="O150" s="53" t="str">
        <f>IF(OR(J150="No",J150=0), "No", "Yes")</f>
        <v>Yes</v>
      </c>
    </row>
    <row r="151" spans="1:49" ht="17.25" customHeight="1">
      <c r="A151" s="9" t="s">
        <v>576</v>
      </c>
      <c r="B151" s="23" t="s">
        <v>681</v>
      </c>
      <c r="C151" s="37" t="s">
        <v>847</v>
      </c>
      <c r="D151" s="37" t="s">
        <v>847</v>
      </c>
      <c r="E151" s="31">
        <f>'8.1 - INF_EXT AIR BARRIER'!F47</f>
        <v>0</v>
      </c>
      <c r="F151" s="31">
        <f>'8.1 - INF_EXT AIR BARRIER'!G47</f>
        <v>0</v>
      </c>
      <c r="G151" s="31">
        <f>'8.1 - INF_EXT AIR BARRIER'!H47</f>
        <v>0</v>
      </c>
      <c r="H151" s="26">
        <f>'8.1 - INF_EXT AIR BARRIER'!J47</f>
        <v>0</v>
      </c>
      <c r="I151" s="26">
        <f>'8.1 - INF_EXT AIR BARRIER'!G47</f>
        <v>0</v>
      </c>
      <c r="J151" s="26">
        <f>'8.1 - INF_EXT AIR BARRIER'!I47</f>
        <v>0</v>
      </c>
      <c r="K151" s="4"/>
      <c r="L151" s="4"/>
      <c r="M151" s="4"/>
      <c r="N151" s="53" t="str">
        <f t="shared" si="4"/>
        <v>No</v>
      </c>
      <c r="O151" s="53" t="str">
        <f t="shared" si="5"/>
        <v>No</v>
      </c>
    </row>
    <row r="152" spans="1:49" ht="18" customHeight="1">
      <c r="A152" s="9" t="s">
        <v>577</v>
      </c>
      <c r="B152" s="23" t="s">
        <v>359</v>
      </c>
      <c r="C152" s="37" t="s">
        <v>847</v>
      </c>
      <c r="D152" s="37" t="s">
        <v>847</v>
      </c>
      <c r="E152" s="31">
        <f>'8.1 - INF_EXT AIR BARRIER'!F48</f>
        <v>0</v>
      </c>
      <c r="F152" s="31">
        <f>'8.1 - INF_EXT AIR BARRIER'!G48</f>
        <v>0</v>
      </c>
      <c r="G152" s="31">
        <f>'8.1 - INF_EXT AIR BARRIER'!H48</f>
        <v>0</v>
      </c>
      <c r="H152" s="26">
        <f>'8.1 - INF_EXT AIR BARRIER'!J48</f>
        <v>0</v>
      </c>
      <c r="I152" s="26">
        <f>'8.1 - INF_EXT AIR BARRIER'!G48</f>
        <v>0</v>
      </c>
      <c r="J152" s="26">
        <f>'8.1 - INF_EXT AIR BARRIER'!I48</f>
        <v>0</v>
      </c>
      <c r="K152" s="4"/>
      <c r="L152" s="4"/>
      <c r="M152" s="4"/>
      <c r="N152" s="53" t="str">
        <f t="shared" si="4"/>
        <v>No</v>
      </c>
      <c r="O152" s="53" t="str">
        <f t="shared" si="5"/>
        <v>No</v>
      </c>
    </row>
    <row r="153" spans="1:49" s="1" customFormat="1" ht="18.5">
      <c r="A153" s="1751" t="s">
        <v>475</v>
      </c>
      <c r="B153" s="1752"/>
      <c r="C153" s="1752"/>
      <c r="D153" s="1752"/>
      <c r="E153" s="1752"/>
      <c r="F153" s="1752"/>
      <c r="G153" s="1752"/>
      <c r="H153" s="1752"/>
      <c r="I153" s="1752"/>
      <c r="J153" s="1753"/>
      <c r="K153" s="4"/>
      <c r="L153" s="4"/>
      <c r="M153" s="4"/>
      <c r="N153" s="57"/>
      <c r="O153" s="58"/>
      <c r="AP153" s="4"/>
      <c r="AQ153" s="4"/>
      <c r="AR153" s="4"/>
      <c r="AS153" s="4"/>
      <c r="AT153" s="4"/>
      <c r="AU153" s="4"/>
      <c r="AV153" s="4"/>
      <c r="AW153" s="4"/>
    </row>
    <row r="154" spans="1:49" ht="36">
      <c r="A154" s="9" t="s">
        <v>593</v>
      </c>
      <c r="B154" s="23" t="s">
        <v>171</v>
      </c>
      <c r="C154" s="30" t="s">
        <v>847</v>
      </c>
      <c r="D154" s="30" t="s">
        <v>847</v>
      </c>
      <c r="E154" s="29">
        <f>'8.1-INF_COMPTZN VIS INSPECTION'!$F$29</f>
        <v>0</v>
      </c>
      <c r="F154" s="29">
        <f>'8.1-INF_COMPTZN VIS INSPECTION'!$G$29</f>
        <v>0</v>
      </c>
      <c r="G154" s="29">
        <f>'8.1-INF_COMPTZN VIS INSPECTION'!$H$29</f>
        <v>0</v>
      </c>
      <c r="H154" s="24" t="s">
        <v>847</v>
      </c>
      <c r="I154" s="24" t="s">
        <v>847</v>
      </c>
      <c r="J154" s="24" t="s">
        <v>847</v>
      </c>
      <c r="K154" s="4"/>
      <c r="L154" s="4"/>
      <c r="M154" s="4"/>
      <c r="N154" s="53" t="str">
        <f>IF(OR(G154="No",G154=0), "No", "Yes")</f>
        <v>No</v>
      </c>
      <c r="O154" s="53" t="str">
        <f>IF(OR(J154="No",J154=0), "No", "Yes")</f>
        <v>Yes</v>
      </c>
    </row>
    <row r="155" spans="1:49" s="1" customFormat="1" ht="36">
      <c r="A155" s="9" t="s">
        <v>594</v>
      </c>
      <c r="B155" s="23" t="s">
        <v>14</v>
      </c>
      <c r="C155" s="37" t="s">
        <v>847</v>
      </c>
      <c r="D155" s="37" t="s">
        <v>847</v>
      </c>
      <c r="E155" s="31">
        <f>'8.1-INF_COMPTZN VIS INSPECTION'!F31</f>
        <v>0</v>
      </c>
      <c r="F155" s="31">
        <f>'8.1-INF_COMPTZN VIS INSPECTION'!G31</f>
        <v>0</v>
      </c>
      <c r="G155" s="31">
        <f>'8.1-INF_COMPTZN VIS INSPECTION'!H31</f>
        <v>0</v>
      </c>
      <c r="H155" s="26">
        <f>'8.1-INF_COMPTZN VIS INSPECTION'!J31</f>
        <v>0</v>
      </c>
      <c r="I155" s="26">
        <f>'8.1-INF_COMPTZN VIS INSPECTION'!G31</f>
        <v>0</v>
      </c>
      <c r="J155" s="26">
        <f>'8.1-INF_COMPTZN VIS INSPECTION'!I31</f>
        <v>0</v>
      </c>
      <c r="K155" s="4"/>
      <c r="L155" s="4"/>
      <c r="M155" s="4"/>
      <c r="N155" s="53" t="str">
        <f t="shared" si="4"/>
        <v>No</v>
      </c>
      <c r="O155" s="53" t="str">
        <f t="shared" si="5"/>
        <v>No</v>
      </c>
      <c r="AP155" s="4"/>
      <c r="AQ155" s="4"/>
      <c r="AR155" s="4"/>
      <c r="AS155" s="4"/>
      <c r="AT155" s="4"/>
      <c r="AU155" s="4"/>
      <c r="AV155" s="4"/>
      <c r="AW155" s="4"/>
    </row>
    <row r="156" spans="1:49" ht="18.5">
      <c r="A156" s="1751" t="s">
        <v>476</v>
      </c>
      <c r="B156" s="1752"/>
      <c r="C156" s="1752"/>
      <c r="D156" s="1752"/>
      <c r="E156" s="1752"/>
      <c r="F156" s="1752"/>
      <c r="G156" s="1752"/>
      <c r="H156" s="1752"/>
      <c r="I156" s="1752"/>
      <c r="J156" s="1753"/>
      <c r="K156" s="4"/>
      <c r="L156" s="4"/>
      <c r="M156" s="4"/>
      <c r="N156" s="57"/>
      <c r="O156" s="58"/>
    </row>
    <row r="157" spans="1:49" ht="36">
      <c r="A157" s="9" t="s">
        <v>614</v>
      </c>
      <c r="B157" s="23" t="s">
        <v>15</v>
      </c>
      <c r="C157" s="30" t="s">
        <v>847</v>
      </c>
      <c r="D157" s="30" t="s">
        <v>847</v>
      </c>
      <c r="E157" s="29">
        <f>'8.1-INF_COMPTZN VIS INSPECTION'!$F$29</f>
        <v>0</v>
      </c>
      <c r="F157" s="29">
        <f>'8.1-INF_COMPTZN VIS INSPECTION'!$G$29</f>
        <v>0</v>
      </c>
      <c r="G157" s="29">
        <f>'8.1-INF_COMPTZN VIS INSPECTION'!$H$29</f>
        <v>0</v>
      </c>
      <c r="H157" s="24" t="s">
        <v>847</v>
      </c>
      <c r="I157" s="24" t="s">
        <v>847</v>
      </c>
      <c r="J157" s="24" t="s">
        <v>847</v>
      </c>
      <c r="K157" s="4"/>
      <c r="L157" s="4"/>
      <c r="M157" s="4"/>
      <c r="N157" s="53" t="str">
        <f>IF(OR(G157="No",G157=0), "No", "Yes")</f>
        <v>No</v>
      </c>
      <c r="O157" s="53" t="str">
        <f>IF(OR(J157="No",J157=0), "No", "Yes")</f>
        <v>Yes</v>
      </c>
    </row>
    <row r="158" spans="1:49" ht="18.5">
      <c r="A158" s="12" t="s">
        <v>215</v>
      </c>
      <c r="B158" s="78" t="s">
        <v>682</v>
      </c>
      <c r="C158" s="37" t="s">
        <v>847</v>
      </c>
      <c r="D158" s="37" t="s">
        <v>847</v>
      </c>
      <c r="E158" s="31">
        <f>'8.1 - INF_BLOWER DOOR TEST'!H33</f>
        <v>0</v>
      </c>
      <c r="F158" s="31">
        <f>'8.1 - INF_BLOWER DOOR TEST'!I33</f>
        <v>0</v>
      </c>
      <c r="G158" s="31">
        <f>'8.1 - INF_BLOWER DOOR TEST'!J33</f>
        <v>0</v>
      </c>
      <c r="H158" s="26">
        <f>'8.1 - INF_BLOWER DOOR TEST'!L33</f>
        <v>0</v>
      </c>
      <c r="I158" s="26">
        <f>'8.1 - INF_BLOWER DOOR TEST'!I33</f>
        <v>0</v>
      </c>
      <c r="J158" s="26">
        <f>'8.1 - INF_BLOWER DOOR TEST'!K33</f>
        <v>0</v>
      </c>
      <c r="K158" s="4"/>
      <c r="L158" s="4"/>
      <c r="M158" s="4"/>
      <c r="N158" s="53" t="str">
        <f t="shared" si="4"/>
        <v>No</v>
      </c>
      <c r="O158" s="53" t="str">
        <f t="shared" si="5"/>
        <v>No</v>
      </c>
    </row>
    <row r="159" spans="1:49" ht="18.5">
      <c r="A159" s="12" t="s">
        <v>13</v>
      </c>
      <c r="B159" s="78" t="s">
        <v>44</v>
      </c>
      <c r="C159" s="37" t="s">
        <v>847</v>
      </c>
      <c r="D159" s="37" t="s">
        <v>847</v>
      </c>
      <c r="E159" s="31" t="s">
        <v>847</v>
      </c>
      <c r="F159" s="31" t="s">
        <v>847</v>
      </c>
      <c r="G159" s="31" t="s">
        <v>847</v>
      </c>
      <c r="H159" s="26">
        <f>'8.1 - INF_BLOWER DOOR TEST'!L34</f>
        <v>0</v>
      </c>
      <c r="I159" s="26" t="s">
        <v>847</v>
      </c>
      <c r="J159" s="26">
        <f>'8.1 - INF_BLOWER DOOR TEST'!K34</f>
        <v>0</v>
      </c>
      <c r="K159" s="4"/>
      <c r="L159" s="4"/>
      <c r="M159" s="4"/>
      <c r="N159" s="53" t="str">
        <f t="shared" si="4"/>
        <v>Yes</v>
      </c>
      <c r="O159" s="53" t="str">
        <f t="shared" si="5"/>
        <v>No</v>
      </c>
    </row>
    <row r="160" spans="1:49" ht="18.5">
      <c r="A160" s="12" t="s">
        <v>42</v>
      </c>
      <c r="B160" s="78" t="s">
        <v>46</v>
      </c>
      <c r="C160" s="37" t="s">
        <v>847</v>
      </c>
      <c r="D160" s="37" t="s">
        <v>847</v>
      </c>
      <c r="E160" s="31" t="s">
        <v>847</v>
      </c>
      <c r="F160" s="31" t="s">
        <v>847</v>
      </c>
      <c r="G160" s="31" t="s">
        <v>847</v>
      </c>
      <c r="H160" s="26">
        <f>'8.1 - INF_BLOWER DOOR TEST'!L35</f>
        <v>0</v>
      </c>
      <c r="I160" s="26" t="s">
        <v>847</v>
      </c>
      <c r="J160" s="26">
        <f>'8.1 - INF_BLOWER DOOR TEST'!K35</f>
        <v>0</v>
      </c>
      <c r="K160" s="4"/>
      <c r="L160" s="4"/>
      <c r="M160" s="4"/>
      <c r="N160" s="53" t="str">
        <f>IF(OR(G160="No",G160=0), "No", "Yes")</f>
        <v>Yes</v>
      </c>
      <c r="O160" s="53" t="str">
        <f>IF(OR(J160="No",J160=0), "No", "Yes")</f>
        <v>No</v>
      </c>
    </row>
    <row r="161" spans="1:49" ht="18.5">
      <c r="A161" s="12" t="s">
        <v>43</v>
      </c>
      <c r="B161" s="78" t="s">
        <v>45</v>
      </c>
      <c r="C161" s="37" t="s">
        <v>847</v>
      </c>
      <c r="D161" s="37" t="s">
        <v>847</v>
      </c>
      <c r="E161" s="31" t="s">
        <v>847</v>
      </c>
      <c r="F161" s="31" t="s">
        <v>847</v>
      </c>
      <c r="G161" s="31" t="s">
        <v>847</v>
      </c>
      <c r="H161" s="26">
        <f>'8.1 - INF_BLOWER DOOR TEST'!L36</f>
        <v>0</v>
      </c>
      <c r="I161" s="26" t="s">
        <v>847</v>
      </c>
      <c r="J161" s="26">
        <f>'8.1 - INF_BLOWER DOOR TEST'!K36</f>
        <v>0</v>
      </c>
      <c r="K161" s="4"/>
      <c r="L161" s="4"/>
      <c r="M161" s="4"/>
      <c r="N161" s="53" t="str">
        <f t="shared" si="4"/>
        <v>Yes</v>
      </c>
      <c r="O161" s="53" t="str">
        <f t="shared" si="5"/>
        <v>No</v>
      </c>
    </row>
    <row r="162" spans="1:49" s="3" customFormat="1" ht="45.75" customHeight="1">
      <c r="A162" s="164">
        <v>8.5</v>
      </c>
      <c r="B162" s="1748" t="s">
        <v>947</v>
      </c>
      <c r="C162" s="1749"/>
      <c r="D162" s="1749"/>
      <c r="E162" s="1749"/>
      <c r="F162" s="1749"/>
      <c r="G162" s="1749"/>
      <c r="H162" s="1749"/>
      <c r="I162" s="1749"/>
      <c r="J162" s="1750"/>
      <c r="N162" s="165"/>
      <c r="O162" s="166"/>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row>
    <row r="163" spans="1:49" ht="36">
      <c r="A163" s="9" t="s">
        <v>621</v>
      </c>
      <c r="B163" s="23" t="s">
        <v>172</v>
      </c>
      <c r="C163" s="30" t="s">
        <v>847</v>
      </c>
      <c r="D163" s="30" t="s">
        <v>847</v>
      </c>
      <c r="E163" s="29">
        <f>'8.2 - VENT_SCHEDULE&amp;TAB REPORT'!$H$33</f>
        <v>0</v>
      </c>
      <c r="F163" s="29">
        <f>'8.2 - VENT_SCHEDULE&amp;TAB REPORT'!$O$33</f>
        <v>0</v>
      </c>
      <c r="G163" s="29">
        <f>'8.2 - VENT_SCHEDULE&amp;TAB REPORT'!$P$33</f>
        <v>0</v>
      </c>
      <c r="H163" s="24" t="s">
        <v>847</v>
      </c>
      <c r="I163" s="24" t="s">
        <v>847</v>
      </c>
      <c r="J163" s="24" t="s">
        <v>847</v>
      </c>
      <c r="K163" s="4"/>
      <c r="L163" s="4"/>
      <c r="M163" s="4"/>
      <c r="N163" s="53" t="str">
        <f>IF(OR(G163="No",G163=0), "No", "Yes")</f>
        <v>No</v>
      </c>
      <c r="O163" s="53" t="str">
        <f>IF(OR(J163="No",J163=0), "No", "Yes")</f>
        <v>Yes</v>
      </c>
    </row>
    <row r="164" spans="1:49" ht="54">
      <c r="A164" s="9" t="s">
        <v>622</v>
      </c>
      <c r="B164" s="23" t="s">
        <v>174</v>
      </c>
      <c r="C164" s="30" t="s">
        <v>847</v>
      </c>
      <c r="D164" s="30" t="s">
        <v>847</v>
      </c>
      <c r="E164" s="29">
        <f>'8.2 - VENT_SCHEDULE&amp;TAB REPORT'!$H$34</f>
        <v>0</v>
      </c>
      <c r="F164" s="29">
        <f>'8.2 - VENT_SCHEDULE&amp;TAB REPORT'!$O$34</f>
        <v>0</v>
      </c>
      <c r="G164" s="29">
        <f>'8.2 - VENT_SCHEDULE&amp;TAB REPORT'!$P$34</f>
        <v>0</v>
      </c>
      <c r="H164" s="24" t="s">
        <v>847</v>
      </c>
      <c r="I164" s="24" t="s">
        <v>847</v>
      </c>
      <c r="J164" s="24" t="s">
        <v>847</v>
      </c>
      <c r="K164" s="4"/>
      <c r="L164" s="4"/>
      <c r="M164" s="4"/>
      <c r="N164" s="53" t="str">
        <f>IF(OR(G164="No",G164=0), "No", "Yes")</f>
        <v>No</v>
      </c>
      <c r="O164" s="53" t="str">
        <f>IF(OR(J164="No",J164=0), "No", "Yes")</f>
        <v>Yes</v>
      </c>
    </row>
    <row r="165" spans="1:49" ht="36">
      <c r="A165" s="9" t="s">
        <v>623</v>
      </c>
      <c r="B165" s="23" t="s">
        <v>175</v>
      </c>
      <c r="C165" s="30" t="s">
        <v>847</v>
      </c>
      <c r="D165" s="30" t="s">
        <v>847</v>
      </c>
      <c r="E165" s="29">
        <f>'8.2 - VENT_SCHEDULE&amp;TAB REPORT'!$H$35</f>
        <v>0</v>
      </c>
      <c r="F165" s="29">
        <f>'8.2 - VENT_SCHEDULE&amp;TAB REPORT'!$O$35</f>
        <v>0</v>
      </c>
      <c r="G165" s="29">
        <f>'8.2 - VENT_SCHEDULE&amp;TAB REPORT'!$P$35</f>
        <v>0</v>
      </c>
      <c r="H165" s="24" t="s">
        <v>847</v>
      </c>
      <c r="I165" s="24" t="s">
        <v>847</v>
      </c>
      <c r="J165" s="24" t="s">
        <v>847</v>
      </c>
      <c r="K165" s="4"/>
      <c r="L165" s="4"/>
      <c r="M165" s="4"/>
      <c r="N165" s="53" t="str">
        <f>IF(OR(G165="No",G165=0), "No", "Yes")</f>
        <v>No</v>
      </c>
      <c r="O165" s="53" t="str">
        <f>IF(OR(J165="No",J165=0), "No", "Yes")</f>
        <v>Yes</v>
      </c>
    </row>
    <row r="166" spans="1:49" ht="18" customHeight="1">
      <c r="A166" s="1751" t="s">
        <v>444</v>
      </c>
      <c r="B166" s="1752"/>
      <c r="C166" s="1752"/>
      <c r="D166" s="1752"/>
      <c r="E166" s="1752"/>
      <c r="F166" s="1752"/>
      <c r="G166" s="1752"/>
      <c r="H166" s="1752"/>
      <c r="I166" s="1752"/>
      <c r="J166" s="1753"/>
      <c r="K166" s="4"/>
      <c r="L166" s="4"/>
      <c r="M166" s="4"/>
      <c r="N166" s="57"/>
      <c r="O166" s="58"/>
    </row>
    <row r="167" spans="1:49" ht="18.5">
      <c r="A167" s="9" t="s">
        <v>624</v>
      </c>
      <c r="B167" s="23" t="s">
        <v>437</v>
      </c>
      <c r="C167" s="37">
        <f>'8.2 - VENT_SCHEDULE&amp;TAB REPORT'!F52</f>
        <v>0</v>
      </c>
      <c r="D167" s="37">
        <f>'8.2 - VENT_SCHEDULE&amp;TAB REPORT'!G52</f>
        <v>0</v>
      </c>
      <c r="E167" s="31">
        <f>'8.2 - VENT_SCHEDULE&amp;TAB REPORT'!H52</f>
        <v>0</v>
      </c>
      <c r="F167" s="31">
        <f>'8.2 - VENT_SCHEDULE&amp;TAB REPORT'!O52</f>
        <v>0</v>
      </c>
      <c r="G167" s="31">
        <f>'8.2 - VENT_SCHEDULE&amp;TAB REPORT'!P52</f>
        <v>0</v>
      </c>
      <c r="H167" s="26">
        <f>'8.2 - VENT_SCHEDULE&amp;TAB REPORT'!R52</f>
        <v>0</v>
      </c>
      <c r="I167" s="26">
        <f>'8.2 - VENT_SCHEDULE&amp;TAB REPORT'!O52</f>
        <v>0</v>
      </c>
      <c r="J167" s="26">
        <f>'8.2 - VENT_SCHEDULE&amp;TAB REPORT'!Q52</f>
        <v>0</v>
      </c>
      <c r="K167" s="4"/>
      <c r="L167" s="4"/>
      <c r="M167" s="4"/>
      <c r="N167" s="53" t="str">
        <f t="shared" si="4"/>
        <v>No</v>
      </c>
      <c r="O167" s="53" t="str">
        <f t="shared" si="5"/>
        <v>No</v>
      </c>
    </row>
    <row r="168" spans="1:49" ht="18.5">
      <c r="A168" s="9" t="s">
        <v>625</v>
      </c>
      <c r="B168" s="23" t="s">
        <v>438</v>
      </c>
      <c r="C168" s="37">
        <f>'8.2 - VENT_SCHEDULE&amp;TAB REPORT'!F53</f>
        <v>0</v>
      </c>
      <c r="D168" s="37">
        <f>'8.2 - VENT_SCHEDULE&amp;TAB REPORT'!G53</f>
        <v>0</v>
      </c>
      <c r="E168" s="31">
        <f>'8.2 - VENT_SCHEDULE&amp;TAB REPORT'!H53</f>
        <v>0</v>
      </c>
      <c r="F168" s="31">
        <f>'8.2 - VENT_SCHEDULE&amp;TAB REPORT'!O53</f>
        <v>0</v>
      </c>
      <c r="G168" s="31">
        <f>'8.2 - VENT_SCHEDULE&amp;TAB REPORT'!P53</f>
        <v>0</v>
      </c>
      <c r="H168" s="26">
        <f>'8.2 - VENT_SCHEDULE&amp;TAB REPORT'!R53</f>
        <v>0</v>
      </c>
      <c r="I168" s="26">
        <f>'8.2 - VENT_SCHEDULE&amp;TAB REPORT'!O53</f>
        <v>0</v>
      </c>
      <c r="J168" s="26">
        <f>'8.2 - VENT_SCHEDULE&amp;TAB REPORT'!Q53</f>
        <v>0</v>
      </c>
      <c r="K168" s="4"/>
      <c r="L168" s="4"/>
      <c r="M168" s="4"/>
      <c r="N168" s="53" t="str">
        <f t="shared" si="4"/>
        <v>No</v>
      </c>
      <c r="O168" s="53" t="str">
        <f t="shared" si="5"/>
        <v>No</v>
      </c>
    </row>
    <row r="169" spans="1:49" ht="18.5">
      <c r="A169" s="9" t="s">
        <v>626</v>
      </c>
      <c r="B169" s="23" t="s">
        <v>439</v>
      </c>
      <c r="C169" s="37">
        <f>'8.2 - VENT_SCHEDULE&amp;TAB REPORT'!F54</f>
        <v>0</v>
      </c>
      <c r="D169" s="37">
        <f>'8.2 - VENT_SCHEDULE&amp;TAB REPORT'!G54</f>
        <v>0</v>
      </c>
      <c r="E169" s="31">
        <f>'8.2 - VENT_SCHEDULE&amp;TAB REPORT'!H54</f>
        <v>0</v>
      </c>
      <c r="F169" s="31">
        <f>'8.2 - VENT_SCHEDULE&amp;TAB REPORT'!O54</f>
        <v>0</v>
      </c>
      <c r="G169" s="31">
        <f>'8.2 - VENT_SCHEDULE&amp;TAB REPORT'!P54</f>
        <v>0</v>
      </c>
      <c r="H169" s="26">
        <f>'8.2 - VENT_SCHEDULE&amp;TAB REPORT'!R54</f>
        <v>0</v>
      </c>
      <c r="I169" s="26">
        <f>'8.2 - VENT_SCHEDULE&amp;TAB REPORT'!O54</f>
        <v>0</v>
      </c>
      <c r="J169" s="26">
        <f>'8.2 - VENT_SCHEDULE&amp;TAB REPORT'!Q54</f>
        <v>0</v>
      </c>
      <c r="K169" s="4"/>
      <c r="L169" s="4"/>
      <c r="M169" s="4"/>
      <c r="N169" s="53" t="str">
        <f t="shared" si="4"/>
        <v>No</v>
      </c>
      <c r="O169" s="53" t="str">
        <f t="shared" si="5"/>
        <v>No</v>
      </c>
    </row>
    <row r="170" spans="1:49" ht="36">
      <c r="A170" s="9" t="s">
        <v>627</v>
      </c>
      <c r="B170" s="23" t="s">
        <v>649</v>
      </c>
      <c r="C170" s="37">
        <f>'8.2 - VENT_SCHEDULE&amp;TAB REPORT'!F56</f>
        <v>0</v>
      </c>
      <c r="D170" s="37">
        <f>'8.2 - VENT_SCHEDULE&amp;TAB REPORT'!G56</f>
        <v>0</v>
      </c>
      <c r="E170" s="31">
        <f>'8.2 - VENT_SCHEDULE&amp;TAB REPORT'!H56</f>
        <v>0</v>
      </c>
      <c r="F170" s="31">
        <f>'8.2 - VENT_SCHEDULE&amp;TAB REPORT'!O56</f>
        <v>0</v>
      </c>
      <c r="G170" s="31">
        <f>'8.2 - VENT_SCHEDULE&amp;TAB REPORT'!P56</f>
        <v>0</v>
      </c>
      <c r="H170" s="26">
        <f>'8.2 - VENT_SCHEDULE&amp;TAB REPORT'!R56</f>
        <v>0</v>
      </c>
      <c r="I170" s="26">
        <f>'8.2 - VENT_SCHEDULE&amp;TAB REPORT'!O56</f>
        <v>0</v>
      </c>
      <c r="J170" s="26">
        <f>'8.2 - VENT_SCHEDULE&amp;TAB REPORT'!Q56</f>
        <v>0</v>
      </c>
      <c r="K170" s="4"/>
      <c r="L170" s="4"/>
      <c r="M170" s="4"/>
      <c r="N170" s="53" t="str">
        <f t="shared" si="4"/>
        <v>No</v>
      </c>
      <c r="O170" s="53" t="str">
        <f t="shared" si="5"/>
        <v>No</v>
      </c>
    </row>
    <row r="171" spans="1:49" ht="18.5">
      <c r="A171" s="9" t="s">
        <v>74</v>
      </c>
      <c r="B171" s="23" t="s">
        <v>440</v>
      </c>
      <c r="C171" s="37">
        <f>'8.2 - VENT_SCHEDULE&amp;TAB REPORT'!F57</f>
        <v>0</v>
      </c>
      <c r="D171" s="37">
        <f>'8.2 - VENT_SCHEDULE&amp;TAB REPORT'!G57</f>
        <v>0</v>
      </c>
      <c r="E171" s="31">
        <f>'8.2 - VENT_SCHEDULE&amp;TAB REPORT'!H57</f>
        <v>0</v>
      </c>
      <c r="F171" s="31">
        <f>'8.2 - VENT_SCHEDULE&amp;TAB REPORT'!O57</f>
        <v>0</v>
      </c>
      <c r="G171" s="31">
        <f>'8.2 - VENT_SCHEDULE&amp;TAB REPORT'!P57</f>
        <v>0</v>
      </c>
      <c r="H171" s="26">
        <f>'8.2 - VENT_SCHEDULE&amp;TAB REPORT'!R57</f>
        <v>0</v>
      </c>
      <c r="I171" s="26">
        <f>'8.2 - VENT_SCHEDULE&amp;TAB REPORT'!O57</f>
        <v>0</v>
      </c>
      <c r="J171" s="26">
        <f>'8.2 - VENT_SCHEDULE&amp;TAB REPORT'!Q57</f>
        <v>0</v>
      </c>
      <c r="K171" s="4"/>
      <c r="L171" s="4"/>
      <c r="M171" s="4"/>
      <c r="N171" s="53" t="str">
        <f t="shared" si="4"/>
        <v>No</v>
      </c>
      <c r="O171" s="53" t="str">
        <f t="shared" si="5"/>
        <v>No</v>
      </c>
    </row>
    <row r="172" spans="1:49" s="1" customFormat="1" ht="18.5">
      <c r="A172" s="9" t="s">
        <v>75</v>
      </c>
      <c r="B172" s="23" t="s">
        <v>441</v>
      </c>
      <c r="C172" s="37" t="e">
        <f>'8.2 - VENT_SCHEDULE&amp;TAB REPORT'!#REF!</f>
        <v>#REF!</v>
      </c>
      <c r="D172" s="37" t="e">
        <f>'8.2 - VENT_SCHEDULE&amp;TAB REPORT'!#REF!</f>
        <v>#REF!</v>
      </c>
      <c r="E172" s="31" t="e">
        <f>'8.2 - VENT_SCHEDULE&amp;TAB REPORT'!#REF!</f>
        <v>#REF!</v>
      </c>
      <c r="F172" s="31" t="e">
        <f>'8.2 - VENT_SCHEDULE&amp;TAB REPORT'!#REF!</f>
        <v>#REF!</v>
      </c>
      <c r="G172" s="31" t="e">
        <f>'8.2 - VENT_SCHEDULE&amp;TAB REPORT'!#REF!</f>
        <v>#REF!</v>
      </c>
      <c r="H172" s="26" t="e">
        <f>'8.2 - VENT_SCHEDULE&amp;TAB REPORT'!#REF!</f>
        <v>#REF!</v>
      </c>
      <c r="I172" s="26" t="e">
        <f>'8.2 - VENT_SCHEDULE&amp;TAB REPORT'!#REF!</f>
        <v>#REF!</v>
      </c>
      <c r="J172" s="26" t="e">
        <f>'8.2 - VENT_SCHEDULE&amp;TAB REPORT'!#REF!</f>
        <v>#REF!</v>
      </c>
      <c r="K172" s="4"/>
      <c r="L172" s="4"/>
      <c r="M172" s="4"/>
      <c r="N172" s="53" t="e">
        <f t="shared" ref="N172:N196" si="6">IF(OR(G172="No",G172=0), "No", "Yes")</f>
        <v>#REF!</v>
      </c>
      <c r="O172" s="53" t="e">
        <f t="shared" ref="O172:O196" si="7">IF(OR(J172="No",J172=0), "No", "Yes")</f>
        <v>#REF!</v>
      </c>
      <c r="AP172" s="4"/>
      <c r="AQ172" s="4"/>
      <c r="AR172" s="4"/>
      <c r="AS172" s="4"/>
      <c r="AT172" s="4"/>
      <c r="AU172" s="4"/>
      <c r="AV172" s="4"/>
      <c r="AW172" s="4"/>
    </row>
    <row r="173" spans="1:49" s="1" customFormat="1" ht="18.5">
      <c r="A173" s="9" t="s">
        <v>76</v>
      </c>
      <c r="B173" s="23" t="s">
        <v>442</v>
      </c>
      <c r="C173" s="37">
        <f>'8.2 - VENT_SCHEDULE&amp;TAB REPORT'!F59</f>
        <v>0</v>
      </c>
      <c r="D173" s="37">
        <f>'8.2 - VENT_SCHEDULE&amp;TAB REPORT'!G59</f>
        <v>0</v>
      </c>
      <c r="E173" s="31">
        <f>'8.2 - VENT_SCHEDULE&amp;TAB REPORT'!H58</f>
        <v>0</v>
      </c>
      <c r="F173" s="31">
        <f>'8.2 - VENT_SCHEDULE&amp;TAB REPORT'!O58</f>
        <v>0</v>
      </c>
      <c r="G173" s="31">
        <f>'8.2 - VENT_SCHEDULE&amp;TAB REPORT'!P58</f>
        <v>0</v>
      </c>
      <c r="H173" s="26">
        <f>'8.2 - VENT_SCHEDULE&amp;TAB REPORT'!R58</f>
        <v>0</v>
      </c>
      <c r="I173" s="26">
        <f>'8.2 - VENT_SCHEDULE&amp;TAB REPORT'!O58</f>
        <v>0</v>
      </c>
      <c r="J173" s="26">
        <f>'8.2 - VENT_SCHEDULE&amp;TAB REPORT'!Q58</f>
        <v>0</v>
      </c>
      <c r="K173" s="4"/>
      <c r="L173" s="4"/>
      <c r="M173" s="4"/>
      <c r="N173" s="53" t="str">
        <f t="shared" si="6"/>
        <v>No</v>
      </c>
      <c r="O173" s="53" t="str">
        <f t="shared" si="7"/>
        <v>No</v>
      </c>
      <c r="AP173" s="4"/>
      <c r="AQ173" s="4"/>
      <c r="AR173" s="4"/>
      <c r="AS173" s="4"/>
      <c r="AT173" s="4"/>
      <c r="AU173" s="4"/>
      <c r="AV173" s="4"/>
      <c r="AW173" s="4"/>
    </row>
    <row r="174" spans="1:49" s="1" customFormat="1" ht="18.5">
      <c r="A174" s="1751" t="s">
        <v>1184</v>
      </c>
      <c r="B174" s="1752"/>
      <c r="C174" s="1752"/>
      <c r="D174" s="1752"/>
      <c r="E174" s="1752"/>
      <c r="F174" s="1752"/>
      <c r="G174" s="1752"/>
      <c r="H174" s="1752"/>
      <c r="I174" s="1752"/>
      <c r="J174" s="1753"/>
      <c r="K174" s="4"/>
      <c r="L174" s="4"/>
      <c r="M174" s="4"/>
      <c r="N174" s="57"/>
      <c r="O174" s="58"/>
      <c r="AP174" s="4"/>
      <c r="AQ174" s="4"/>
      <c r="AR174" s="4"/>
      <c r="AS174" s="4"/>
      <c r="AT174" s="4"/>
      <c r="AU174" s="4"/>
      <c r="AV174" s="4"/>
      <c r="AW174" s="4"/>
    </row>
    <row r="175" spans="1:49" s="1" customFormat="1" ht="36">
      <c r="A175" s="9" t="s">
        <v>628</v>
      </c>
      <c r="B175" s="23" t="s">
        <v>443</v>
      </c>
      <c r="C175" s="37">
        <f>'8.2 - VENT_SCHEDULE&amp;TAB REPORT'!F60</f>
        <v>0</v>
      </c>
      <c r="D175" s="37">
        <f>'8.2 - VENT_SCHEDULE&amp;TAB REPORT'!G60</f>
        <v>0</v>
      </c>
      <c r="E175" s="31">
        <f>'8.2 - VENT_SCHEDULE&amp;TAB REPORT'!H60</f>
        <v>0</v>
      </c>
      <c r="F175" s="31">
        <f>'8.2 - VENT_SCHEDULE&amp;TAB REPORT'!O60</f>
        <v>0</v>
      </c>
      <c r="G175" s="31">
        <f>'8.2 - VENT_SCHEDULE&amp;TAB REPORT'!P60</f>
        <v>0</v>
      </c>
      <c r="H175" s="26">
        <f>'8.2 - VENT_SCHEDULE&amp;TAB REPORT'!R60</f>
        <v>0</v>
      </c>
      <c r="I175" s="26">
        <f>'8.2 - VENT_SCHEDULE&amp;TAB REPORT'!O60</f>
        <v>0</v>
      </c>
      <c r="J175" s="26">
        <f>'8.2 - VENT_SCHEDULE&amp;TAB REPORT'!Q60</f>
        <v>0</v>
      </c>
      <c r="K175" s="4"/>
      <c r="L175" s="4"/>
      <c r="M175" s="4"/>
      <c r="N175" s="53" t="str">
        <f t="shared" si="6"/>
        <v>No</v>
      </c>
      <c r="O175" s="53" t="str">
        <f t="shared" si="7"/>
        <v>No</v>
      </c>
      <c r="AP175" s="4"/>
      <c r="AQ175" s="4"/>
      <c r="AR175" s="4"/>
      <c r="AS175" s="4"/>
      <c r="AT175" s="4"/>
      <c r="AU175" s="4"/>
      <c r="AV175" s="4"/>
      <c r="AW175" s="4"/>
    </row>
    <row r="176" spans="1:49" s="1" customFormat="1" ht="54">
      <c r="A176" s="9" t="s">
        <v>629</v>
      </c>
      <c r="B176" s="23" t="s">
        <v>1206</v>
      </c>
      <c r="C176" s="37" t="s">
        <v>847</v>
      </c>
      <c r="D176" s="37" t="s">
        <v>847</v>
      </c>
      <c r="E176" s="31">
        <f>'8.2 - VENT_SCHEDULE&amp;TAB REPORT'!H61</f>
        <v>0</v>
      </c>
      <c r="F176" s="31">
        <f>'8.2 - VENT_SCHEDULE&amp;TAB REPORT'!O61</f>
        <v>0</v>
      </c>
      <c r="G176" s="31">
        <f>'8.2 - VENT_SCHEDULE&amp;TAB REPORT'!P61</f>
        <v>0</v>
      </c>
      <c r="H176" s="26">
        <f>'8.2 - VENT_SCHEDULE&amp;TAB REPORT'!R61</f>
        <v>0</v>
      </c>
      <c r="I176" s="26">
        <f>'8.2 - VENT_SCHEDULE&amp;TAB REPORT'!O61</f>
        <v>0</v>
      </c>
      <c r="J176" s="26">
        <f>'8.2 - VENT_SCHEDULE&amp;TAB REPORT'!Q61</f>
        <v>0</v>
      </c>
      <c r="K176" s="4"/>
      <c r="L176" s="4"/>
      <c r="M176" s="4"/>
      <c r="N176" s="53" t="str">
        <f t="shared" si="6"/>
        <v>No</v>
      </c>
      <c r="O176" s="53" t="str">
        <f t="shared" si="7"/>
        <v>No</v>
      </c>
      <c r="AP176" s="4"/>
      <c r="AQ176" s="4"/>
      <c r="AR176" s="4"/>
      <c r="AS176" s="4"/>
      <c r="AT176" s="4"/>
      <c r="AU176" s="4"/>
      <c r="AV176" s="4"/>
      <c r="AW176" s="4"/>
    </row>
    <row r="177" spans="1:49" s="1" customFormat="1" ht="18.5">
      <c r="A177" s="1751" t="s">
        <v>1080</v>
      </c>
      <c r="B177" s="1752"/>
      <c r="C177" s="1752"/>
      <c r="D177" s="1752"/>
      <c r="E177" s="1752"/>
      <c r="F177" s="1752"/>
      <c r="G177" s="1752"/>
      <c r="H177" s="1752"/>
      <c r="I177" s="1752"/>
      <c r="J177" s="1753"/>
      <c r="K177" s="4"/>
      <c r="L177" s="4"/>
      <c r="M177" s="4"/>
      <c r="N177" s="57"/>
      <c r="O177" s="58"/>
      <c r="AP177" s="4"/>
      <c r="AQ177" s="4"/>
      <c r="AR177" s="4"/>
      <c r="AS177" s="4"/>
      <c r="AT177" s="4"/>
      <c r="AU177" s="4"/>
      <c r="AV177" s="4"/>
      <c r="AW177" s="4"/>
    </row>
    <row r="178" spans="1:49" s="1" customFormat="1" ht="54">
      <c r="A178" s="9" t="s">
        <v>632</v>
      </c>
      <c r="B178" s="23" t="s">
        <v>447</v>
      </c>
      <c r="C178" s="37" t="s">
        <v>847</v>
      </c>
      <c r="D178" s="37" t="s">
        <v>847</v>
      </c>
      <c r="E178" s="31">
        <f>'8.2 - VENT_SCHEDULE&amp;TAB REPORT'!H65</f>
        <v>0</v>
      </c>
      <c r="F178" s="31">
        <f>'8.2 - VENT_SCHEDULE&amp;TAB REPORT'!O65</f>
        <v>0</v>
      </c>
      <c r="G178" s="31">
        <f>'8.2 - VENT_SCHEDULE&amp;TAB REPORT'!P65</f>
        <v>0</v>
      </c>
      <c r="H178" s="26">
        <f>'8.2 - VENT_SCHEDULE&amp;TAB REPORT'!R65</f>
        <v>0</v>
      </c>
      <c r="I178" s="26">
        <f>'8.2 - VENT_SCHEDULE&amp;TAB REPORT'!O65</f>
        <v>0</v>
      </c>
      <c r="J178" s="26">
        <f>'8.2 - VENT_SCHEDULE&amp;TAB REPORT'!Q65</f>
        <v>0</v>
      </c>
      <c r="K178" s="4"/>
      <c r="L178" s="4"/>
      <c r="M178" s="4"/>
      <c r="N178" s="53" t="str">
        <f t="shared" si="6"/>
        <v>No</v>
      </c>
      <c r="O178" s="53" t="str">
        <f t="shared" si="7"/>
        <v>No</v>
      </c>
      <c r="AP178" s="4"/>
      <c r="AQ178" s="4"/>
      <c r="AR178" s="4"/>
      <c r="AS178" s="4"/>
      <c r="AT178" s="4"/>
      <c r="AU178" s="4"/>
      <c r="AV178" s="4"/>
      <c r="AW178" s="4"/>
    </row>
    <row r="179" spans="1:49" ht="36">
      <c r="A179" s="9" t="s">
        <v>633</v>
      </c>
      <c r="B179" s="23" t="s">
        <v>450</v>
      </c>
      <c r="C179" s="37" t="s">
        <v>847</v>
      </c>
      <c r="D179" s="37" t="s">
        <v>847</v>
      </c>
      <c r="E179" s="31">
        <f>'8.2 - VENT_SCHEDULE&amp;TAB REPORT'!H67</f>
        <v>0</v>
      </c>
      <c r="F179" s="31">
        <f>'8.2 - VENT_SCHEDULE&amp;TAB REPORT'!O67</f>
        <v>0</v>
      </c>
      <c r="G179" s="31">
        <f>'8.2 - VENT_SCHEDULE&amp;TAB REPORT'!P67</f>
        <v>0</v>
      </c>
      <c r="H179" s="26">
        <f>'8.2 - VENT_SCHEDULE&amp;TAB REPORT'!R67</f>
        <v>0</v>
      </c>
      <c r="I179" s="26">
        <f>'8.2 - VENT_SCHEDULE&amp;TAB REPORT'!O67</f>
        <v>0</v>
      </c>
      <c r="J179" s="26">
        <f>'8.2 - VENT_SCHEDULE&amp;TAB REPORT'!Q67</f>
        <v>0</v>
      </c>
      <c r="K179" s="4"/>
      <c r="L179" s="4"/>
      <c r="M179" s="4"/>
      <c r="N179" s="53" t="str">
        <f>IF(OR(G179="No",G179=0), "No", "Yes")</f>
        <v>No</v>
      </c>
      <c r="O179" s="53" t="str">
        <f>IF(OR(J179="No",J179=0), "No", "Yes")</f>
        <v>No</v>
      </c>
    </row>
    <row r="180" spans="1:49" s="1" customFormat="1" ht="18.5">
      <c r="A180" s="9" t="s">
        <v>634</v>
      </c>
      <c r="B180" s="23" t="s">
        <v>448</v>
      </c>
      <c r="C180" s="37" t="s">
        <v>847</v>
      </c>
      <c r="D180" s="37" t="s">
        <v>847</v>
      </c>
      <c r="E180" s="31">
        <f>'8.2 - VENT_SCHEDULE&amp;TAB REPORT'!H68</f>
        <v>0</v>
      </c>
      <c r="F180" s="31">
        <f>'8.2 - VENT_SCHEDULE&amp;TAB REPORT'!O68</f>
        <v>0</v>
      </c>
      <c r="G180" s="31">
        <f>'8.2 - VENT_SCHEDULE&amp;TAB REPORT'!P68</f>
        <v>0</v>
      </c>
      <c r="H180" s="26">
        <f>'8.2 - VENT_SCHEDULE&amp;TAB REPORT'!R68</f>
        <v>0</v>
      </c>
      <c r="I180" s="26">
        <f>'8.2 - VENT_SCHEDULE&amp;TAB REPORT'!O68</f>
        <v>0</v>
      </c>
      <c r="J180" s="26">
        <f>'8.2 - VENT_SCHEDULE&amp;TAB REPORT'!Q68</f>
        <v>0</v>
      </c>
      <c r="K180" s="4"/>
      <c r="L180" s="4"/>
      <c r="M180" s="4"/>
      <c r="N180" s="53" t="str">
        <f t="shared" si="6"/>
        <v>No</v>
      </c>
      <c r="O180" s="53" t="str">
        <f t="shared" si="7"/>
        <v>No</v>
      </c>
      <c r="AP180" s="4"/>
      <c r="AQ180" s="4"/>
      <c r="AR180" s="4"/>
      <c r="AS180" s="4"/>
      <c r="AT180" s="4"/>
      <c r="AU180" s="4"/>
      <c r="AV180" s="4"/>
      <c r="AW180" s="4"/>
    </row>
    <row r="181" spans="1:49" s="1" customFormat="1" ht="36">
      <c r="A181" s="9" t="s">
        <v>635</v>
      </c>
      <c r="B181" s="23" t="s">
        <v>451</v>
      </c>
      <c r="C181" s="37" t="s">
        <v>847</v>
      </c>
      <c r="D181" s="37" t="s">
        <v>847</v>
      </c>
      <c r="E181" s="31">
        <f>'8.2 - VENT_SCHEDULE&amp;TAB REPORT'!H66</f>
        <v>0</v>
      </c>
      <c r="F181" s="31">
        <f>'8.2 - VENT_SCHEDULE&amp;TAB REPORT'!O66</f>
        <v>0</v>
      </c>
      <c r="G181" s="31">
        <f>'8.2 - VENT_SCHEDULE&amp;TAB REPORT'!P66</f>
        <v>0</v>
      </c>
      <c r="H181" s="26">
        <f>'8.2 - VENT_SCHEDULE&amp;TAB REPORT'!R66</f>
        <v>0</v>
      </c>
      <c r="I181" s="26">
        <f>'8.2 - VENT_SCHEDULE&amp;TAB REPORT'!O66</f>
        <v>0</v>
      </c>
      <c r="J181" s="26">
        <f>'8.2 - VENT_SCHEDULE&amp;TAB REPORT'!Q66</f>
        <v>0</v>
      </c>
      <c r="K181" s="4"/>
      <c r="L181" s="4"/>
      <c r="M181" s="4"/>
      <c r="N181" s="53" t="str">
        <f t="shared" si="6"/>
        <v>No</v>
      </c>
      <c r="O181" s="53" t="str">
        <f t="shared" si="7"/>
        <v>No</v>
      </c>
      <c r="AP181" s="4"/>
      <c r="AQ181" s="4"/>
      <c r="AR181" s="4"/>
      <c r="AS181" s="4"/>
      <c r="AT181" s="4"/>
      <c r="AU181" s="4"/>
      <c r="AV181" s="4"/>
      <c r="AW181" s="4"/>
    </row>
    <row r="182" spans="1:49" s="1" customFormat="1" ht="36">
      <c r="A182" s="9" t="s">
        <v>637</v>
      </c>
      <c r="B182" s="23" t="s">
        <v>452</v>
      </c>
      <c r="C182" s="37" t="s">
        <v>847</v>
      </c>
      <c r="D182" s="37" t="s">
        <v>847</v>
      </c>
      <c r="E182" s="31" t="s">
        <v>847</v>
      </c>
      <c r="F182" s="31" t="s">
        <v>847</v>
      </c>
      <c r="G182" s="31" t="s">
        <v>847</v>
      </c>
      <c r="H182" s="26">
        <f>'8.2 - VENT_SCHEDULE&amp;TAB REPORT'!R70</f>
        <v>0</v>
      </c>
      <c r="I182" s="26" t="s">
        <v>847</v>
      </c>
      <c r="J182" s="26">
        <f>'8.2 - VENT_SCHEDULE&amp;TAB REPORT'!Q70</f>
        <v>0</v>
      </c>
      <c r="K182" s="4"/>
      <c r="L182" s="4"/>
      <c r="M182" s="4"/>
      <c r="N182" s="53" t="str">
        <f t="shared" si="6"/>
        <v>Yes</v>
      </c>
      <c r="O182" s="53" t="str">
        <f t="shared" si="7"/>
        <v>No</v>
      </c>
      <c r="AP182" s="4"/>
      <c r="AQ182" s="4"/>
      <c r="AR182" s="4"/>
      <c r="AS182" s="4"/>
      <c r="AT182" s="4"/>
      <c r="AU182" s="4"/>
      <c r="AV182" s="4"/>
      <c r="AW182" s="4"/>
    </row>
    <row r="183" spans="1:49" s="1" customFormat="1" ht="36">
      <c r="A183" s="9" t="s">
        <v>638</v>
      </c>
      <c r="B183" s="23" t="s">
        <v>684</v>
      </c>
      <c r="C183" s="37" t="s">
        <v>847</v>
      </c>
      <c r="D183" s="37" t="s">
        <v>847</v>
      </c>
      <c r="E183" s="31" t="s">
        <v>847</v>
      </c>
      <c r="F183" s="31" t="s">
        <v>847</v>
      </c>
      <c r="G183" s="31" t="s">
        <v>847</v>
      </c>
      <c r="H183" s="26">
        <f>'8.2 - VENT_SCHEDULE&amp;TAB REPORT'!R71</f>
        <v>0</v>
      </c>
      <c r="I183" s="26" t="s">
        <v>847</v>
      </c>
      <c r="J183" s="26">
        <f>'8.2 - VENT_SCHEDULE&amp;TAB REPORT'!Q71</f>
        <v>0</v>
      </c>
      <c r="K183" s="4"/>
      <c r="L183" s="4"/>
      <c r="M183" s="4"/>
      <c r="N183" s="53" t="str">
        <f t="shared" si="6"/>
        <v>Yes</v>
      </c>
      <c r="O183" s="53" t="str">
        <f t="shared" si="7"/>
        <v>No</v>
      </c>
      <c r="AP183" s="4"/>
      <c r="AQ183" s="4"/>
      <c r="AR183" s="4"/>
      <c r="AS183" s="4"/>
      <c r="AT183" s="4"/>
      <c r="AU183" s="4"/>
      <c r="AV183" s="4"/>
      <c r="AW183" s="4"/>
    </row>
    <row r="184" spans="1:49" s="1" customFormat="1" ht="18.5">
      <c r="A184" s="9" t="s">
        <v>639</v>
      </c>
      <c r="B184" s="23" t="s">
        <v>453</v>
      </c>
      <c r="C184" s="37" t="s">
        <v>847</v>
      </c>
      <c r="D184" s="37" t="s">
        <v>847</v>
      </c>
      <c r="E184" s="31" t="s">
        <v>847</v>
      </c>
      <c r="F184" s="31" t="s">
        <v>847</v>
      </c>
      <c r="G184" s="31" t="s">
        <v>847</v>
      </c>
      <c r="H184" s="26">
        <f>'8.2 - VENT_SCHEDULE&amp;TAB REPORT'!R72</f>
        <v>0</v>
      </c>
      <c r="I184" s="26" t="s">
        <v>847</v>
      </c>
      <c r="J184" s="26">
        <f>'8.2 - VENT_SCHEDULE&amp;TAB REPORT'!Q72</f>
        <v>0</v>
      </c>
      <c r="K184" s="4"/>
      <c r="L184" s="4"/>
      <c r="M184" s="4"/>
      <c r="N184" s="56" t="str">
        <f t="shared" si="6"/>
        <v>Yes</v>
      </c>
      <c r="O184" s="56" t="str">
        <f t="shared" si="7"/>
        <v>No</v>
      </c>
      <c r="AP184" s="4"/>
      <c r="AQ184" s="4"/>
      <c r="AR184" s="4"/>
      <c r="AS184" s="4"/>
      <c r="AT184" s="4"/>
      <c r="AU184" s="4"/>
      <c r="AV184" s="4"/>
      <c r="AW184" s="4"/>
    </row>
    <row r="185" spans="1:49" s="1" customFormat="1" ht="36">
      <c r="A185" s="9" t="s">
        <v>216</v>
      </c>
      <c r="B185" s="23" t="s">
        <v>355</v>
      </c>
      <c r="C185" s="37" t="s">
        <v>847</v>
      </c>
      <c r="D185" s="37" t="s">
        <v>847</v>
      </c>
      <c r="E185" s="31" t="s">
        <v>847</v>
      </c>
      <c r="F185" s="31" t="s">
        <v>847</v>
      </c>
      <c r="G185" s="31" t="s">
        <v>847</v>
      </c>
      <c r="H185" s="26" t="e">
        <f>'8.2 - VENT_SCHEDULE&amp;TAB REPORT'!#REF!</f>
        <v>#REF!</v>
      </c>
      <c r="I185" s="26" t="s">
        <v>847</v>
      </c>
      <c r="J185" s="26" t="e">
        <f>'8.2 - VENT_SCHEDULE&amp;TAB REPORT'!#REF!</f>
        <v>#REF!</v>
      </c>
      <c r="K185" s="4"/>
      <c r="L185" s="4"/>
      <c r="M185" s="4"/>
      <c r="N185" s="56" t="str">
        <f>IF(OR(G185="No",G185=0), "No", "Yes")</f>
        <v>Yes</v>
      </c>
      <c r="O185" s="56" t="e">
        <f>IF(OR(J185="No",J185=0), "No", "Yes")</f>
        <v>#REF!</v>
      </c>
      <c r="AP185" s="4"/>
      <c r="AQ185" s="4"/>
      <c r="AR185" s="4"/>
      <c r="AS185" s="4"/>
      <c r="AT185" s="4"/>
      <c r="AU185" s="4"/>
      <c r="AV185" s="4"/>
      <c r="AW185" s="4"/>
    </row>
    <row r="186" spans="1:49" ht="18.5">
      <c r="A186" s="1751" t="s">
        <v>477</v>
      </c>
      <c r="B186" s="1752"/>
      <c r="C186" s="1752"/>
      <c r="D186" s="1752"/>
      <c r="E186" s="1752"/>
      <c r="F186" s="1752"/>
      <c r="G186" s="1752"/>
      <c r="H186" s="1752"/>
      <c r="I186" s="1752"/>
      <c r="J186" s="1753"/>
      <c r="K186" s="4"/>
      <c r="L186" s="4"/>
      <c r="M186" s="4"/>
      <c r="N186" s="57"/>
      <c r="O186" s="58"/>
    </row>
    <row r="187" spans="1:49" ht="36">
      <c r="A187" s="9" t="s">
        <v>77</v>
      </c>
      <c r="B187" s="23" t="s">
        <v>173</v>
      </c>
      <c r="C187" s="30" t="s">
        <v>847</v>
      </c>
      <c r="D187" s="30" t="s">
        <v>847</v>
      </c>
      <c r="E187" s="29">
        <f>'8.2 - VENT_DUCT TIGHTNESS'!$F$30</f>
        <v>0</v>
      </c>
      <c r="F187" s="29">
        <f>'8.2 - VENT_DUCT TIGHTNESS'!$G$30</f>
        <v>0</v>
      </c>
      <c r="G187" s="29">
        <f>'8.2 - VENT_DUCT TIGHTNESS'!$H$30</f>
        <v>0</v>
      </c>
      <c r="H187" s="24" t="s">
        <v>847</v>
      </c>
      <c r="I187" s="24" t="s">
        <v>847</v>
      </c>
      <c r="J187" s="24" t="s">
        <v>847</v>
      </c>
      <c r="K187" s="4"/>
      <c r="L187" s="4"/>
      <c r="M187" s="4"/>
      <c r="N187" s="53" t="str">
        <f>IF(OR(G187="No",G187=0), "No", "Yes")</f>
        <v>No</v>
      </c>
      <c r="O187" s="53" t="str">
        <f>IF(OR(J187="No",J187=0), "No", "Yes")</f>
        <v>Yes</v>
      </c>
    </row>
    <row r="188" spans="1:49" ht="18.5">
      <c r="A188" s="9" t="s">
        <v>78</v>
      </c>
      <c r="B188" s="23" t="s">
        <v>683</v>
      </c>
      <c r="C188" s="37">
        <f>'8.2 - VENT_DUCT TIGHTNESS'!D32</f>
        <v>0</v>
      </c>
      <c r="D188" s="37">
        <f>'8.2 - VENT_DUCT TIGHTNESS'!E32</f>
        <v>0</v>
      </c>
      <c r="E188" s="31">
        <f>'8.2 - VENT_DUCT TIGHTNESS'!F32</f>
        <v>0</v>
      </c>
      <c r="F188" s="31">
        <f>'8.2 - VENT_DUCT TIGHTNESS'!G32</f>
        <v>0</v>
      </c>
      <c r="G188" s="31">
        <f>'8.2 - VENT_DUCT TIGHTNESS'!H32</f>
        <v>0</v>
      </c>
      <c r="H188" s="26">
        <f>'8.2 - VENT_DUCT TIGHTNESS'!J32</f>
        <v>0</v>
      </c>
      <c r="I188" s="26">
        <f>'8.2 - VENT_DUCT TIGHTNESS'!G32</f>
        <v>0</v>
      </c>
      <c r="J188" s="26">
        <f>'8.2 - VENT_DUCT TIGHTNESS'!I32</f>
        <v>0</v>
      </c>
      <c r="K188" s="4"/>
      <c r="L188" s="4"/>
      <c r="M188" s="4"/>
      <c r="N188" s="55" t="str">
        <f t="shared" si="6"/>
        <v>No</v>
      </c>
      <c r="O188" s="55" t="str">
        <f t="shared" si="7"/>
        <v>No</v>
      </c>
    </row>
    <row r="189" spans="1:49" ht="90" customHeight="1">
      <c r="A189" s="9" t="s">
        <v>79</v>
      </c>
      <c r="B189" s="23" t="s">
        <v>1230</v>
      </c>
      <c r="C189" s="37">
        <f>'8.2 - VENT_DUCT TIGHTNESS'!D32</f>
        <v>0</v>
      </c>
      <c r="D189" s="37">
        <f>'8.2 - VENT_DUCT TIGHTNESS'!E32</f>
        <v>0</v>
      </c>
      <c r="E189" s="31">
        <f>'8.2 - VENT_DUCT TIGHTNESS'!F33</f>
        <v>0</v>
      </c>
      <c r="F189" s="31">
        <f>'8.2 - VENT_DUCT TIGHTNESS'!G33</f>
        <v>0</v>
      </c>
      <c r="G189" s="31">
        <f>'8.2 - VENT_DUCT TIGHTNESS'!H33</f>
        <v>0</v>
      </c>
      <c r="H189" s="26">
        <f>'8.2 - VENT_DUCT TIGHTNESS'!J33</f>
        <v>0</v>
      </c>
      <c r="I189" s="26">
        <f>'8.2 - VENT_DUCT TIGHTNESS'!G33</f>
        <v>0</v>
      </c>
      <c r="J189" s="26">
        <f>'8.2 - VENT_DUCT TIGHTNESS'!I33</f>
        <v>0</v>
      </c>
      <c r="K189" s="4"/>
      <c r="L189" s="4"/>
      <c r="M189" s="4"/>
      <c r="N189" s="55" t="str">
        <f>IF(OR(G189="No",G189=0), "No", "Yes")</f>
        <v>No</v>
      </c>
      <c r="O189" s="55" t="str">
        <f>IF(OR(J189="No",J189=0), "No", "Yes")</f>
        <v>No</v>
      </c>
    </row>
    <row r="190" spans="1:49" ht="36">
      <c r="A190" s="9" t="s">
        <v>79</v>
      </c>
      <c r="B190" s="23" t="s">
        <v>685</v>
      </c>
      <c r="C190" s="37" t="s">
        <v>847</v>
      </c>
      <c r="D190" s="37" t="s">
        <v>847</v>
      </c>
      <c r="E190" s="31" t="s">
        <v>847</v>
      </c>
      <c r="F190" s="31" t="s">
        <v>847</v>
      </c>
      <c r="G190" s="31" t="s">
        <v>847</v>
      </c>
      <c r="H190" s="26">
        <f>'8.2 - VENT_DUCT TIGHTNESS'!J34</f>
        <v>0</v>
      </c>
      <c r="I190" s="26" t="s">
        <v>847</v>
      </c>
      <c r="J190" s="26">
        <f>'8.2 - VENT_DUCT TIGHTNESS'!I34</f>
        <v>0</v>
      </c>
      <c r="K190" s="4"/>
      <c r="L190" s="4"/>
      <c r="M190" s="4"/>
      <c r="N190" s="53" t="str">
        <f t="shared" si="6"/>
        <v>Yes</v>
      </c>
      <c r="O190" s="53" t="str">
        <f t="shared" si="7"/>
        <v>No</v>
      </c>
    </row>
    <row r="191" spans="1:49" ht="36">
      <c r="A191" s="9" t="s">
        <v>1222</v>
      </c>
      <c r="B191" s="23" t="s">
        <v>355</v>
      </c>
      <c r="C191" s="37" t="s">
        <v>847</v>
      </c>
      <c r="D191" s="37" t="s">
        <v>847</v>
      </c>
      <c r="E191" s="31" t="s">
        <v>847</v>
      </c>
      <c r="F191" s="31" t="s">
        <v>847</v>
      </c>
      <c r="G191" s="31" t="s">
        <v>847</v>
      </c>
      <c r="H191" s="26" t="e">
        <f>'8.2 - VENT_DUCT TIGHTNESS'!#REF!</f>
        <v>#REF!</v>
      </c>
      <c r="I191" s="26" t="s">
        <v>847</v>
      </c>
      <c r="J191" s="26" t="e">
        <f>'8.2 - VENT_DUCT TIGHTNESS'!#REF!</f>
        <v>#REF!</v>
      </c>
      <c r="K191" s="4"/>
      <c r="L191" s="4"/>
      <c r="M191" s="4"/>
      <c r="N191" s="53" t="str">
        <f>IF(OR(G191="No",G191=0), "No", "Yes")</f>
        <v>Yes</v>
      </c>
      <c r="O191" s="53" t="e">
        <f>IF(OR(J191="No",J191=0), "No", "Yes")</f>
        <v>#REF!</v>
      </c>
    </row>
    <row r="192" spans="1:49" s="3" customFormat="1" ht="45.75" customHeight="1">
      <c r="A192" s="164">
        <v>9</v>
      </c>
      <c r="B192" s="1748" t="s">
        <v>1215</v>
      </c>
      <c r="C192" s="1749"/>
      <c r="D192" s="1749"/>
      <c r="E192" s="1749"/>
      <c r="F192" s="1749"/>
      <c r="G192" s="1749"/>
      <c r="H192" s="1749"/>
      <c r="I192" s="1749"/>
      <c r="J192" s="1750"/>
      <c r="N192" s="165"/>
      <c r="O192" s="166"/>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row>
    <row r="193" spans="1:49" ht="39.75" customHeight="1">
      <c r="A193" s="9" t="s">
        <v>615</v>
      </c>
      <c r="B193" s="27" t="s">
        <v>398</v>
      </c>
      <c r="C193" s="30" t="s">
        <v>847</v>
      </c>
      <c r="D193" s="30" t="s">
        <v>847</v>
      </c>
      <c r="E193" s="29">
        <f>'9.1 - METERS'!I28</f>
        <v>0</v>
      </c>
      <c r="F193" s="29">
        <f>'9.1 - METERS'!J28</f>
        <v>0</v>
      </c>
      <c r="G193" s="29">
        <f>'9.1 - METERS'!K28</f>
        <v>0</v>
      </c>
      <c r="H193" s="24">
        <f>'9.1 - METERS'!M28</f>
        <v>0</v>
      </c>
      <c r="I193" s="24">
        <f>'9.1 - METERS'!J28</f>
        <v>0</v>
      </c>
      <c r="J193" s="24">
        <f>'9.1 - METERS'!L28</f>
        <v>0</v>
      </c>
      <c r="K193" s="4"/>
      <c r="L193" s="4"/>
      <c r="M193" s="4"/>
      <c r="N193" s="53" t="str">
        <f>IF(OR(G193="No",G193=0), "No", "Yes")</f>
        <v>No</v>
      </c>
      <c r="O193" s="53" t="str">
        <f>IF(OR(J193="No",J193=0), "No", "Yes")</f>
        <v>No</v>
      </c>
    </row>
    <row r="194" spans="1:49" ht="18.5">
      <c r="A194" s="9" t="s">
        <v>616</v>
      </c>
      <c r="B194" s="27" t="s">
        <v>399</v>
      </c>
      <c r="C194" s="30" t="s">
        <v>847</v>
      </c>
      <c r="D194" s="30" t="s">
        <v>847</v>
      </c>
      <c r="E194" s="29">
        <f>'9.1 - METERS'!I29</f>
        <v>0</v>
      </c>
      <c r="F194" s="29">
        <f>'9.1 - METERS'!J29</f>
        <v>0</v>
      </c>
      <c r="G194" s="29">
        <f>'9.1 - METERS'!K29</f>
        <v>0</v>
      </c>
      <c r="H194" s="24">
        <f>'9.1 - METERS'!M29</f>
        <v>0</v>
      </c>
      <c r="I194" s="24">
        <f>'9.1 - METERS'!J29</f>
        <v>0</v>
      </c>
      <c r="J194" s="24">
        <f>'9.1 - METERS'!L29</f>
        <v>0</v>
      </c>
      <c r="K194" s="4"/>
      <c r="L194" s="4"/>
      <c r="M194" s="4"/>
      <c r="N194" s="53" t="str">
        <f t="shared" si="6"/>
        <v>No</v>
      </c>
      <c r="O194" s="53" t="str">
        <f t="shared" si="7"/>
        <v>No</v>
      </c>
    </row>
    <row r="195" spans="1:49" ht="18.5">
      <c r="A195" s="9" t="s">
        <v>619</v>
      </c>
      <c r="B195" s="28" t="s">
        <v>402</v>
      </c>
      <c r="C195" s="30" t="s">
        <v>847</v>
      </c>
      <c r="D195" s="30" t="s">
        <v>847</v>
      </c>
      <c r="E195" s="29" t="s">
        <v>847</v>
      </c>
      <c r="F195" s="29" t="s">
        <v>847</v>
      </c>
      <c r="G195" s="29" t="s">
        <v>847</v>
      </c>
      <c r="H195" s="24">
        <f>'9.1 - METERS'!M32</f>
        <v>0</v>
      </c>
      <c r="I195" s="24" t="s">
        <v>847</v>
      </c>
      <c r="J195" s="24">
        <f>'9.1 - METERS'!L32</f>
        <v>0</v>
      </c>
      <c r="K195" s="4"/>
      <c r="L195" s="4"/>
      <c r="M195" s="4"/>
      <c r="N195" s="53" t="str">
        <f t="shared" si="6"/>
        <v>Yes</v>
      </c>
      <c r="O195" s="53" t="str">
        <f t="shared" si="7"/>
        <v>No</v>
      </c>
    </row>
    <row r="196" spans="1:49" ht="36">
      <c r="A196" s="9" t="s">
        <v>620</v>
      </c>
      <c r="B196" s="28" t="s">
        <v>392</v>
      </c>
      <c r="C196" s="30" t="s">
        <v>847</v>
      </c>
      <c r="D196" s="30" t="s">
        <v>847</v>
      </c>
      <c r="E196" s="29" t="s">
        <v>847</v>
      </c>
      <c r="F196" s="29" t="s">
        <v>847</v>
      </c>
      <c r="G196" s="29" t="s">
        <v>847</v>
      </c>
      <c r="H196" s="24">
        <f>'9.1 - METERS'!M33</f>
        <v>0</v>
      </c>
      <c r="I196" s="24" t="s">
        <v>847</v>
      </c>
      <c r="J196" s="24">
        <f>'9.1 - METERS'!L33</f>
        <v>0</v>
      </c>
      <c r="K196" s="4"/>
      <c r="L196" s="4"/>
      <c r="M196" s="4"/>
      <c r="N196" s="53" t="str">
        <f t="shared" si="6"/>
        <v>Yes</v>
      </c>
      <c r="O196" s="53" t="str">
        <f t="shared" si="7"/>
        <v>No</v>
      </c>
    </row>
    <row r="197" spans="1:49" s="1" customFormat="1">
      <c r="A197" s="13"/>
      <c r="B197" s="43"/>
      <c r="C197" s="44"/>
      <c r="D197" s="45"/>
      <c r="E197" s="46"/>
      <c r="F197" s="45"/>
      <c r="G197" s="45"/>
      <c r="H197" s="46"/>
      <c r="I197" s="45"/>
      <c r="J197" s="2"/>
      <c r="K197" s="4"/>
      <c r="L197" s="4"/>
      <c r="M197" s="4"/>
      <c r="N197" s="4"/>
      <c r="O197" s="4"/>
      <c r="AP197" s="4"/>
      <c r="AQ197" s="4"/>
      <c r="AR197" s="4"/>
      <c r="AS197" s="4"/>
      <c r="AT197" s="4"/>
      <c r="AU197" s="4"/>
      <c r="AV197" s="4"/>
      <c r="AW197" s="4"/>
    </row>
    <row r="198" spans="1:49" s="1" customFormat="1">
      <c r="A198" s="13"/>
      <c r="B198" s="43"/>
      <c r="C198" s="44"/>
      <c r="D198" s="45"/>
      <c r="E198" s="46"/>
      <c r="F198" s="45"/>
      <c r="G198" s="45"/>
      <c r="H198" s="46"/>
      <c r="I198" s="45"/>
      <c r="J198" s="2"/>
      <c r="K198" s="4"/>
      <c r="L198" s="4"/>
      <c r="M198" s="4"/>
      <c r="N198" s="4"/>
      <c r="O198" s="4"/>
      <c r="AP198" s="4"/>
      <c r="AQ198" s="4"/>
      <c r="AR198" s="4"/>
      <c r="AS198" s="4"/>
      <c r="AT198" s="4"/>
      <c r="AU198" s="4"/>
      <c r="AV198" s="4"/>
      <c r="AW198" s="4"/>
    </row>
    <row r="199" spans="1:49" s="1" customFormat="1">
      <c r="A199" s="13"/>
      <c r="B199" s="43"/>
      <c r="C199" s="44"/>
      <c r="D199" s="45"/>
      <c r="E199" s="46"/>
      <c r="F199" s="45"/>
      <c r="G199" s="45"/>
      <c r="H199" s="46"/>
      <c r="I199" s="45"/>
      <c r="J199" s="2"/>
      <c r="K199" s="4"/>
      <c r="L199" s="4"/>
      <c r="M199" s="4"/>
      <c r="N199" s="4"/>
      <c r="O199" s="4"/>
      <c r="AP199" s="4"/>
      <c r="AQ199" s="4"/>
      <c r="AR199" s="4"/>
      <c r="AS199" s="4"/>
      <c r="AT199" s="4"/>
      <c r="AU199" s="4"/>
      <c r="AV199" s="4"/>
      <c r="AW199" s="4"/>
    </row>
    <row r="200" spans="1:49" s="1" customFormat="1">
      <c r="A200" s="13"/>
      <c r="B200" s="43"/>
      <c r="C200" s="44"/>
      <c r="D200" s="45"/>
      <c r="E200" s="46"/>
      <c r="F200" s="45"/>
      <c r="G200" s="45"/>
      <c r="H200" s="46"/>
      <c r="I200" s="45"/>
      <c r="J200" s="2"/>
      <c r="K200" s="4"/>
      <c r="L200" s="4"/>
      <c r="M200" s="4"/>
      <c r="N200" s="4"/>
      <c r="O200" s="4"/>
      <c r="AP200" s="4"/>
      <c r="AQ200" s="4"/>
      <c r="AR200" s="4"/>
      <c r="AS200" s="4"/>
      <c r="AT200" s="4"/>
      <c r="AU200" s="4"/>
      <c r="AV200" s="4"/>
      <c r="AW200" s="4"/>
    </row>
    <row r="201" spans="1:49" s="1" customFormat="1">
      <c r="A201" s="13"/>
      <c r="B201" s="43"/>
      <c r="C201" s="44"/>
      <c r="D201" s="45"/>
      <c r="E201" s="46"/>
      <c r="F201" s="45"/>
      <c r="G201" s="45"/>
      <c r="H201" s="46"/>
      <c r="I201" s="45"/>
      <c r="J201" s="2"/>
      <c r="K201" s="4"/>
      <c r="L201" s="4"/>
      <c r="M201" s="4"/>
      <c r="N201" s="4"/>
      <c r="O201" s="4"/>
      <c r="AP201" s="4"/>
      <c r="AQ201" s="4"/>
      <c r="AR201" s="4"/>
      <c r="AS201" s="4"/>
      <c r="AT201" s="4"/>
      <c r="AU201" s="4"/>
      <c r="AV201" s="4"/>
      <c r="AW201" s="4"/>
    </row>
    <row r="202" spans="1:49" s="1" customFormat="1">
      <c r="A202" s="13"/>
      <c r="B202" s="43"/>
      <c r="C202" s="44"/>
      <c r="D202" s="45"/>
      <c r="E202" s="46"/>
      <c r="F202" s="45"/>
      <c r="G202" s="45"/>
      <c r="H202" s="46"/>
      <c r="I202" s="45"/>
      <c r="J202" s="2"/>
      <c r="K202" s="4"/>
      <c r="L202" s="4"/>
      <c r="M202" s="4"/>
      <c r="N202" s="4"/>
      <c r="O202" s="4"/>
      <c r="AP202" s="4"/>
      <c r="AQ202" s="4"/>
      <c r="AR202" s="4"/>
      <c r="AS202" s="4"/>
      <c r="AT202" s="4"/>
      <c r="AU202" s="4"/>
      <c r="AV202" s="4"/>
      <c r="AW202" s="4"/>
    </row>
    <row r="203" spans="1:49" s="1" customFormat="1">
      <c r="A203" s="13"/>
      <c r="B203" s="43"/>
      <c r="C203" s="44"/>
      <c r="D203" s="45"/>
      <c r="E203" s="46"/>
      <c r="F203" s="45"/>
      <c r="G203" s="45"/>
      <c r="H203" s="46"/>
      <c r="I203" s="45"/>
      <c r="J203" s="2"/>
      <c r="K203" s="4"/>
      <c r="L203" s="4"/>
      <c r="M203" s="4"/>
      <c r="N203" s="4"/>
      <c r="O203" s="4"/>
      <c r="AP203" s="4"/>
      <c r="AQ203" s="4"/>
      <c r="AR203" s="4"/>
      <c r="AS203" s="4"/>
      <c r="AT203" s="4"/>
      <c r="AU203" s="4"/>
      <c r="AV203" s="4"/>
      <c r="AW203" s="4"/>
    </row>
    <row r="204" spans="1:49" s="1" customFormat="1">
      <c r="A204" s="13"/>
      <c r="B204" s="43"/>
      <c r="C204" s="44"/>
      <c r="D204" s="45"/>
      <c r="E204" s="46"/>
      <c r="F204" s="45"/>
      <c r="G204" s="45"/>
      <c r="H204" s="46"/>
      <c r="I204" s="45"/>
      <c r="J204" s="2"/>
      <c r="K204" s="4"/>
      <c r="L204" s="4"/>
      <c r="M204" s="4"/>
      <c r="N204" s="4"/>
      <c r="O204" s="4"/>
      <c r="AP204" s="4"/>
      <c r="AQ204" s="4"/>
      <c r="AR204" s="4"/>
      <c r="AS204" s="4"/>
      <c r="AT204" s="4"/>
      <c r="AU204" s="4"/>
      <c r="AV204" s="4"/>
      <c r="AW204" s="4"/>
    </row>
    <row r="205" spans="1:49" s="1" customFormat="1">
      <c r="A205" s="13"/>
      <c r="B205" s="43"/>
      <c r="C205" s="44"/>
      <c r="D205" s="45"/>
      <c r="E205" s="46"/>
      <c r="F205" s="45"/>
      <c r="G205" s="45"/>
      <c r="H205" s="46"/>
      <c r="I205" s="45"/>
      <c r="J205" s="2"/>
      <c r="K205" s="4"/>
      <c r="L205" s="4"/>
      <c r="M205" s="4"/>
      <c r="N205" s="4"/>
      <c r="O205" s="4"/>
      <c r="AP205" s="4"/>
      <c r="AQ205" s="4"/>
      <c r="AR205" s="4"/>
      <c r="AS205" s="4"/>
      <c r="AT205" s="4"/>
      <c r="AU205" s="4"/>
      <c r="AV205" s="4"/>
      <c r="AW205" s="4"/>
    </row>
    <row r="206" spans="1:49" s="1" customFormat="1">
      <c r="A206" s="13"/>
      <c r="B206" s="43"/>
      <c r="C206" s="44"/>
      <c r="D206" s="45"/>
      <c r="E206" s="46"/>
      <c r="F206" s="45"/>
      <c r="G206" s="45"/>
      <c r="H206" s="46"/>
      <c r="I206" s="45"/>
      <c r="J206" s="2"/>
      <c r="K206" s="4"/>
      <c r="L206" s="4"/>
      <c r="M206" s="4"/>
      <c r="N206" s="4"/>
      <c r="O206" s="4"/>
      <c r="AP206" s="4"/>
      <c r="AQ206" s="4"/>
      <c r="AR206" s="4"/>
      <c r="AS206" s="4"/>
      <c r="AT206" s="4"/>
      <c r="AU206" s="4"/>
      <c r="AV206" s="4"/>
      <c r="AW206" s="4"/>
    </row>
    <row r="207" spans="1:49" s="1" customFormat="1">
      <c r="A207" s="14"/>
      <c r="B207" s="43"/>
      <c r="C207" s="44"/>
      <c r="D207" s="45"/>
      <c r="E207" s="46"/>
      <c r="F207" s="45"/>
      <c r="G207" s="45"/>
      <c r="H207" s="46"/>
      <c r="I207" s="45"/>
      <c r="J207" s="2"/>
      <c r="K207" s="4"/>
      <c r="L207" s="4"/>
      <c r="M207" s="4"/>
      <c r="N207" s="4"/>
      <c r="O207" s="4"/>
      <c r="AP207" s="4"/>
      <c r="AQ207" s="4"/>
      <c r="AR207" s="4"/>
      <c r="AS207" s="4"/>
      <c r="AT207" s="4"/>
      <c r="AU207" s="4"/>
      <c r="AV207" s="4"/>
      <c r="AW207" s="4"/>
    </row>
    <row r="208" spans="1:49" s="1" customFormat="1">
      <c r="A208" s="14"/>
      <c r="B208" s="43"/>
      <c r="C208" s="44"/>
      <c r="D208" s="45"/>
      <c r="E208" s="46"/>
      <c r="F208" s="45"/>
      <c r="G208" s="45"/>
      <c r="H208" s="46"/>
      <c r="I208" s="45"/>
      <c r="J208" s="2"/>
      <c r="K208" s="4"/>
      <c r="L208" s="4"/>
      <c r="M208" s="4"/>
      <c r="N208" s="4"/>
      <c r="O208" s="4"/>
      <c r="AP208" s="4"/>
      <c r="AQ208" s="4"/>
      <c r="AR208" s="4"/>
      <c r="AS208" s="4"/>
      <c r="AT208" s="4"/>
      <c r="AU208" s="4"/>
      <c r="AV208" s="4"/>
      <c r="AW208" s="4"/>
    </row>
    <row r="209" spans="1:49" s="1" customFormat="1">
      <c r="A209" s="14"/>
      <c r="B209" s="43"/>
      <c r="C209" s="44"/>
      <c r="D209" s="45"/>
      <c r="E209" s="46"/>
      <c r="F209" s="45"/>
      <c r="G209" s="45"/>
      <c r="H209" s="46"/>
      <c r="I209" s="45"/>
      <c r="J209" s="2"/>
      <c r="K209" s="4"/>
      <c r="L209" s="4"/>
      <c r="M209" s="4"/>
      <c r="N209" s="4"/>
      <c r="O209" s="4"/>
      <c r="AP209" s="4"/>
      <c r="AQ209" s="4"/>
      <c r="AR209" s="4"/>
      <c r="AS209" s="4"/>
      <c r="AT209" s="4"/>
      <c r="AU209" s="4"/>
      <c r="AV209" s="4"/>
      <c r="AW209" s="4"/>
    </row>
    <row r="210" spans="1:49" s="1" customFormat="1" ht="18">
      <c r="A210" s="14"/>
      <c r="B210" s="118"/>
      <c r="C210" s="44"/>
      <c r="D210" s="45"/>
      <c r="E210" s="46"/>
      <c r="F210" s="45"/>
      <c r="G210" s="45"/>
      <c r="H210" s="46"/>
      <c r="I210" s="45"/>
      <c r="J210" s="2"/>
      <c r="K210" s="4"/>
      <c r="L210" s="4"/>
      <c r="AP210" s="4"/>
      <c r="AQ210" s="4"/>
      <c r="AR210" s="4"/>
      <c r="AS210" s="4"/>
      <c r="AT210" s="4"/>
      <c r="AU210" s="4"/>
      <c r="AV210" s="4"/>
      <c r="AW210" s="4"/>
    </row>
    <row r="211" spans="1:49" s="1" customFormat="1">
      <c r="A211" s="14"/>
      <c r="B211" s="43"/>
      <c r="C211" s="44"/>
      <c r="D211" s="45"/>
      <c r="E211" s="46"/>
      <c r="F211" s="45"/>
      <c r="G211" s="45"/>
      <c r="H211" s="46"/>
      <c r="I211" s="45"/>
      <c r="J211" s="2"/>
      <c r="K211" s="4"/>
      <c r="L211" s="4"/>
      <c r="AP211" s="4"/>
      <c r="AQ211" s="4"/>
      <c r="AR211" s="4"/>
      <c r="AS211" s="4"/>
      <c r="AT211" s="4"/>
      <c r="AU211" s="4"/>
      <c r="AV211" s="4"/>
      <c r="AW211" s="4"/>
    </row>
    <row r="212" spans="1:49" s="1" customFormat="1">
      <c r="A212" s="14"/>
      <c r="B212" s="43"/>
      <c r="C212" s="44"/>
      <c r="D212" s="45"/>
      <c r="E212" s="46"/>
      <c r="F212" s="45"/>
      <c r="G212" s="45"/>
      <c r="H212" s="46"/>
      <c r="I212" s="45"/>
      <c r="J212" s="2"/>
      <c r="K212" s="4"/>
      <c r="L212" s="4"/>
      <c r="AP212" s="4"/>
      <c r="AQ212" s="4"/>
      <c r="AR212" s="4"/>
      <c r="AS212" s="4"/>
      <c r="AT212" s="4"/>
      <c r="AU212" s="4"/>
      <c r="AV212" s="4"/>
      <c r="AW212" s="4"/>
    </row>
    <row r="213" spans="1:49">
      <c r="B213" s="43"/>
      <c r="C213" s="44"/>
      <c r="D213" s="45"/>
      <c r="E213" s="46"/>
      <c r="F213" s="45"/>
      <c r="G213" s="45"/>
      <c r="H213" s="46"/>
      <c r="I213" s="45"/>
      <c r="J213" s="2"/>
      <c r="K213" s="4"/>
      <c r="L213" s="4"/>
    </row>
    <row r="214" spans="1:49">
      <c r="B214" s="43"/>
      <c r="C214" s="44"/>
      <c r="D214" s="45"/>
      <c r="E214" s="46"/>
      <c r="F214" s="45"/>
      <c r="G214" s="45"/>
      <c r="H214" s="46"/>
      <c r="I214" s="45"/>
      <c r="J214" s="2"/>
      <c r="K214" s="4"/>
      <c r="L214" s="4"/>
    </row>
    <row r="215" spans="1:49" s="59" customFormat="1">
      <c r="A215" s="14"/>
      <c r="B215" s="43"/>
      <c r="C215" s="44"/>
      <c r="D215" s="45"/>
      <c r="E215" s="46"/>
      <c r="F215" s="45"/>
      <c r="G215" s="45"/>
      <c r="H215" s="46"/>
      <c r="I215" s="45"/>
      <c r="J215" s="2"/>
      <c r="K215" s="4"/>
      <c r="L215" s="4"/>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4"/>
      <c r="AQ215" s="4"/>
      <c r="AR215" s="4"/>
      <c r="AS215" s="4"/>
      <c r="AT215" s="4"/>
      <c r="AU215" s="4"/>
      <c r="AV215" s="4"/>
      <c r="AW215" s="4"/>
    </row>
    <row r="216" spans="1:49" s="59" customFormat="1">
      <c r="A216" s="14"/>
      <c r="B216" s="43"/>
      <c r="C216" s="44"/>
      <c r="D216" s="45"/>
      <c r="E216" s="46"/>
      <c r="F216" s="45"/>
      <c r="G216" s="45"/>
      <c r="H216" s="46"/>
      <c r="I216" s="45"/>
      <c r="J216" s="2"/>
      <c r="K216" s="4"/>
      <c r="L216" s="4"/>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4"/>
      <c r="AQ216" s="4"/>
      <c r="AR216" s="4"/>
      <c r="AS216" s="4"/>
      <c r="AT216" s="4"/>
      <c r="AU216" s="4"/>
      <c r="AV216" s="4"/>
      <c r="AW216" s="4"/>
    </row>
    <row r="217" spans="1:49" s="59" customFormat="1">
      <c r="A217" s="14"/>
      <c r="B217" s="43"/>
      <c r="C217" s="44"/>
      <c r="D217" s="45"/>
      <c r="E217" s="46"/>
      <c r="F217" s="45"/>
      <c r="G217" s="45"/>
      <c r="H217" s="46"/>
      <c r="I217" s="45"/>
      <c r="J217" s="2"/>
      <c r="K217" s="4"/>
      <c r="L217" s="4"/>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4"/>
      <c r="AQ217" s="4"/>
      <c r="AR217" s="4"/>
      <c r="AS217" s="4"/>
      <c r="AT217" s="4"/>
      <c r="AU217" s="4"/>
      <c r="AV217" s="4"/>
      <c r="AW217" s="4"/>
    </row>
    <row r="218" spans="1:49" s="59" customFormat="1">
      <c r="A218" s="14"/>
      <c r="B218" s="43"/>
      <c r="C218" s="44"/>
      <c r="D218" s="45"/>
      <c r="E218" s="46"/>
      <c r="F218" s="45"/>
      <c r="G218" s="45"/>
      <c r="H218" s="46"/>
      <c r="I218" s="45"/>
      <c r="J218" s="2"/>
      <c r="K218" s="4"/>
      <c r="L218" s="4"/>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4"/>
      <c r="AQ218" s="4"/>
      <c r="AR218" s="4"/>
      <c r="AS218" s="4"/>
      <c r="AT218" s="4"/>
      <c r="AU218" s="4"/>
      <c r="AV218" s="4"/>
      <c r="AW218" s="4"/>
    </row>
    <row r="219" spans="1:49" s="59" customFormat="1">
      <c r="A219" s="14"/>
      <c r="B219" s="43"/>
      <c r="C219" s="44"/>
      <c r="D219" s="45"/>
      <c r="E219" s="46"/>
      <c r="F219" s="45"/>
      <c r="G219" s="45"/>
      <c r="H219" s="46"/>
      <c r="I219" s="45"/>
      <c r="J219" s="2"/>
      <c r="K219" s="4"/>
      <c r="L219" s="4"/>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4"/>
      <c r="AQ219" s="4"/>
      <c r="AR219" s="4"/>
      <c r="AS219" s="4"/>
      <c r="AT219" s="4"/>
      <c r="AU219" s="4"/>
      <c r="AV219" s="4"/>
      <c r="AW219" s="4"/>
    </row>
    <row r="220" spans="1:49" s="59" customFormat="1">
      <c r="A220" s="14"/>
      <c r="B220" s="43"/>
      <c r="C220" s="44"/>
      <c r="D220" s="45"/>
      <c r="E220" s="46"/>
      <c r="F220" s="45"/>
      <c r="G220" s="45"/>
      <c r="H220" s="46"/>
      <c r="I220" s="45"/>
      <c r="J220" s="2"/>
      <c r="K220" s="4"/>
      <c r="L220" s="4"/>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4"/>
      <c r="AQ220" s="4"/>
      <c r="AR220" s="4"/>
      <c r="AS220" s="4"/>
      <c r="AT220" s="4"/>
      <c r="AU220" s="4"/>
      <c r="AV220" s="4"/>
      <c r="AW220" s="4"/>
    </row>
    <row r="221" spans="1:49" s="59" customFormat="1">
      <c r="A221" s="14"/>
      <c r="B221" s="43"/>
      <c r="C221" s="44"/>
      <c r="D221" s="45"/>
      <c r="E221" s="46"/>
      <c r="F221" s="45"/>
      <c r="G221" s="45"/>
      <c r="H221" s="46"/>
      <c r="I221" s="45"/>
      <c r="J221" s="2"/>
      <c r="K221" s="4"/>
      <c r="L221" s="4"/>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4"/>
      <c r="AQ221" s="4"/>
      <c r="AR221" s="4"/>
      <c r="AS221" s="4"/>
      <c r="AT221" s="4"/>
      <c r="AU221" s="4"/>
      <c r="AV221" s="4"/>
      <c r="AW221" s="4"/>
    </row>
    <row r="222" spans="1:49" s="59" customFormat="1">
      <c r="A222" s="14"/>
      <c r="B222" s="43"/>
      <c r="C222" s="44"/>
      <c r="D222" s="45"/>
      <c r="E222" s="46"/>
      <c r="F222" s="45"/>
      <c r="G222" s="45"/>
      <c r="H222" s="46"/>
      <c r="I222" s="45"/>
      <c r="J222" s="2"/>
      <c r="K222" s="4"/>
      <c r="L222" s="4"/>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4"/>
      <c r="AQ222" s="4"/>
      <c r="AR222" s="4"/>
      <c r="AS222" s="4"/>
      <c r="AT222" s="4"/>
      <c r="AU222" s="4"/>
      <c r="AV222" s="4"/>
      <c r="AW222" s="4"/>
    </row>
    <row r="223" spans="1:49" s="59" customFormat="1">
      <c r="A223" s="14"/>
      <c r="B223" s="43"/>
      <c r="C223" s="44"/>
      <c r="D223" s="45"/>
      <c r="E223" s="46"/>
      <c r="F223" s="45"/>
      <c r="G223" s="45"/>
      <c r="H223" s="46"/>
      <c r="I223" s="45"/>
      <c r="J223" s="2"/>
      <c r="K223" s="4"/>
      <c r="L223" s="4"/>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4"/>
      <c r="AQ223" s="4"/>
      <c r="AR223" s="4"/>
      <c r="AS223" s="4"/>
      <c r="AT223" s="4"/>
      <c r="AU223" s="4"/>
      <c r="AV223" s="4"/>
      <c r="AW223" s="4"/>
    </row>
    <row r="224" spans="1:49" s="59" customFormat="1">
      <c r="A224" s="14"/>
      <c r="B224" s="43"/>
      <c r="C224" s="44"/>
      <c r="D224" s="45"/>
      <c r="E224" s="46"/>
      <c r="F224" s="45"/>
      <c r="G224" s="45"/>
      <c r="H224" s="46"/>
      <c r="I224" s="45"/>
      <c r="J224" s="2"/>
      <c r="K224" s="4"/>
      <c r="L224" s="4"/>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4"/>
      <c r="AQ224" s="4"/>
      <c r="AR224" s="4"/>
      <c r="AS224" s="4"/>
      <c r="AT224" s="4"/>
      <c r="AU224" s="4"/>
      <c r="AV224" s="4"/>
      <c r="AW224" s="4"/>
    </row>
    <row r="225" spans="1:49" s="59" customFormat="1">
      <c r="A225" s="14"/>
      <c r="B225" s="43"/>
      <c r="C225" s="44"/>
      <c r="D225" s="45"/>
      <c r="E225" s="46"/>
      <c r="F225" s="45"/>
      <c r="G225" s="45"/>
      <c r="H225" s="46"/>
      <c r="I225" s="45"/>
      <c r="J225" s="2"/>
      <c r="K225" s="4"/>
      <c r="L225" s="4"/>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4"/>
      <c r="AQ225" s="4"/>
      <c r="AR225" s="4"/>
      <c r="AS225" s="4"/>
      <c r="AT225" s="4"/>
      <c r="AU225" s="4"/>
      <c r="AV225" s="4"/>
      <c r="AW225" s="4"/>
    </row>
    <row r="226" spans="1:49" s="59" customFormat="1">
      <c r="A226" s="14"/>
      <c r="B226" s="43"/>
      <c r="C226" s="44"/>
      <c r="D226" s="45"/>
      <c r="E226" s="46"/>
      <c r="F226" s="45"/>
      <c r="G226" s="45"/>
      <c r="H226" s="46"/>
      <c r="I226" s="45"/>
      <c r="J226" s="2"/>
      <c r="K226" s="4"/>
      <c r="L226" s="4"/>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4"/>
      <c r="AQ226" s="4"/>
      <c r="AR226" s="4"/>
      <c r="AS226" s="4"/>
      <c r="AT226" s="4"/>
      <c r="AU226" s="4"/>
      <c r="AV226" s="4"/>
      <c r="AW226" s="4"/>
    </row>
    <row r="227" spans="1:49" s="59" customFormat="1">
      <c r="A227" s="14"/>
      <c r="B227" s="43"/>
      <c r="C227" s="44"/>
      <c r="D227" s="45"/>
      <c r="E227" s="46"/>
      <c r="F227" s="45"/>
      <c r="G227" s="45"/>
      <c r="H227" s="46"/>
      <c r="I227" s="45"/>
      <c r="J227" s="2"/>
      <c r="K227" s="4"/>
      <c r="L227" s="4"/>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4"/>
      <c r="AQ227" s="4"/>
      <c r="AR227" s="4"/>
      <c r="AS227" s="4"/>
      <c r="AT227" s="4"/>
      <c r="AU227" s="4"/>
      <c r="AV227" s="4"/>
      <c r="AW227" s="4"/>
    </row>
    <row r="228" spans="1:49" s="59" customFormat="1">
      <c r="A228" s="14"/>
      <c r="B228" s="43"/>
      <c r="C228" s="44"/>
      <c r="D228" s="45"/>
      <c r="E228" s="46"/>
      <c r="F228" s="45"/>
      <c r="G228" s="45"/>
      <c r="H228" s="46"/>
      <c r="I228" s="45"/>
      <c r="J228" s="2"/>
      <c r="K228" s="4"/>
      <c r="L228" s="4"/>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4"/>
      <c r="AQ228" s="4"/>
      <c r="AR228" s="4"/>
      <c r="AS228" s="4"/>
      <c r="AT228" s="4"/>
      <c r="AU228" s="4"/>
      <c r="AV228" s="4"/>
      <c r="AW228" s="4"/>
    </row>
    <row r="229" spans="1:49" s="59" customFormat="1">
      <c r="A229" s="14"/>
      <c r="B229" s="43"/>
      <c r="C229" s="44"/>
      <c r="D229" s="45"/>
      <c r="E229" s="46"/>
      <c r="F229" s="45"/>
      <c r="G229" s="45"/>
      <c r="H229" s="46"/>
      <c r="I229" s="45"/>
      <c r="J229" s="2"/>
      <c r="K229" s="4"/>
      <c r="L229" s="4"/>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4"/>
      <c r="AQ229" s="4"/>
      <c r="AR229" s="4"/>
      <c r="AS229" s="4"/>
      <c r="AT229" s="4"/>
      <c r="AU229" s="4"/>
      <c r="AV229" s="4"/>
      <c r="AW229" s="4"/>
    </row>
    <row r="230" spans="1:49" s="59" customFormat="1">
      <c r="A230" s="14"/>
      <c r="B230" s="43"/>
      <c r="C230" s="44"/>
      <c r="D230" s="45"/>
      <c r="E230" s="46"/>
      <c r="F230" s="45"/>
      <c r="G230" s="45"/>
      <c r="H230" s="46"/>
      <c r="I230" s="45"/>
      <c r="J230" s="2"/>
      <c r="K230" s="4"/>
      <c r="L230" s="4"/>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4"/>
      <c r="AQ230" s="4"/>
      <c r="AR230" s="4"/>
      <c r="AS230" s="4"/>
      <c r="AT230" s="4"/>
      <c r="AU230" s="4"/>
      <c r="AV230" s="4"/>
      <c r="AW230" s="4"/>
    </row>
    <row r="231" spans="1:49" s="59" customFormat="1">
      <c r="A231" s="14"/>
      <c r="B231" s="43"/>
      <c r="C231" s="44"/>
      <c r="D231" s="45"/>
      <c r="E231" s="46"/>
      <c r="F231" s="45"/>
      <c r="G231" s="45"/>
      <c r="H231" s="46"/>
      <c r="I231" s="45"/>
      <c r="J231" s="2"/>
      <c r="K231" s="4"/>
      <c r="L231" s="4"/>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4"/>
      <c r="AQ231" s="4"/>
      <c r="AR231" s="4"/>
      <c r="AS231" s="4"/>
      <c r="AT231" s="4"/>
      <c r="AU231" s="4"/>
      <c r="AV231" s="4"/>
      <c r="AW231" s="4"/>
    </row>
    <row r="232" spans="1:49" s="59" customFormat="1">
      <c r="A232" s="14"/>
      <c r="B232" s="43"/>
      <c r="C232" s="44"/>
      <c r="D232" s="45"/>
      <c r="E232" s="46"/>
      <c r="F232" s="45"/>
      <c r="G232" s="45"/>
      <c r="H232" s="46"/>
      <c r="I232" s="45"/>
      <c r="J232" s="2"/>
      <c r="K232" s="4"/>
      <c r="L232" s="4"/>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4"/>
      <c r="AQ232" s="4"/>
      <c r="AR232" s="4"/>
      <c r="AS232" s="4"/>
      <c r="AT232" s="4"/>
      <c r="AU232" s="4"/>
      <c r="AV232" s="4"/>
      <c r="AW232" s="4"/>
    </row>
    <row r="233" spans="1:49" s="59" customFormat="1">
      <c r="A233" s="14"/>
      <c r="B233" s="43"/>
      <c r="C233" s="44"/>
      <c r="D233" s="45"/>
      <c r="E233" s="46"/>
      <c r="F233" s="45"/>
      <c r="G233" s="45"/>
      <c r="H233" s="46"/>
      <c r="I233" s="45"/>
      <c r="J233" s="2"/>
      <c r="K233" s="4"/>
      <c r="L233" s="4"/>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4"/>
      <c r="AQ233" s="4"/>
      <c r="AR233" s="4"/>
      <c r="AS233" s="4"/>
      <c r="AT233" s="4"/>
      <c r="AU233" s="4"/>
      <c r="AV233" s="4"/>
      <c r="AW233" s="4"/>
    </row>
    <row r="234" spans="1:49" s="59" customFormat="1">
      <c r="A234" s="14"/>
      <c r="B234" s="43"/>
      <c r="C234" s="44"/>
      <c r="D234" s="45"/>
      <c r="E234" s="46"/>
      <c r="F234" s="45"/>
      <c r="G234" s="45"/>
      <c r="H234" s="46"/>
      <c r="I234" s="45"/>
      <c r="J234" s="2"/>
      <c r="K234" s="4"/>
      <c r="L234" s="4"/>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4"/>
      <c r="AQ234" s="4"/>
      <c r="AR234" s="4"/>
      <c r="AS234" s="4"/>
      <c r="AT234" s="4"/>
      <c r="AU234" s="4"/>
      <c r="AV234" s="4"/>
      <c r="AW234" s="4"/>
    </row>
    <row r="235" spans="1:49" s="59" customFormat="1">
      <c r="A235" s="14"/>
      <c r="B235" s="43"/>
      <c r="C235" s="44"/>
      <c r="D235" s="45"/>
      <c r="E235" s="46"/>
      <c r="F235" s="45"/>
      <c r="G235" s="45"/>
      <c r="H235" s="46"/>
      <c r="I235" s="45"/>
      <c r="J235" s="2"/>
      <c r="K235" s="4"/>
      <c r="L235" s="4"/>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4"/>
      <c r="AQ235" s="4"/>
      <c r="AR235" s="4"/>
      <c r="AS235" s="4"/>
      <c r="AT235" s="4"/>
      <c r="AU235" s="4"/>
      <c r="AV235" s="4"/>
      <c r="AW235" s="4"/>
    </row>
    <row r="236" spans="1:49" s="59" customFormat="1">
      <c r="A236" s="14"/>
      <c r="B236" s="43"/>
      <c r="C236" s="44"/>
      <c r="D236" s="45"/>
      <c r="E236" s="46"/>
      <c r="F236" s="45"/>
      <c r="G236" s="45"/>
      <c r="H236" s="46"/>
      <c r="I236" s="45"/>
      <c r="J236" s="2"/>
      <c r="K236" s="4"/>
      <c r="L236" s="4"/>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4"/>
      <c r="AQ236" s="4"/>
      <c r="AR236" s="4"/>
      <c r="AS236" s="4"/>
      <c r="AT236" s="4"/>
      <c r="AU236" s="4"/>
      <c r="AV236" s="4"/>
      <c r="AW236" s="4"/>
    </row>
    <row r="237" spans="1:49" s="59" customFormat="1">
      <c r="A237" s="14"/>
      <c r="B237" s="43"/>
      <c r="C237" s="44"/>
      <c r="D237" s="45"/>
      <c r="E237" s="46"/>
      <c r="F237" s="45"/>
      <c r="G237" s="45"/>
      <c r="H237" s="46"/>
      <c r="I237" s="45"/>
      <c r="J237" s="2"/>
      <c r="K237" s="4"/>
      <c r="L237" s="4"/>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4"/>
      <c r="AQ237" s="4"/>
      <c r="AR237" s="4"/>
      <c r="AS237" s="4"/>
      <c r="AT237" s="4"/>
      <c r="AU237" s="4"/>
      <c r="AV237" s="4"/>
      <c r="AW237" s="4"/>
    </row>
    <row r="238" spans="1:49" s="59" customFormat="1">
      <c r="A238" s="14"/>
      <c r="B238" s="43"/>
      <c r="C238" s="44"/>
      <c r="D238" s="45"/>
      <c r="E238" s="46"/>
      <c r="F238" s="45"/>
      <c r="G238" s="45"/>
      <c r="H238" s="46"/>
      <c r="I238" s="45"/>
      <c r="J238" s="2"/>
      <c r="K238" s="4"/>
      <c r="L238" s="4"/>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4"/>
      <c r="AQ238" s="4"/>
      <c r="AR238" s="4"/>
      <c r="AS238" s="4"/>
      <c r="AT238" s="4"/>
      <c r="AU238" s="4"/>
      <c r="AV238" s="4"/>
      <c r="AW238" s="4"/>
    </row>
    <row r="239" spans="1:49" s="59" customFormat="1">
      <c r="A239" s="14"/>
      <c r="B239" s="43"/>
      <c r="C239" s="44"/>
      <c r="D239" s="45"/>
      <c r="E239" s="46"/>
      <c r="F239" s="45"/>
      <c r="G239" s="45"/>
      <c r="H239" s="46"/>
      <c r="I239" s="45"/>
      <c r="J239" s="2"/>
      <c r="K239" s="4"/>
      <c r="L239" s="4"/>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4"/>
      <c r="AQ239" s="4"/>
      <c r="AR239" s="4"/>
      <c r="AS239" s="4"/>
      <c r="AT239" s="4"/>
      <c r="AU239" s="4"/>
      <c r="AV239" s="4"/>
      <c r="AW239" s="4"/>
    </row>
    <row r="240" spans="1:49" s="59" customFormat="1">
      <c r="A240" s="14"/>
      <c r="B240" s="43"/>
      <c r="C240" s="44"/>
      <c r="D240" s="45"/>
      <c r="E240" s="46"/>
      <c r="F240" s="45"/>
      <c r="G240" s="45"/>
      <c r="H240" s="46"/>
      <c r="I240" s="45"/>
      <c r="J240" s="2"/>
      <c r="K240" s="4"/>
      <c r="L240" s="4"/>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4"/>
      <c r="AQ240" s="4"/>
      <c r="AR240" s="4"/>
      <c r="AS240" s="4"/>
      <c r="AT240" s="4"/>
      <c r="AU240" s="4"/>
      <c r="AV240" s="4"/>
      <c r="AW240" s="4"/>
    </row>
    <row r="241" spans="1:49" s="59" customFormat="1">
      <c r="A241" s="14"/>
      <c r="B241" s="43"/>
      <c r="C241" s="44"/>
      <c r="D241" s="45"/>
      <c r="E241" s="46"/>
      <c r="F241" s="45"/>
      <c r="G241" s="45"/>
      <c r="H241" s="46"/>
      <c r="I241" s="45"/>
      <c r="J241" s="2"/>
      <c r="K241" s="4"/>
      <c r="L241" s="4"/>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4"/>
      <c r="AQ241" s="4"/>
      <c r="AR241" s="4"/>
      <c r="AS241" s="4"/>
      <c r="AT241" s="4"/>
      <c r="AU241" s="4"/>
      <c r="AV241" s="4"/>
      <c r="AW241" s="4"/>
    </row>
    <row r="242" spans="1:49" s="59" customFormat="1">
      <c r="A242" s="14"/>
      <c r="B242" s="43"/>
      <c r="C242" s="44"/>
      <c r="D242" s="45"/>
      <c r="E242" s="46"/>
      <c r="F242" s="45"/>
      <c r="G242" s="45"/>
      <c r="H242" s="46"/>
      <c r="I242" s="45"/>
      <c r="J242" s="2"/>
      <c r="K242" s="4"/>
      <c r="L242" s="4"/>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4"/>
      <c r="AQ242" s="4"/>
      <c r="AR242" s="4"/>
      <c r="AS242" s="4"/>
      <c r="AT242" s="4"/>
      <c r="AU242" s="4"/>
      <c r="AV242" s="4"/>
      <c r="AW242" s="4"/>
    </row>
    <row r="243" spans="1:49" s="59" customFormat="1">
      <c r="A243" s="14"/>
      <c r="B243" s="43"/>
      <c r="C243" s="44"/>
      <c r="D243" s="45"/>
      <c r="E243" s="46"/>
      <c r="F243" s="45"/>
      <c r="G243" s="45"/>
      <c r="H243" s="46"/>
      <c r="I243" s="45"/>
      <c r="J243" s="2"/>
      <c r="K243" s="4"/>
      <c r="L243" s="4"/>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4"/>
      <c r="AQ243" s="4"/>
      <c r="AR243" s="4"/>
      <c r="AS243" s="4"/>
      <c r="AT243" s="4"/>
      <c r="AU243" s="4"/>
      <c r="AV243" s="4"/>
      <c r="AW243" s="4"/>
    </row>
    <row r="244" spans="1:49" s="59" customFormat="1">
      <c r="A244" s="14"/>
      <c r="B244" s="43"/>
      <c r="C244" s="44"/>
      <c r="D244" s="45"/>
      <c r="E244" s="46"/>
      <c r="F244" s="45"/>
      <c r="G244" s="45"/>
      <c r="H244" s="46"/>
      <c r="I244" s="45"/>
      <c r="J244" s="2"/>
      <c r="K244" s="4"/>
      <c r="L244" s="4"/>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4"/>
      <c r="AQ244" s="4"/>
      <c r="AR244" s="4"/>
      <c r="AS244" s="4"/>
      <c r="AT244" s="4"/>
      <c r="AU244" s="4"/>
      <c r="AV244" s="4"/>
      <c r="AW244" s="4"/>
    </row>
    <row r="245" spans="1:49" s="59" customFormat="1">
      <c r="A245" s="14"/>
      <c r="B245" s="43"/>
      <c r="C245" s="44"/>
      <c r="D245" s="45"/>
      <c r="E245" s="46"/>
      <c r="F245" s="45"/>
      <c r="G245" s="45"/>
      <c r="H245" s="46"/>
      <c r="I245" s="45"/>
      <c r="J245" s="2"/>
      <c r="K245" s="4"/>
      <c r="L245" s="4"/>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4"/>
      <c r="AQ245" s="4"/>
      <c r="AR245" s="4"/>
      <c r="AS245" s="4"/>
      <c r="AT245" s="4"/>
      <c r="AU245" s="4"/>
      <c r="AV245" s="4"/>
      <c r="AW245" s="4"/>
    </row>
    <row r="246" spans="1:49" s="59" customFormat="1">
      <c r="A246" s="14"/>
      <c r="B246" s="43"/>
      <c r="C246" s="44"/>
      <c r="D246" s="45"/>
      <c r="E246" s="46"/>
      <c r="F246" s="45"/>
      <c r="G246" s="45"/>
      <c r="H246" s="46"/>
      <c r="I246" s="45"/>
      <c r="J246" s="2"/>
      <c r="K246" s="4"/>
      <c r="L246" s="4"/>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4"/>
      <c r="AQ246" s="4"/>
      <c r="AR246" s="4"/>
      <c r="AS246" s="4"/>
      <c r="AT246" s="4"/>
      <c r="AU246" s="4"/>
      <c r="AV246" s="4"/>
      <c r="AW246" s="4"/>
    </row>
    <row r="247" spans="1:49" s="59" customFormat="1">
      <c r="A247" s="14"/>
      <c r="B247" s="43"/>
      <c r="C247" s="44"/>
      <c r="D247" s="45"/>
      <c r="E247" s="46"/>
      <c r="F247" s="45"/>
      <c r="G247" s="45"/>
      <c r="H247" s="46"/>
      <c r="I247" s="45"/>
      <c r="J247" s="2"/>
      <c r="K247" s="4"/>
      <c r="L247" s="4"/>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4"/>
      <c r="AQ247" s="4"/>
      <c r="AR247" s="4"/>
      <c r="AS247" s="4"/>
      <c r="AT247" s="4"/>
      <c r="AU247" s="4"/>
      <c r="AV247" s="4"/>
      <c r="AW247" s="4"/>
    </row>
    <row r="248" spans="1:49" s="59" customFormat="1">
      <c r="A248" s="14"/>
      <c r="B248" s="43"/>
      <c r="C248" s="44"/>
      <c r="D248" s="45"/>
      <c r="E248" s="46"/>
      <c r="F248" s="45"/>
      <c r="G248" s="45"/>
      <c r="H248" s="46"/>
      <c r="I248" s="45"/>
      <c r="J248" s="2"/>
      <c r="K248" s="4"/>
      <c r="L248" s="4"/>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4"/>
      <c r="AQ248" s="4"/>
      <c r="AR248" s="4"/>
      <c r="AS248" s="4"/>
      <c r="AT248" s="4"/>
      <c r="AU248" s="4"/>
      <c r="AV248" s="4"/>
      <c r="AW248" s="4"/>
    </row>
    <row r="249" spans="1:49" s="59" customFormat="1">
      <c r="A249" s="14"/>
      <c r="B249" s="43"/>
      <c r="C249" s="44"/>
      <c r="D249" s="45"/>
      <c r="E249" s="46"/>
      <c r="F249" s="45"/>
      <c r="G249" s="45"/>
      <c r="H249" s="46"/>
      <c r="I249" s="45"/>
      <c r="J249" s="2"/>
      <c r="K249" s="4"/>
      <c r="L249" s="4"/>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4"/>
      <c r="AQ249" s="4"/>
      <c r="AR249" s="4"/>
      <c r="AS249" s="4"/>
      <c r="AT249" s="4"/>
      <c r="AU249" s="4"/>
      <c r="AV249" s="4"/>
      <c r="AW249" s="4"/>
    </row>
    <row r="250" spans="1:49" s="59" customFormat="1">
      <c r="A250" s="14"/>
      <c r="B250" s="43"/>
      <c r="C250" s="44"/>
      <c r="D250" s="45"/>
      <c r="E250" s="46"/>
      <c r="F250" s="45"/>
      <c r="G250" s="45"/>
      <c r="H250" s="46"/>
      <c r="I250" s="45"/>
      <c r="J250" s="2"/>
      <c r="K250" s="4"/>
      <c r="L250" s="4"/>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4"/>
      <c r="AQ250" s="4"/>
      <c r="AR250" s="4"/>
      <c r="AS250" s="4"/>
      <c r="AT250" s="4"/>
      <c r="AU250" s="4"/>
      <c r="AV250" s="4"/>
      <c r="AW250" s="4"/>
    </row>
    <row r="251" spans="1:49" s="59" customFormat="1">
      <c r="A251" s="14"/>
      <c r="B251" s="43"/>
      <c r="C251" s="44"/>
      <c r="D251" s="45"/>
      <c r="E251" s="46"/>
      <c r="F251" s="45"/>
      <c r="G251" s="45"/>
      <c r="H251" s="46"/>
      <c r="I251" s="45"/>
      <c r="J251" s="2"/>
      <c r="K251" s="4"/>
      <c r="L251" s="4"/>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4"/>
      <c r="AQ251" s="4"/>
      <c r="AR251" s="4"/>
      <c r="AS251" s="4"/>
      <c r="AT251" s="4"/>
      <c r="AU251" s="4"/>
      <c r="AV251" s="4"/>
      <c r="AW251" s="4"/>
    </row>
    <row r="252" spans="1:49" s="59" customFormat="1">
      <c r="A252" s="14"/>
      <c r="B252" s="43"/>
      <c r="C252" s="44"/>
      <c r="D252" s="45"/>
      <c r="E252" s="46"/>
      <c r="F252" s="45"/>
      <c r="G252" s="45"/>
      <c r="H252" s="46"/>
      <c r="I252" s="45"/>
      <c r="J252" s="2"/>
      <c r="K252" s="4"/>
      <c r="L252" s="4"/>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4"/>
      <c r="AQ252" s="4"/>
      <c r="AR252" s="4"/>
      <c r="AS252" s="4"/>
      <c r="AT252" s="4"/>
      <c r="AU252" s="4"/>
      <c r="AV252" s="4"/>
      <c r="AW252" s="4"/>
    </row>
    <row r="253" spans="1:49" s="59" customFormat="1">
      <c r="A253" s="14"/>
      <c r="B253" s="43"/>
      <c r="C253" s="44"/>
      <c r="D253" s="45"/>
      <c r="E253" s="46"/>
      <c r="F253" s="45"/>
      <c r="G253" s="45"/>
      <c r="H253" s="46"/>
      <c r="I253" s="45"/>
      <c r="J253" s="2"/>
      <c r="K253" s="4"/>
      <c r="L253" s="4"/>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4"/>
      <c r="AQ253" s="4"/>
      <c r="AR253" s="4"/>
      <c r="AS253" s="4"/>
      <c r="AT253" s="4"/>
      <c r="AU253" s="4"/>
      <c r="AV253" s="4"/>
      <c r="AW253" s="4"/>
    </row>
    <row r="254" spans="1:49" s="59" customFormat="1">
      <c r="A254" s="14"/>
      <c r="B254" s="43"/>
      <c r="C254" s="44"/>
      <c r="D254" s="45"/>
      <c r="E254" s="46"/>
      <c r="F254" s="45"/>
      <c r="G254" s="45"/>
      <c r="H254" s="46"/>
      <c r="I254" s="45"/>
      <c r="J254" s="2"/>
      <c r="K254" s="4"/>
      <c r="L254" s="4"/>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4"/>
      <c r="AQ254" s="4"/>
      <c r="AR254" s="4"/>
      <c r="AS254" s="4"/>
      <c r="AT254" s="4"/>
      <c r="AU254" s="4"/>
      <c r="AV254" s="4"/>
      <c r="AW254" s="4"/>
    </row>
    <row r="255" spans="1:49" s="59" customFormat="1">
      <c r="A255" s="14"/>
      <c r="B255" s="43"/>
      <c r="C255" s="44"/>
      <c r="D255" s="45"/>
      <c r="E255" s="46"/>
      <c r="F255" s="45"/>
      <c r="G255" s="45"/>
      <c r="H255" s="46"/>
      <c r="I255" s="45"/>
      <c r="J255" s="2"/>
      <c r="K255" s="4"/>
      <c r="L255" s="4"/>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4"/>
      <c r="AQ255" s="4"/>
      <c r="AR255" s="4"/>
      <c r="AS255" s="4"/>
      <c r="AT255" s="4"/>
      <c r="AU255" s="4"/>
      <c r="AV255" s="4"/>
      <c r="AW255" s="4"/>
    </row>
    <row r="256" spans="1:49" s="59" customFormat="1">
      <c r="A256" s="14"/>
      <c r="B256" s="43"/>
      <c r="C256" s="44"/>
      <c r="D256" s="45"/>
      <c r="E256" s="46"/>
      <c r="F256" s="45"/>
      <c r="G256" s="45"/>
      <c r="H256" s="46"/>
      <c r="I256" s="45"/>
      <c r="J256" s="2"/>
      <c r="K256" s="4"/>
      <c r="L256" s="4"/>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4"/>
      <c r="AQ256" s="4"/>
      <c r="AR256" s="4"/>
      <c r="AS256" s="4"/>
      <c r="AT256" s="4"/>
      <c r="AU256" s="4"/>
      <c r="AV256" s="4"/>
      <c r="AW256" s="4"/>
    </row>
    <row r="257" spans="1:49" s="59" customFormat="1">
      <c r="A257" s="14"/>
      <c r="B257" s="43"/>
      <c r="C257" s="44"/>
      <c r="D257" s="45"/>
      <c r="E257" s="46"/>
      <c r="F257" s="45"/>
      <c r="G257" s="45"/>
      <c r="H257" s="46"/>
      <c r="I257" s="45"/>
      <c r="J257" s="2"/>
      <c r="K257" s="4"/>
      <c r="L257" s="4"/>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4"/>
      <c r="AQ257" s="4"/>
      <c r="AR257" s="4"/>
      <c r="AS257" s="4"/>
      <c r="AT257" s="4"/>
      <c r="AU257" s="4"/>
      <c r="AV257" s="4"/>
      <c r="AW257" s="4"/>
    </row>
    <row r="258" spans="1:49" s="59" customFormat="1">
      <c r="A258" s="14"/>
      <c r="B258" s="43"/>
      <c r="C258" s="44"/>
      <c r="D258" s="45"/>
      <c r="E258" s="46"/>
      <c r="F258" s="45"/>
      <c r="G258" s="45"/>
      <c r="H258" s="46"/>
      <c r="I258" s="45"/>
      <c r="J258" s="2"/>
      <c r="K258" s="4"/>
      <c r="L258" s="4"/>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4"/>
      <c r="AQ258" s="4"/>
      <c r="AR258" s="4"/>
      <c r="AS258" s="4"/>
      <c r="AT258" s="4"/>
      <c r="AU258" s="4"/>
      <c r="AV258" s="4"/>
      <c r="AW258" s="4"/>
    </row>
    <row r="259" spans="1:49" s="59" customFormat="1">
      <c r="A259" s="14"/>
      <c r="B259" s="43"/>
      <c r="C259" s="44"/>
      <c r="D259" s="45"/>
      <c r="E259" s="46"/>
      <c r="F259" s="45"/>
      <c r="G259" s="45"/>
      <c r="H259" s="46"/>
      <c r="I259" s="45"/>
      <c r="J259" s="2"/>
      <c r="K259" s="4"/>
      <c r="L259" s="4"/>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4"/>
      <c r="AQ259" s="4"/>
      <c r="AR259" s="4"/>
      <c r="AS259" s="4"/>
      <c r="AT259" s="4"/>
      <c r="AU259" s="4"/>
      <c r="AV259" s="4"/>
      <c r="AW259" s="4"/>
    </row>
    <row r="260" spans="1:49" s="59" customFormat="1">
      <c r="A260" s="14"/>
      <c r="B260" s="43"/>
      <c r="C260" s="44"/>
      <c r="D260" s="45"/>
      <c r="E260" s="46"/>
      <c r="F260" s="45"/>
      <c r="G260" s="45"/>
      <c r="H260" s="46"/>
      <c r="I260" s="45"/>
      <c r="J260" s="2"/>
      <c r="K260" s="4"/>
      <c r="L260" s="4"/>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4"/>
      <c r="AQ260" s="4"/>
      <c r="AR260" s="4"/>
      <c r="AS260" s="4"/>
      <c r="AT260" s="4"/>
      <c r="AU260" s="4"/>
      <c r="AV260" s="4"/>
      <c r="AW260" s="4"/>
    </row>
    <row r="261" spans="1:49" s="59" customFormat="1">
      <c r="A261" s="14"/>
      <c r="B261" s="43"/>
      <c r="C261" s="44"/>
      <c r="D261" s="45"/>
      <c r="E261" s="46"/>
      <c r="F261" s="45"/>
      <c r="G261" s="45"/>
      <c r="H261" s="46"/>
      <c r="I261" s="45"/>
      <c r="J261" s="2"/>
      <c r="K261" s="4"/>
      <c r="L261" s="4"/>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4"/>
      <c r="AQ261" s="4"/>
      <c r="AR261" s="4"/>
      <c r="AS261" s="4"/>
      <c r="AT261" s="4"/>
      <c r="AU261" s="4"/>
      <c r="AV261" s="4"/>
      <c r="AW261" s="4"/>
    </row>
    <row r="262" spans="1:49" s="59" customFormat="1">
      <c r="A262" s="14"/>
      <c r="B262" s="43"/>
      <c r="C262" s="44"/>
      <c r="D262" s="45"/>
      <c r="E262" s="46"/>
      <c r="F262" s="45"/>
      <c r="G262" s="45"/>
      <c r="H262" s="46"/>
      <c r="I262" s="45"/>
      <c r="J262" s="2"/>
      <c r="K262" s="4"/>
      <c r="L262" s="4"/>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4"/>
      <c r="AQ262" s="4"/>
      <c r="AR262" s="4"/>
      <c r="AS262" s="4"/>
      <c r="AT262" s="4"/>
      <c r="AU262" s="4"/>
      <c r="AV262" s="4"/>
      <c r="AW262" s="4"/>
    </row>
    <row r="263" spans="1:49" s="59" customFormat="1">
      <c r="A263" s="14"/>
      <c r="B263" s="43"/>
      <c r="C263" s="44"/>
      <c r="D263" s="45"/>
      <c r="E263" s="46"/>
      <c r="F263" s="45"/>
      <c r="G263" s="45"/>
      <c r="H263" s="46"/>
      <c r="I263" s="45"/>
      <c r="J263" s="2"/>
      <c r="K263" s="4"/>
      <c r="L263" s="4"/>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4"/>
      <c r="AQ263" s="4"/>
      <c r="AR263" s="4"/>
      <c r="AS263" s="4"/>
      <c r="AT263" s="4"/>
      <c r="AU263" s="4"/>
      <c r="AV263" s="4"/>
      <c r="AW263" s="4"/>
    </row>
    <row r="264" spans="1:49" s="59" customFormat="1">
      <c r="A264" s="14"/>
      <c r="B264" s="43"/>
      <c r="C264" s="44"/>
      <c r="D264" s="45"/>
      <c r="E264" s="46"/>
      <c r="F264" s="45"/>
      <c r="G264" s="45"/>
      <c r="H264" s="46"/>
      <c r="I264" s="45"/>
      <c r="J264" s="2"/>
      <c r="K264" s="4"/>
      <c r="L264" s="4"/>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4"/>
      <c r="AQ264" s="4"/>
      <c r="AR264" s="4"/>
      <c r="AS264" s="4"/>
      <c r="AT264" s="4"/>
      <c r="AU264" s="4"/>
      <c r="AV264" s="4"/>
      <c r="AW264" s="4"/>
    </row>
    <row r="265" spans="1:49" s="59" customFormat="1">
      <c r="A265" s="14"/>
      <c r="B265" s="43"/>
      <c r="C265" s="44"/>
      <c r="D265" s="45"/>
      <c r="E265" s="46"/>
      <c r="F265" s="45"/>
      <c r="G265" s="45"/>
      <c r="H265" s="46"/>
      <c r="I265" s="45"/>
      <c r="J265" s="2"/>
      <c r="K265" s="4"/>
      <c r="L265" s="4"/>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4"/>
      <c r="AQ265" s="4"/>
      <c r="AR265" s="4"/>
      <c r="AS265" s="4"/>
      <c r="AT265" s="4"/>
      <c r="AU265" s="4"/>
      <c r="AV265" s="4"/>
      <c r="AW265" s="4"/>
    </row>
    <row r="266" spans="1:49" s="59" customFormat="1">
      <c r="A266" s="14"/>
      <c r="B266" s="43"/>
      <c r="C266" s="44"/>
      <c r="D266" s="45"/>
      <c r="E266" s="46"/>
      <c r="F266" s="45"/>
      <c r="G266" s="45"/>
      <c r="H266" s="46"/>
      <c r="I266" s="45"/>
      <c r="J266" s="2"/>
      <c r="K266" s="4"/>
      <c r="L266" s="4"/>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4"/>
      <c r="AQ266" s="4"/>
      <c r="AR266" s="4"/>
      <c r="AS266" s="4"/>
      <c r="AT266" s="4"/>
      <c r="AU266" s="4"/>
      <c r="AV266" s="4"/>
      <c r="AW266" s="4"/>
    </row>
    <row r="267" spans="1:49" s="59" customFormat="1">
      <c r="A267" s="14"/>
      <c r="B267" s="43"/>
      <c r="C267" s="44"/>
      <c r="D267" s="45"/>
      <c r="E267" s="46"/>
      <c r="F267" s="45"/>
      <c r="G267" s="45"/>
      <c r="H267" s="46"/>
      <c r="I267" s="45"/>
      <c r="J267" s="2"/>
      <c r="K267" s="4"/>
      <c r="L267" s="4"/>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4"/>
      <c r="AQ267" s="4"/>
      <c r="AR267" s="4"/>
      <c r="AS267" s="4"/>
      <c r="AT267" s="4"/>
      <c r="AU267" s="4"/>
      <c r="AV267" s="4"/>
      <c r="AW267" s="4"/>
    </row>
    <row r="268" spans="1:49" s="59" customFormat="1">
      <c r="A268" s="14"/>
      <c r="B268" s="43"/>
      <c r="C268" s="44"/>
      <c r="D268" s="45"/>
      <c r="E268" s="46"/>
      <c r="F268" s="45"/>
      <c r="G268" s="45"/>
      <c r="H268" s="46"/>
      <c r="I268" s="45"/>
      <c r="J268" s="2"/>
      <c r="K268" s="4"/>
      <c r="L268" s="4"/>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4"/>
      <c r="AQ268" s="4"/>
      <c r="AR268" s="4"/>
      <c r="AS268" s="4"/>
      <c r="AT268" s="4"/>
      <c r="AU268" s="4"/>
      <c r="AV268" s="4"/>
      <c r="AW268" s="4"/>
    </row>
    <row r="269" spans="1:49" s="59" customFormat="1">
      <c r="A269" s="14"/>
      <c r="B269" s="43"/>
      <c r="C269" s="44"/>
      <c r="D269" s="45"/>
      <c r="E269" s="46"/>
      <c r="F269" s="45"/>
      <c r="G269" s="45"/>
      <c r="H269" s="46"/>
      <c r="I269" s="45"/>
      <c r="J269" s="2"/>
      <c r="K269" s="4"/>
      <c r="L269" s="4"/>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4"/>
      <c r="AQ269" s="4"/>
      <c r="AR269" s="4"/>
      <c r="AS269" s="4"/>
      <c r="AT269" s="4"/>
      <c r="AU269" s="4"/>
      <c r="AV269" s="4"/>
      <c r="AW269" s="4"/>
    </row>
    <row r="270" spans="1:49" s="59" customFormat="1">
      <c r="A270" s="14"/>
      <c r="B270" s="43"/>
      <c r="C270" s="44"/>
      <c r="D270" s="45"/>
      <c r="E270" s="46"/>
      <c r="F270" s="45"/>
      <c r="G270" s="45"/>
      <c r="H270" s="46"/>
      <c r="I270" s="45"/>
      <c r="J270" s="2"/>
      <c r="K270" s="4"/>
      <c r="L270" s="4"/>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4"/>
      <c r="AQ270" s="4"/>
      <c r="AR270" s="4"/>
      <c r="AS270" s="4"/>
      <c r="AT270" s="4"/>
      <c r="AU270" s="4"/>
      <c r="AV270" s="4"/>
      <c r="AW270" s="4"/>
    </row>
    <row r="271" spans="1:49" s="59" customFormat="1">
      <c r="A271" s="14"/>
      <c r="B271" s="43"/>
      <c r="C271" s="44"/>
      <c r="D271" s="45"/>
      <c r="E271" s="46"/>
      <c r="F271" s="45"/>
      <c r="G271" s="45"/>
      <c r="H271" s="46"/>
      <c r="I271" s="45"/>
      <c r="J271" s="2"/>
      <c r="K271" s="4"/>
      <c r="L271" s="4"/>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4"/>
      <c r="AQ271" s="4"/>
      <c r="AR271" s="4"/>
      <c r="AS271" s="4"/>
      <c r="AT271" s="4"/>
      <c r="AU271" s="4"/>
      <c r="AV271" s="4"/>
      <c r="AW271" s="4"/>
    </row>
    <row r="272" spans="1:49" s="59" customFormat="1">
      <c r="A272" s="14"/>
      <c r="B272" s="43"/>
      <c r="C272" s="44"/>
      <c r="D272" s="45"/>
      <c r="E272" s="46"/>
      <c r="F272" s="45"/>
      <c r="G272" s="45"/>
      <c r="H272" s="46"/>
      <c r="I272" s="45"/>
      <c r="J272" s="2"/>
      <c r="K272" s="4"/>
      <c r="L272" s="4"/>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4"/>
      <c r="AQ272" s="4"/>
      <c r="AR272" s="4"/>
      <c r="AS272" s="4"/>
      <c r="AT272" s="4"/>
      <c r="AU272" s="4"/>
      <c r="AV272" s="4"/>
      <c r="AW272" s="4"/>
    </row>
    <row r="273" spans="1:49" s="59" customFormat="1">
      <c r="A273" s="14"/>
      <c r="B273" s="43"/>
      <c r="C273" s="44"/>
      <c r="D273" s="45"/>
      <c r="E273" s="46"/>
      <c r="F273" s="45"/>
      <c r="G273" s="45"/>
      <c r="H273" s="46"/>
      <c r="I273" s="45"/>
      <c r="J273" s="2"/>
      <c r="K273" s="4"/>
      <c r="L273" s="4"/>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4"/>
      <c r="AQ273" s="4"/>
      <c r="AR273" s="4"/>
      <c r="AS273" s="4"/>
      <c r="AT273" s="4"/>
      <c r="AU273" s="4"/>
      <c r="AV273" s="4"/>
      <c r="AW273" s="4"/>
    </row>
    <row r="274" spans="1:49" s="59" customFormat="1">
      <c r="A274" s="14"/>
      <c r="B274" s="43"/>
      <c r="C274" s="44"/>
      <c r="D274" s="45"/>
      <c r="E274" s="46"/>
      <c r="F274" s="45"/>
      <c r="G274" s="45"/>
      <c r="H274" s="46"/>
      <c r="I274" s="45"/>
      <c r="J274" s="2"/>
      <c r="K274" s="4"/>
      <c r="L274" s="4"/>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4"/>
      <c r="AQ274" s="4"/>
      <c r="AR274" s="4"/>
      <c r="AS274" s="4"/>
      <c r="AT274" s="4"/>
      <c r="AU274" s="4"/>
      <c r="AV274" s="4"/>
      <c r="AW274" s="4"/>
    </row>
    <row r="275" spans="1:49" s="59" customFormat="1">
      <c r="A275" s="14"/>
      <c r="B275" s="43"/>
      <c r="C275" s="44"/>
      <c r="D275" s="45"/>
      <c r="E275" s="46"/>
      <c r="F275" s="45"/>
      <c r="G275" s="45"/>
      <c r="H275" s="46"/>
      <c r="I275" s="45"/>
      <c r="J275" s="2"/>
      <c r="K275" s="4"/>
      <c r="L275" s="4"/>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4"/>
      <c r="AQ275" s="4"/>
      <c r="AR275" s="4"/>
      <c r="AS275" s="4"/>
      <c r="AT275" s="4"/>
      <c r="AU275" s="4"/>
      <c r="AV275" s="4"/>
      <c r="AW275" s="4"/>
    </row>
    <row r="276" spans="1:49" s="59" customFormat="1">
      <c r="A276" s="14"/>
      <c r="B276" s="43"/>
      <c r="C276" s="44"/>
      <c r="D276" s="45"/>
      <c r="E276" s="46"/>
      <c r="F276" s="45"/>
      <c r="G276" s="45"/>
      <c r="H276" s="46"/>
      <c r="I276" s="45"/>
      <c r="J276" s="2"/>
      <c r="K276" s="4"/>
      <c r="L276" s="4"/>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4"/>
      <c r="AQ276" s="4"/>
      <c r="AR276" s="4"/>
      <c r="AS276" s="4"/>
      <c r="AT276" s="4"/>
      <c r="AU276" s="4"/>
      <c r="AV276" s="4"/>
      <c r="AW276" s="4"/>
    </row>
    <row r="277" spans="1:49" s="59" customFormat="1">
      <c r="A277" s="14"/>
      <c r="B277" s="43"/>
      <c r="C277" s="44"/>
      <c r="D277" s="45"/>
      <c r="E277" s="46"/>
      <c r="F277" s="45"/>
      <c r="G277" s="45"/>
      <c r="H277" s="46"/>
      <c r="I277" s="45"/>
      <c r="J277" s="2"/>
      <c r="K277" s="4"/>
      <c r="L277" s="4"/>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4"/>
      <c r="AQ277" s="4"/>
      <c r="AR277" s="4"/>
      <c r="AS277" s="4"/>
      <c r="AT277" s="4"/>
      <c r="AU277" s="4"/>
      <c r="AV277" s="4"/>
      <c r="AW277" s="4"/>
    </row>
    <row r="278" spans="1:49" s="59" customFormat="1">
      <c r="A278" s="14"/>
      <c r="B278" s="43"/>
      <c r="C278" s="44"/>
      <c r="D278" s="45"/>
      <c r="E278" s="46"/>
      <c r="F278" s="45"/>
      <c r="G278" s="45"/>
      <c r="H278" s="46"/>
      <c r="I278" s="45"/>
      <c r="J278" s="2"/>
      <c r="K278" s="4"/>
      <c r="L278" s="4"/>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4"/>
      <c r="AQ278" s="4"/>
      <c r="AR278" s="4"/>
      <c r="AS278" s="4"/>
      <c r="AT278" s="4"/>
      <c r="AU278" s="4"/>
      <c r="AV278" s="4"/>
      <c r="AW278" s="4"/>
    </row>
    <row r="279" spans="1:49" s="59" customFormat="1">
      <c r="A279" s="14"/>
      <c r="B279" s="43"/>
      <c r="C279" s="44"/>
      <c r="D279" s="45"/>
      <c r="E279" s="46"/>
      <c r="F279" s="45"/>
      <c r="G279" s="45"/>
      <c r="H279" s="46"/>
      <c r="I279" s="45"/>
      <c r="J279" s="2"/>
      <c r="K279" s="4"/>
      <c r="L279" s="4"/>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4"/>
      <c r="AQ279" s="4"/>
      <c r="AR279" s="4"/>
      <c r="AS279" s="4"/>
      <c r="AT279" s="4"/>
      <c r="AU279" s="4"/>
      <c r="AV279" s="4"/>
      <c r="AW279" s="4"/>
    </row>
    <row r="280" spans="1:49" s="59" customFormat="1">
      <c r="A280" s="14"/>
      <c r="B280" s="43"/>
      <c r="C280" s="44"/>
      <c r="D280" s="45"/>
      <c r="E280" s="46"/>
      <c r="F280" s="45"/>
      <c r="G280" s="45"/>
      <c r="H280" s="46"/>
      <c r="I280" s="45"/>
      <c r="J280" s="2"/>
      <c r="K280" s="4"/>
      <c r="L280" s="4"/>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4"/>
      <c r="AQ280" s="4"/>
      <c r="AR280" s="4"/>
      <c r="AS280" s="4"/>
      <c r="AT280" s="4"/>
      <c r="AU280" s="4"/>
      <c r="AV280" s="4"/>
      <c r="AW280" s="4"/>
    </row>
    <row r="281" spans="1:49" s="59" customFormat="1">
      <c r="A281" s="14"/>
      <c r="B281" s="43"/>
      <c r="C281" s="44"/>
      <c r="D281" s="45"/>
      <c r="E281" s="46"/>
      <c r="F281" s="45"/>
      <c r="G281" s="45"/>
      <c r="H281" s="46"/>
      <c r="I281" s="45"/>
      <c r="J281" s="2"/>
      <c r="K281" s="4"/>
      <c r="L281" s="4"/>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4"/>
      <c r="AQ281" s="4"/>
      <c r="AR281" s="4"/>
      <c r="AS281" s="4"/>
      <c r="AT281" s="4"/>
      <c r="AU281" s="4"/>
      <c r="AV281" s="4"/>
      <c r="AW281" s="4"/>
    </row>
    <row r="282" spans="1:49" s="59" customFormat="1">
      <c r="A282" s="14"/>
      <c r="B282" s="43"/>
      <c r="C282" s="44"/>
      <c r="D282" s="45"/>
      <c r="E282" s="46"/>
      <c r="F282" s="45"/>
      <c r="G282" s="45"/>
      <c r="H282" s="46"/>
      <c r="I282" s="45"/>
      <c r="J282" s="2"/>
      <c r="K282" s="4"/>
      <c r="L282" s="4"/>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4"/>
      <c r="AQ282" s="4"/>
      <c r="AR282" s="4"/>
      <c r="AS282" s="4"/>
      <c r="AT282" s="4"/>
      <c r="AU282" s="4"/>
      <c r="AV282" s="4"/>
      <c r="AW282" s="4"/>
    </row>
    <row r="283" spans="1:49" s="59" customFormat="1">
      <c r="A283" s="14"/>
      <c r="B283" s="43"/>
      <c r="C283" s="44"/>
      <c r="D283" s="45"/>
      <c r="E283" s="46"/>
      <c r="F283" s="45"/>
      <c r="G283" s="45"/>
      <c r="H283" s="46"/>
      <c r="I283" s="45"/>
      <c r="J283" s="2"/>
      <c r="K283" s="4"/>
      <c r="L283" s="4"/>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4"/>
      <c r="AQ283" s="4"/>
      <c r="AR283" s="4"/>
      <c r="AS283" s="4"/>
      <c r="AT283" s="4"/>
      <c r="AU283" s="4"/>
      <c r="AV283" s="4"/>
      <c r="AW283" s="4"/>
    </row>
    <row r="284" spans="1:49" s="59" customFormat="1">
      <c r="A284" s="14"/>
      <c r="B284" s="43"/>
      <c r="C284" s="44"/>
      <c r="D284" s="45"/>
      <c r="E284" s="46"/>
      <c r="F284" s="45"/>
      <c r="G284" s="45"/>
      <c r="H284" s="46"/>
      <c r="I284" s="45"/>
      <c r="J284" s="2"/>
      <c r="K284" s="4"/>
      <c r="L284" s="4"/>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4"/>
      <c r="AQ284" s="4"/>
      <c r="AR284" s="4"/>
      <c r="AS284" s="4"/>
      <c r="AT284" s="4"/>
      <c r="AU284" s="4"/>
      <c r="AV284" s="4"/>
      <c r="AW284" s="4"/>
    </row>
    <row r="285" spans="1:49" s="59" customFormat="1">
      <c r="A285" s="14"/>
      <c r="B285" s="43"/>
      <c r="C285" s="44"/>
      <c r="D285" s="45"/>
      <c r="E285" s="46"/>
      <c r="F285" s="45"/>
      <c r="G285" s="45"/>
      <c r="H285" s="46"/>
      <c r="I285" s="45"/>
      <c r="J285" s="2"/>
      <c r="K285" s="4"/>
      <c r="L285" s="4"/>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4"/>
      <c r="AQ285" s="4"/>
      <c r="AR285" s="4"/>
      <c r="AS285" s="4"/>
      <c r="AT285" s="4"/>
      <c r="AU285" s="4"/>
      <c r="AV285" s="4"/>
      <c r="AW285" s="4"/>
    </row>
    <row r="286" spans="1:49" s="59" customFormat="1">
      <c r="A286" s="14"/>
      <c r="B286" s="43"/>
      <c r="C286" s="44"/>
      <c r="D286" s="45"/>
      <c r="E286" s="46"/>
      <c r="F286" s="45"/>
      <c r="G286" s="45"/>
      <c r="H286" s="46"/>
      <c r="I286" s="45"/>
      <c r="J286" s="2"/>
      <c r="K286" s="4"/>
      <c r="L286" s="4"/>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4"/>
      <c r="AQ286" s="4"/>
      <c r="AR286" s="4"/>
      <c r="AS286" s="4"/>
      <c r="AT286" s="4"/>
      <c r="AU286" s="4"/>
      <c r="AV286" s="4"/>
      <c r="AW286" s="4"/>
    </row>
    <row r="287" spans="1:49" s="59" customFormat="1">
      <c r="A287" s="14"/>
      <c r="B287" s="43"/>
      <c r="C287" s="44"/>
      <c r="D287" s="45"/>
      <c r="E287" s="46"/>
      <c r="F287" s="45"/>
      <c r="G287" s="45"/>
      <c r="H287" s="46"/>
      <c r="I287" s="45"/>
      <c r="J287" s="2"/>
      <c r="K287" s="4"/>
      <c r="L287" s="4"/>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4"/>
      <c r="AQ287" s="4"/>
      <c r="AR287" s="4"/>
      <c r="AS287" s="4"/>
      <c r="AT287" s="4"/>
      <c r="AU287" s="4"/>
      <c r="AV287" s="4"/>
      <c r="AW287" s="4"/>
    </row>
    <row r="288" spans="1:49" s="59" customFormat="1">
      <c r="A288" s="14"/>
      <c r="B288" s="43"/>
      <c r="C288" s="44"/>
      <c r="D288" s="45"/>
      <c r="E288" s="46"/>
      <c r="F288" s="45"/>
      <c r="G288" s="45"/>
      <c r="H288" s="46"/>
      <c r="I288" s="45"/>
      <c r="J288" s="2"/>
      <c r="K288" s="4"/>
      <c r="L288" s="4"/>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4"/>
      <c r="AQ288" s="4"/>
      <c r="AR288" s="4"/>
      <c r="AS288" s="4"/>
      <c r="AT288" s="4"/>
      <c r="AU288" s="4"/>
      <c r="AV288" s="4"/>
      <c r="AW288" s="4"/>
    </row>
    <row r="289" spans="1:49" s="59" customFormat="1">
      <c r="A289" s="14"/>
      <c r="B289" s="43"/>
      <c r="C289" s="44"/>
      <c r="D289" s="45"/>
      <c r="E289" s="46"/>
      <c r="F289" s="45"/>
      <c r="G289" s="45"/>
      <c r="H289" s="46"/>
      <c r="I289" s="45"/>
      <c r="J289" s="2"/>
      <c r="K289" s="4"/>
      <c r="L289" s="4"/>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4"/>
      <c r="AQ289" s="4"/>
      <c r="AR289" s="4"/>
      <c r="AS289" s="4"/>
      <c r="AT289" s="4"/>
      <c r="AU289" s="4"/>
      <c r="AV289" s="4"/>
      <c r="AW289" s="4"/>
    </row>
    <row r="290" spans="1:49" s="59" customFormat="1">
      <c r="A290" s="14"/>
      <c r="B290" s="43"/>
      <c r="C290" s="44"/>
      <c r="D290" s="45"/>
      <c r="E290" s="46"/>
      <c r="F290" s="45"/>
      <c r="G290" s="45"/>
      <c r="H290" s="46"/>
      <c r="I290" s="45"/>
      <c r="J290" s="2"/>
      <c r="K290" s="4"/>
      <c r="L290" s="4"/>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4"/>
      <c r="AQ290" s="4"/>
      <c r="AR290" s="4"/>
      <c r="AS290" s="4"/>
      <c r="AT290" s="4"/>
      <c r="AU290" s="4"/>
      <c r="AV290" s="4"/>
      <c r="AW290" s="4"/>
    </row>
    <row r="291" spans="1:49" s="59" customFormat="1">
      <c r="A291" s="14"/>
      <c r="B291" s="43"/>
      <c r="C291" s="44"/>
      <c r="D291" s="45"/>
      <c r="E291" s="46"/>
      <c r="F291" s="45"/>
      <c r="G291" s="45"/>
      <c r="H291" s="46"/>
      <c r="I291" s="45"/>
      <c r="J291" s="2"/>
      <c r="K291" s="4"/>
      <c r="L291" s="4"/>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4"/>
      <c r="AQ291" s="4"/>
      <c r="AR291" s="4"/>
      <c r="AS291" s="4"/>
      <c r="AT291" s="4"/>
      <c r="AU291" s="4"/>
      <c r="AV291" s="4"/>
      <c r="AW291" s="4"/>
    </row>
    <row r="292" spans="1:49" s="59" customFormat="1">
      <c r="A292" s="14"/>
      <c r="B292" s="43"/>
      <c r="C292" s="44"/>
      <c r="D292" s="45"/>
      <c r="E292" s="46"/>
      <c r="F292" s="45"/>
      <c r="G292" s="45"/>
      <c r="H292" s="46"/>
      <c r="I292" s="45"/>
      <c r="J292" s="2"/>
      <c r="K292" s="4"/>
      <c r="L292" s="4"/>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4"/>
      <c r="AQ292" s="4"/>
      <c r="AR292" s="4"/>
      <c r="AS292" s="4"/>
      <c r="AT292" s="4"/>
      <c r="AU292" s="4"/>
      <c r="AV292" s="4"/>
      <c r="AW292" s="4"/>
    </row>
    <row r="293" spans="1:49" s="59" customFormat="1">
      <c r="A293" s="14"/>
      <c r="B293" s="43"/>
      <c r="C293" s="44"/>
      <c r="D293" s="45"/>
      <c r="E293" s="46"/>
      <c r="F293" s="45"/>
      <c r="G293" s="45"/>
      <c r="H293" s="46"/>
      <c r="I293" s="45"/>
      <c r="J293" s="2"/>
      <c r="K293" s="4"/>
      <c r="L293" s="4"/>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4"/>
      <c r="AQ293" s="4"/>
      <c r="AR293" s="4"/>
      <c r="AS293" s="4"/>
      <c r="AT293" s="4"/>
      <c r="AU293" s="4"/>
      <c r="AV293" s="4"/>
      <c r="AW293" s="4"/>
    </row>
    <row r="294" spans="1:49" s="59" customFormat="1">
      <c r="A294" s="14"/>
      <c r="B294" s="43"/>
      <c r="C294" s="44"/>
      <c r="D294" s="45"/>
      <c r="E294" s="46"/>
      <c r="F294" s="45"/>
      <c r="G294" s="45"/>
      <c r="H294" s="46"/>
      <c r="I294" s="45"/>
      <c r="J294" s="2"/>
      <c r="K294" s="4"/>
      <c r="L294" s="4"/>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4"/>
      <c r="AQ294" s="4"/>
      <c r="AR294" s="4"/>
      <c r="AS294" s="4"/>
      <c r="AT294" s="4"/>
      <c r="AU294" s="4"/>
      <c r="AV294" s="4"/>
      <c r="AW294" s="4"/>
    </row>
    <row r="295" spans="1:49" s="59" customFormat="1">
      <c r="A295" s="14"/>
      <c r="B295" s="43"/>
      <c r="C295" s="44"/>
      <c r="D295" s="45"/>
      <c r="E295" s="46"/>
      <c r="F295" s="45"/>
      <c r="G295" s="45"/>
      <c r="H295" s="46"/>
      <c r="I295" s="45"/>
      <c r="J295" s="2"/>
      <c r="K295" s="4"/>
      <c r="L295" s="4"/>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4"/>
      <c r="AQ295" s="4"/>
      <c r="AR295" s="4"/>
      <c r="AS295" s="4"/>
      <c r="AT295" s="4"/>
      <c r="AU295" s="4"/>
      <c r="AV295" s="4"/>
      <c r="AW295" s="4"/>
    </row>
    <row r="296" spans="1:49" s="59" customFormat="1">
      <c r="A296" s="14"/>
      <c r="B296" s="43"/>
      <c r="C296" s="44"/>
      <c r="D296" s="45"/>
      <c r="E296" s="46"/>
      <c r="F296" s="45"/>
      <c r="G296" s="45"/>
      <c r="H296" s="46"/>
      <c r="I296" s="45"/>
      <c r="J296" s="2"/>
      <c r="K296" s="4"/>
      <c r="L296" s="4"/>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4"/>
      <c r="AQ296" s="4"/>
      <c r="AR296" s="4"/>
      <c r="AS296" s="4"/>
      <c r="AT296" s="4"/>
      <c r="AU296" s="4"/>
      <c r="AV296" s="4"/>
      <c r="AW296" s="4"/>
    </row>
    <row r="297" spans="1:49" s="59" customFormat="1">
      <c r="A297" s="14"/>
      <c r="B297" s="43"/>
      <c r="C297" s="44"/>
      <c r="D297" s="45"/>
      <c r="E297" s="46"/>
      <c r="F297" s="45"/>
      <c r="G297" s="45"/>
      <c r="H297" s="46"/>
      <c r="I297" s="45"/>
      <c r="J297" s="2"/>
      <c r="K297" s="4"/>
      <c r="L297" s="4"/>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4"/>
      <c r="AQ297" s="4"/>
      <c r="AR297" s="4"/>
      <c r="AS297" s="4"/>
      <c r="AT297" s="4"/>
      <c r="AU297" s="4"/>
      <c r="AV297" s="4"/>
      <c r="AW297" s="4"/>
    </row>
    <row r="298" spans="1:49" s="59" customFormat="1">
      <c r="A298" s="14"/>
      <c r="B298" s="43"/>
      <c r="C298" s="44"/>
      <c r="D298" s="45"/>
      <c r="E298" s="46"/>
      <c r="F298" s="45"/>
      <c r="G298" s="45"/>
      <c r="H298" s="46"/>
      <c r="I298" s="45"/>
      <c r="J298" s="2"/>
      <c r="K298" s="4"/>
      <c r="L298" s="4"/>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4"/>
      <c r="AQ298" s="4"/>
      <c r="AR298" s="4"/>
      <c r="AS298" s="4"/>
      <c r="AT298" s="4"/>
      <c r="AU298" s="4"/>
      <c r="AV298" s="4"/>
      <c r="AW298" s="4"/>
    </row>
    <row r="299" spans="1:49" s="59" customFormat="1">
      <c r="A299" s="14"/>
      <c r="B299" s="43"/>
      <c r="C299" s="44"/>
      <c r="D299" s="45"/>
      <c r="E299" s="46"/>
      <c r="F299" s="45"/>
      <c r="G299" s="45"/>
      <c r="H299" s="46"/>
      <c r="I299" s="45"/>
      <c r="J299" s="2"/>
      <c r="K299" s="4"/>
      <c r="L299" s="4"/>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4"/>
      <c r="AQ299" s="4"/>
      <c r="AR299" s="4"/>
      <c r="AS299" s="4"/>
      <c r="AT299" s="4"/>
      <c r="AU299" s="4"/>
      <c r="AV299" s="4"/>
      <c r="AW299" s="4"/>
    </row>
    <row r="300" spans="1:49" s="59" customFormat="1">
      <c r="A300" s="14"/>
      <c r="B300" s="43"/>
      <c r="C300" s="44"/>
      <c r="D300" s="45"/>
      <c r="E300" s="46"/>
      <c r="F300" s="45"/>
      <c r="G300" s="45"/>
      <c r="H300" s="46"/>
      <c r="I300" s="45"/>
      <c r="J300" s="2"/>
      <c r="K300" s="4"/>
      <c r="L300" s="4"/>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4"/>
      <c r="AQ300" s="4"/>
      <c r="AR300" s="4"/>
      <c r="AS300" s="4"/>
      <c r="AT300" s="4"/>
      <c r="AU300" s="4"/>
      <c r="AV300" s="4"/>
      <c r="AW300" s="4"/>
    </row>
    <row r="301" spans="1:49" s="59" customFormat="1">
      <c r="A301" s="14"/>
      <c r="B301" s="43"/>
      <c r="C301" s="44"/>
      <c r="D301" s="45"/>
      <c r="E301" s="46"/>
      <c r="F301" s="45"/>
      <c r="G301" s="45"/>
      <c r="H301" s="46"/>
      <c r="I301" s="45"/>
      <c r="J301" s="2"/>
      <c r="K301" s="4"/>
      <c r="L301" s="4"/>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4"/>
      <c r="AQ301" s="4"/>
      <c r="AR301" s="4"/>
      <c r="AS301" s="4"/>
      <c r="AT301" s="4"/>
      <c r="AU301" s="4"/>
      <c r="AV301" s="4"/>
      <c r="AW301" s="4"/>
    </row>
    <row r="302" spans="1:49" s="59" customFormat="1">
      <c r="A302" s="14"/>
      <c r="B302" s="43"/>
      <c r="C302" s="44"/>
      <c r="D302" s="45"/>
      <c r="E302" s="46"/>
      <c r="F302" s="45"/>
      <c r="G302" s="45"/>
      <c r="H302" s="46"/>
      <c r="I302" s="45"/>
      <c r="J302" s="2"/>
      <c r="K302" s="4"/>
      <c r="L302" s="4"/>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4"/>
      <c r="AQ302" s="4"/>
      <c r="AR302" s="4"/>
      <c r="AS302" s="4"/>
      <c r="AT302" s="4"/>
      <c r="AU302" s="4"/>
      <c r="AV302" s="4"/>
      <c r="AW302" s="4"/>
    </row>
    <row r="303" spans="1:49" s="59" customFormat="1">
      <c r="A303" s="14"/>
      <c r="B303" s="43"/>
      <c r="C303" s="44"/>
      <c r="D303" s="45"/>
      <c r="E303" s="46"/>
      <c r="F303" s="45"/>
      <c r="G303" s="45"/>
      <c r="H303" s="46"/>
      <c r="I303" s="45"/>
      <c r="J303" s="2"/>
      <c r="K303" s="4"/>
      <c r="L303" s="4"/>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4"/>
      <c r="AQ303" s="4"/>
      <c r="AR303" s="4"/>
      <c r="AS303" s="4"/>
      <c r="AT303" s="4"/>
      <c r="AU303" s="4"/>
      <c r="AV303" s="4"/>
      <c r="AW303" s="4"/>
    </row>
    <row r="304" spans="1:49" s="59" customFormat="1">
      <c r="A304" s="14"/>
      <c r="B304" s="43"/>
      <c r="C304" s="44"/>
      <c r="D304" s="45"/>
      <c r="E304" s="46"/>
      <c r="F304" s="45"/>
      <c r="G304" s="45"/>
      <c r="H304" s="46"/>
      <c r="I304" s="45"/>
      <c r="J304" s="2"/>
      <c r="K304" s="4"/>
      <c r="L304" s="4"/>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4"/>
      <c r="AQ304" s="4"/>
      <c r="AR304" s="4"/>
      <c r="AS304" s="4"/>
      <c r="AT304" s="4"/>
      <c r="AU304" s="4"/>
      <c r="AV304" s="4"/>
      <c r="AW304" s="4"/>
    </row>
    <row r="305" spans="1:49" s="59" customFormat="1">
      <c r="A305" s="14"/>
      <c r="B305" s="43"/>
      <c r="C305" s="44"/>
      <c r="D305" s="45"/>
      <c r="E305" s="46"/>
      <c r="F305" s="45"/>
      <c r="G305" s="45"/>
      <c r="H305" s="46"/>
      <c r="I305" s="45"/>
      <c r="J305" s="2"/>
      <c r="K305" s="4"/>
      <c r="L305" s="4"/>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4"/>
      <c r="AQ305" s="4"/>
      <c r="AR305" s="4"/>
      <c r="AS305" s="4"/>
      <c r="AT305" s="4"/>
      <c r="AU305" s="4"/>
      <c r="AV305" s="4"/>
      <c r="AW305" s="4"/>
    </row>
    <row r="306" spans="1:49" s="59" customFormat="1">
      <c r="A306" s="14"/>
      <c r="B306" s="43"/>
      <c r="C306" s="44"/>
      <c r="D306" s="45"/>
      <c r="E306" s="46"/>
      <c r="F306" s="45"/>
      <c r="G306" s="45"/>
      <c r="H306" s="46"/>
      <c r="I306" s="45"/>
      <c r="J306" s="2"/>
      <c r="K306" s="4"/>
      <c r="L306" s="4"/>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4"/>
      <c r="AQ306" s="4"/>
      <c r="AR306" s="4"/>
      <c r="AS306" s="4"/>
      <c r="AT306" s="4"/>
      <c r="AU306" s="4"/>
      <c r="AV306" s="4"/>
      <c r="AW306" s="4"/>
    </row>
    <row r="307" spans="1:49" s="59" customFormat="1">
      <c r="A307" s="14"/>
      <c r="B307" s="43"/>
      <c r="C307" s="44"/>
      <c r="D307" s="45"/>
      <c r="E307" s="46"/>
      <c r="F307" s="45"/>
      <c r="G307" s="45"/>
      <c r="H307" s="46"/>
      <c r="I307" s="45"/>
      <c r="J307" s="2"/>
      <c r="K307" s="4"/>
      <c r="L307" s="4"/>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4"/>
      <c r="AQ307" s="4"/>
      <c r="AR307" s="4"/>
      <c r="AS307" s="4"/>
      <c r="AT307" s="4"/>
      <c r="AU307" s="4"/>
      <c r="AV307" s="4"/>
      <c r="AW307" s="4"/>
    </row>
    <row r="308" spans="1:49" s="59" customFormat="1">
      <c r="A308" s="14"/>
      <c r="B308" s="43"/>
      <c r="C308" s="44"/>
      <c r="D308" s="45"/>
      <c r="E308" s="46"/>
      <c r="F308" s="45"/>
      <c r="G308" s="45"/>
      <c r="H308" s="46"/>
      <c r="I308" s="45"/>
      <c r="J308" s="2"/>
      <c r="K308" s="4"/>
      <c r="L308" s="4"/>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4"/>
      <c r="AQ308" s="4"/>
      <c r="AR308" s="4"/>
      <c r="AS308" s="4"/>
      <c r="AT308" s="4"/>
      <c r="AU308" s="4"/>
      <c r="AV308" s="4"/>
      <c r="AW308" s="4"/>
    </row>
    <row r="309" spans="1:49" s="59" customFormat="1">
      <c r="A309" s="14"/>
      <c r="B309" s="43"/>
      <c r="C309" s="44"/>
      <c r="D309" s="45"/>
      <c r="E309" s="46"/>
      <c r="F309" s="45"/>
      <c r="G309" s="45"/>
      <c r="H309" s="46"/>
      <c r="I309" s="45"/>
      <c r="J309" s="2"/>
      <c r="K309" s="4"/>
      <c r="L309" s="4"/>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4"/>
      <c r="AQ309" s="4"/>
      <c r="AR309" s="4"/>
      <c r="AS309" s="4"/>
      <c r="AT309" s="4"/>
      <c r="AU309" s="4"/>
      <c r="AV309" s="4"/>
      <c r="AW309" s="4"/>
    </row>
    <row r="310" spans="1:49" s="59" customFormat="1">
      <c r="A310" s="14"/>
      <c r="B310" s="43"/>
      <c r="C310" s="44"/>
      <c r="D310" s="45"/>
      <c r="E310" s="46"/>
      <c r="F310" s="45"/>
      <c r="G310" s="45"/>
      <c r="H310" s="46"/>
      <c r="I310" s="45"/>
      <c r="J310" s="2"/>
      <c r="K310" s="4"/>
      <c r="L310" s="4"/>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4"/>
      <c r="AQ310" s="4"/>
      <c r="AR310" s="4"/>
      <c r="AS310" s="4"/>
      <c r="AT310" s="4"/>
      <c r="AU310" s="4"/>
      <c r="AV310" s="4"/>
      <c r="AW310" s="4"/>
    </row>
    <row r="311" spans="1:49" s="59" customFormat="1">
      <c r="A311" s="14"/>
      <c r="B311" s="43"/>
      <c r="C311" s="44"/>
      <c r="D311" s="45"/>
      <c r="E311" s="46"/>
      <c r="F311" s="45"/>
      <c r="G311" s="45"/>
      <c r="H311" s="46"/>
      <c r="I311" s="45"/>
      <c r="J311" s="2"/>
      <c r="K311" s="4"/>
      <c r="L311" s="4"/>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4"/>
      <c r="AQ311" s="4"/>
      <c r="AR311" s="4"/>
      <c r="AS311" s="4"/>
      <c r="AT311" s="4"/>
      <c r="AU311" s="4"/>
      <c r="AV311" s="4"/>
      <c r="AW311" s="4"/>
    </row>
    <row r="312" spans="1:49" s="59" customFormat="1">
      <c r="A312" s="14"/>
      <c r="B312" s="43"/>
      <c r="C312" s="44"/>
      <c r="D312" s="45"/>
      <c r="E312" s="46"/>
      <c r="F312" s="45"/>
      <c r="G312" s="45"/>
      <c r="H312" s="46"/>
      <c r="I312" s="45"/>
      <c r="J312" s="2"/>
      <c r="K312" s="4"/>
      <c r="L312" s="4"/>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4"/>
      <c r="AQ312" s="4"/>
      <c r="AR312" s="4"/>
      <c r="AS312" s="4"/>
      <c r="AT312" s="4"/>
      <c r="AU312" s="4"/>
      <c r="AV312" s="4"/>
      <c r="AW312" s="4"/>
    </row>
    <row r="313" spans="1:49" s="59" customFormat="1">
      <c r="A313" s="14"/>
      <c r="B313" s="43"/>
      <c r="C313" s="44"/>
      <c r="D313" s="45"/>
      <c r="E313" s="46"/>
      <c r="F313" s="45"/>
      <c r="G313" s="45"/>
      <c r="H313" s="46"/>
      <c r="I313" s="45"/>
      <c r="J313" s="2"/>
      <c r="K313" s="4"/>
      <c r="L313" s="4"/>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4"/>
      <c r="AQ313" s="4"/>
      <c r="AR313" s="4"/>
      <c r="AS313" s="4"/>
      <c r="AT313" s="4"/>
      <c r="AU313" s="4"/>
      <c r="AV313" s="4"/>
      <c r="AW313" s="4"/>
    </row>
    <row r="314" spans="1:49" s="59" customFormat="1">
      <c r="A314" s="14"/>
      <c r="B314" s="43"/>
      <c r="C314" s="44"/>
      <c r="D314" s="45"/>
      <c r="E314" s="46"/>
      <c r="F314" s="45"/>
      <c r="G314" s="45"/>
      <c r="H314" s="46"/>
      <c r="I314" s="45"/>
      <c r="J314" s="2"/>
      <c r="K314" s="4"/>
      <c r="L314" s="4"/>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4"/>
      <c r="AQ314" s="4"/>
      <c r="AR314" s="4"/>
      <c r="AS314" s="4"/>
      <c r="AT314" s="4"/>
      <c r="AU314" s="4"/>
      <c r="AV314" s="4"/>
      <c r="AW314" s="4"/>
    </row>
    <row r="315" spans="1:49" s="59" customFormat="1">
      <c r="A315" s="14"/>
      <c r="B315" s="43"/>
      <c r="C315" s="44"/>
      <c r="D315" s="45"/>
      <c r="E315" s="46"/>
      <c r="F315" s="45"/>
      <c r="G315" s="45"/>
      <c r="H315" s="46"/>
      <c r="I315" s="45"/>
      <c r="J315" s="2"/>
      <c r="K315" s="4"/>
      <c r="L315" s="4"/>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4"/>
      <c r="AQ315" s="4"/>
      <c r="AR315" s="4"/>
      <c r="AS315" s="4"/>
      <c r="AT315" s="4"/>
      <c r="AU315" s="4"/>
      <c r="AV315" s="4"/>
      <c r="AW315" s="4"/>
    </row>
    <row r="316" spans="1:49" s="59" customFormat="1">
      <c r="A316" s="14"/>
      <c r="B316" s="43"/>
      <c r="C316" s="44"/>
      <c r="D316" s="45"/>
      <c r="E316" s="46"/>
      <c r="F316" s="45"/>
      <c r="G316" s="45"/>
      <c r="H316" s="46"/>
      <c r="I316" s="45"/>
      <c r="J316" s="2"/>
      <c r="K316" s="4"/>
      <c r="L316" s="4"/>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4"/>
      <c r="AQ316" s="4"/>
      <c r="AR316" s="4"/>
      <c r="AS316" s="4"/>
      <c r="AT316" s="4"/>
      <c r="AU316" s="4"/>
      <c r="AV316" s="4"/>
      <c r="AW316" s="4"/>
    </row>
    <row r="317" spans="1:49" s="59" customFormat="1">
      <c r="A317" s="14"/>
      <c r="B317" s="43"/>
      <c r="C317" s="44"/>
      <c r="D317" s="45"/>
      <c r="E317" s="46"/>
      <c r="F317" s="45"/>
      <c r="G317" s="45"/>
      <c r="H317" s="46"/>
      <c r="I317" s="45"/>
      <c r="J317" s="2"/>
      <c r="K317" s="4"/>
      <c r="L317" s="4"/>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4"/>
      <c r="AQ317" s="4"/>
      <c r="AR317" s="4"/>
      <c r="AS317" s="4"/>
      <c r="AT317" s="4"/>
      <c r="AU317" s="4"/>
      <c r="AV317" s="4"/>
      <c r="AW317" s="4"/>
    </row>
    <row r="318" spans="1:49" s="59" customFormat="1">
      <c r="A318" s="14"/>
      <c r="B318" s="43"/>
      <c r="C318" s="44"/>
      <c r="D318" s="45"/>
      <c r="E318" s="46"/>
      <c r="F318" s="45"/>
      <c r="G318" s="45"/>
      <c r="H318" s="46"/>
      <c r="I318" s="45"/>
      <c r="J318" s="2"/>
      <c r="K318" s="4"/>
      <c r="L318" s="4"/>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4"/>
      <c r="AQ318" s="4"/>
      <c r="AR318" s="4"/>
      <c r="AS318" s="4"/>
      <c r="AT318" s="4"/>
      <c r="AU318" s="4"/>
      <c r="AV318" s="4"/>
      <c r="AW318" s="4"/>
    </row>
    <row r="319" spans="1:49" s="59" customFormat="1">
      <c r="A319" s="14"/>
      <c r="B319" s="43"/>
      <c r="C319" s="44"/>
      <c r="D319" s="45"/>
      <c r="E319" s="46"/>
      <c r="F319" s="45"/>
      <c r="G319" s="45"/>
      <c r="H319" s="46"/>
      <c r="I319" s="45"/>
      <c r="J319" s="2"/>
      <c r="K319" s="4"/>
      <c r="L319" s="4"/>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4"/>
      <c r="AQ319" s="4"/>
      <c r="AR319" s="4"/>
      <c r="AS319" s="4"/>
      <c r="AT319" s="4"/>
      <c r="AU319" s="4"/>
      <c r="AV319" s="4"/>
      <c r="AW319" s="4"/>
    </row>
    <row r="320" spans="1:49" s="59" customFormat="1">
      <c r="A320" s="14"/>
      <c r="B320" s="43"/>
      <c r="C320" s="44"/>
      <c r="D320" s="45"/>
      <c r="E320" s="46"/>
      <c r="F320" s="45"/>
      <c r="G320" s="45"/>
      <c r="H320" s="46"/>
      <c r="I320" s="45"/>
      <c r="J320" s="2"/>
      <c r="K320" s="4"/>
      <c r="L320" s="4"/>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4"/>
      <c r="AQ320" s="4"/>
      <c r="AR320" s="4"/>
      <c r="AS320" s="4"/>
      <c r="AT320" s="4"/>
      <c r="AU320" s="4"/>
      <c r="AV320" s="4"/>
      <c r="AW320" s="4"/>
    </row>
    <row r="321" spans="1:49" s="59" customFormat="1">
      <c r="A321" s="14"/>
      <c r="B321" s="43"/>
      <c r="C321" s="44"/>
      <c r="D321" s="45"/>
      <c r="E321" s="46"/>
      <c r="F321" s="45"/>
      <c r="G321" s="45"/>
      <c r="H321" s="46"/>
      <c r="I321" s="45"/>
      <c r="J321" s="2"/>
      <c r="K321" s="4"/>
      <c r="L321" s="4"/>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4"/>
      <c r="AQ321" s="4"/>
      <c r="AR321" s="4"/>
      <c r="AS321" s="4"/>
      <c r="AT321" s="4"/>
      <c r="AU321" s="4"/>
      <c r="AV321" s="4"/>
      <c r="AW321" s="4"/>
    </row>
    <row r="322" spans="1:49" s="59" customFormat="1">
      <c r="A322" s="14"/>
      <c r="B322" s="43"/>
      <c r="C322" s="44"/>
      <c r="D322" s="45"/>
      <c r="E322" s="46"/>
      <c r="F322" s="45"/>
      <c r="G322" s="45"/>
      <c r="H322" s="46"/>
      <c r="I322" s="45"/>
      <c r="J322" s="2"/>
      <c r="K322" s="4"/>
      <c r="L322" s="4"/>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4"/>
      <c r="AQ322" s="4"/>
      <c r="AR322" s="4"/>
      <c r="AS322" s="4"/>
      <c r="AT322" s="4"/>
      <c r="AU322" s="4"/>
      <c r="AV322" s="4"/>
      <c r="AW322" s="4"/>
    </row>
    <row r="323" spans="1:49" s="59" customFormat="1">
      <c r="A323" s="14"/>
      <c r="B323" s="43"/>
      <c r="C323" s="44"/>
      <c r="D323" s="45"/>
      <c r="E323" s="46"/>
      <c r="F323" s="45"/>
      <c r="G323" s="45"/>
      <c r="H323" s="46"/>
      <c r="I323" s="45"/>
      <c r="J323" s="2"/>
      <c r="K323" s="4"/>
      <c r="L323" s="4"/>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4"/>
      <c r="AQ323" s="4"/>
      <c r="AR323" s="4"/>
      <c r="AS323" s="4"/>
      <c r="AT323" s="4"/>
      <c r="AU323" s="4"/>
      <c r="AV323" s="4"/>
      <c r="AW323" s="4"/>
    </row>
    <row r="324" spans="1:49" s="59" customFormat="1">
      <c r="A324" s="14"/>
      <c r="B324" s="43"/>
      <c r="C324" s="44"/>
      <c r="D324" s="45"/>
      <c r="E324" s="46"/>
      <c r="F324" s="45"/>
      <c r="G324" s="45"/>
      <c r="H324" s="46"/>
      <c r="I324" s="45"/>
      <c r="J324" s="2"/>
      <c r="K324" s="4"/>
      <c r="L324" s="4"/>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4"/>
      <c r="AQ324" s="4"/>
      <c r="AR324" s="4"/>
      <c r="AS324" s="4"/>
      <c r="AT324" s="4"/>
      <c r="AU324" s="4"/>
      <c r="AV324" s="4"/>
      <c r="AW324" s="4"/>
    </row>
    <row r="325" spans="1:49" s="59" customFormat="1">
      <c r="A325" s="14"/>
      <c r="B325" s="43"/>
      <c r="C325" s="44"/>
      <c r="D325" s="45"/>
      <c r="E325" s="46"/>
      <c r="F325" s="45"/>
      <c r="G325" s="45"/>
      <c r="H325" s="46"/>
      <c r="I325" s="45"/>
      <c r="J325" s="2"/>
      <c r="K325" s="4"/>
      <c r="L325" s="4"/>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4"/>
      <c r="AQ325" s="4"/>
      <c r="AR325" s="4"/>
      <c r="AS325" s="4"/>
      <c r="AT325" s="4"/>
      <c r="AU325" s="4"/>
      <c r="AV325" s="4"/>
      <c r="AW325" s="4"/>
    </row>
    <row r="326" spans="1:49" s="59" customFormat="1">
      <c r="A326" s="14"/>
      <c r="B326" s="43"/>
      <c r="C326" s="44"/>
      <c r="D326" s="45"/>
      <c r="E326" s="46"/>
      <c r="F326" s="45"/>
      <c r="G326" s="45"/>
      <c r="H326" s="46"/>
      <c r="I326" s="45"/>
      <c r="J326" s="2"/>
      <c r="K326" s="4"/>
      <c r="L326" s="4"/>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4"/>
      <c r="AQ326" s="4"/>
      <c r="AR326" s="4"/>
      <c r="AS326" s="4"/>
      <c r="AT326" s="4"/>
      <c r="AU326" s="4"/>
      <c r="AV326" s="4"/>
      <c r="AW326" s="4"/>
    </row>
    <row r="327" spans="1:49" s="59" customFormat="1">
      <c r="A327" s="14"/>
      <c r="B327" s="43"/>
      <c r="C327" s="44"/>
      <c r="D327" s="45"/>
      <c r="E327" s="46"/>
      <c r="F327" s="45"/>
      <c r="G327" s="45"/>
      <c r="H327" s="46"/>
      <c r="I327" s="45"/>
      <c r="J327" s="2"/>
      <c r="K327" s="4"/>
      <c r="L327" s="4"/>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4"/>
      <c r="AQ327" s="4"/>
      <c r="AR327" s="4"/>
      <c r="AS327" s="4"/>
      <c r="AT327" s="4"/>
      <c r="AU327" s="4"/>
      <c r="AV327" s="4"/>
      <c r="AW327" s="4"/>
    </row>
    <row r="328" spans="1:49" s="59" customFormat="1">
      <c r="A328" s="14"/>
      <c r="B328" s="43"/>
      <c r="C328" s="44"/>
      <c r="D328" s="45"/>
      <c r="E328" s="46"/>
      <c r="F328" s="45"/>
      <c r="G328" s="45"/>
      <c r="H328" s="46"/>
      <c r="I328" s="45"/>
      <c r="J328" s="2"/>
      <c r="K328" s="4"/>
      <c r="L328" s="4"/>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4"/>
      <c r="AQ328" s="4"/>
      <c r="AR328" s="4"/>
      <c r="AS328" s="4"/>
      <c r="AT328" s="4"/>
      <c r="AU328" s="4"/>
      <c r="AV328" s="4"/>
      <c r="AW328" s="4"/>
    </row>
    <row r="329" spans="1:49" s="59" customFormat="1">
      <c r="A329" s="14"/>
      <c r="B329" s="43"/>
      <c r="C329" s="44"/>
      <c r="D329" s="45"/>
      <c r="E329" s="46"/>
      <c r="F329" s="45"/>
      <c r="G329" s="45"/>
      <c r="H329" s="46"/>
      <c r="I329" s="45"/>
      <c r="J329" s="2"/>
      <c r="K329" s="4"/>
      <c r="L329" s="4"/>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4"/>
      <c r="AQ329" s="4"/>
      <c r="AR329" s="4"/>
      <c r="AS329" s="4"/>
      <c r="AT329" s="4"/>
      <c r="AU329" s="4"/>
      <c r="AV329" s="4"/>
      <c r="AW329" s="4"/>
    </row>
    <row r="330" spans="1:49" s="59" customFormat="1">
      <c r="A330" s="14"/>
      <c r="B330" s="43"/>
      <c r="C330" s="44"/>
      <c r="D330" s="45"/>
      <c r="E330" s="46"/>
      <c r="F330" s="45"/>
      <c r="G330" s="45"/>
      <c r="H330" s="46"/>
      <c r="I330" s="45"/>
      <c r="J330" s="2"/>
      <c r="K330" s="4"/>
      <c r="L330" s="4"/>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4"/>
      <c r="AQ330" s="4"/>
      <c r="AR330" s="4"/>
      <c r="AS330" s="4"/>
      <c r="AT330" s="4"/>
      <c r="AU330" s="4"/>
      <c r="AV330" s="4"/>
      <c r="AW330" s="4"/>
    </row>
    <row r="331" spans="1:49" s="59" customFormat="1">
      <c r="A331" s="14"/>
      <c r="B331" s="43"/>
      <c r="C331" s="44"/>
      <c r="D331" s="45"/>
      <c r="E331" s="46"/>
      <c r="F331" s="45"/>
      <c r="G331" s="45"/>
      <c r="H331" s="46"/>
      <c r="I331" s="45"/>
      <c r="J331" s="2"/>
      <c r="K331" s="4"/>
      <c r="L331" s="4"/>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4"/>
      <c r="AQ331" s="4"/>
      <c r="AR331" s="4"/>
      <c r="AS331" s="4"/>
      <c r="AT331" s="4"/>
      <c r="AU331" s="4"/>
      <c r="AV331" s="4"/>
      <c r="AW331" s="4"/>
    </row>
    <row r="332" spans="1:49" s="59" customFormat="1">
      <c r="A332" s="14"/>
      <c r="B332" s="43"/>
      <c r="C332" s="44"/>
      <c r="D332" s="45"/>
      <c r="E332" s="46"/>
      <c r="F332" s="45"/>
      <c r="G332" s="45"/>
      <c r="H332" s="46"/>
      <c r="I332" s="45"/>
      <c r="J332" s="2"/>
      <c r="K332" s="4"/>
      <c r="L332" s="4"/>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4"/>
      <c r="AQ332" s="4"/>
      <c r="AR332" s="4"/>
      <c r="AS332" s="4"/>
      <c r="AT332" s="4"/>
      <c r="AU332" s="4"/>
      <c r="AV332" s="4"/>
      <c r="AW332" s="4"/>
    </row>
    <row r="333" spans="1:49" s="59" customFormat="1">
      <c r="A333" s="14"/>
      <c r="B333" s="43"/>
      <c r="C333" s="44"/>
      <c r="D333" s="45"/>
      <c r="E333" s="46"/>
      <c r="F333" s="45"/>
      <c r="G333" s="45"/>
      <c r="H333" s="46"/>
      <c r="I333" s="45"/>
      <c r="J333" s="2"/>
      <c r="K333" s="4"/>
      <c r="L333" s="4"/>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4"/>
      <c r="AQ333" s="4"/>
      <c r="AR333" s="4"/>
      <c r="AS333" s="4"/>
      <c r="AT333" s="4"/>
      <c r="AU333" s="4"/>
      <c r="AV333" s="4"/>
      <c r="AW333" s="4"/>
    </row>
    <row r="334" spans="1:49" s="59" customFormat="1">
      <c r="A334" s="14"/>
      <c r="B334" s="43"/>
      <c r="C334" s="44"/>
      <c r="D334" s="45"/>
      <c r="E334" s="46"/>
      <c r="F334" s="45"/>
      <c r="G334" s="45"/>
      <c r="H334" s="46"/>
      <c r="I334" s="45"/>
      <c r="J334" s="2"/>
      <c r="K334" s="4"/>
      <c r="L334" s="4"/>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4"/>
      <c r="AQ334" s="4"/>
      <c r="AR334" s="4"/>
      <c r="AS334" s="4"/>
      <c r="AT334" s="4"/>
      <c r="AU334" s="4"/>
      <c r="AV334" s="4"/>
      <c r="AW334" s="4"/>
    </row>
    <row r="335" spans="1:49" s="59" customFormat="1">
      <c r="A335" s="14"/>
      <c r="B335" s="43"/>
      <c r="C335" s="44"/>
      <c r="D335" s="45"/>
      <c r="E335" s="46"/>
      <c r="F335" s="45"/>
      <c r="G335" s="45"/>
      <c r="H335" s="46"/>
      <c r="I335" s="45"/>
      <c r="J335" s="2"/>
      <c r="K335" s="4"/>
      <c r="L335" s="4"/>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4"/>
      <c r="AQ335" s="4"/>
      <c r="AR335" s="4"/>
      <c r="AS335" s="4"/>
      <c r="AT335" s="4"/>
      <c r="AU335" s="4"/>
      <c r="AV335" s="4"/>
      <c r="AW335" s="4"/>
    </row>
    <row r="336" spans="1:49" s="59" customFormat="1">
      <c r="A336" s="14"/>
      <c r="B336" s="43"/>
      <c r="C336" s="44"/>
      <c r="D336" s="45"/>
      <c r="E336" s="46"/>
      <c r="F336" s="45"/>
      <c r="G336" s="45"/>
      <c r="H336" s="46"/>
      <c r="I336" s="45"/>
      <c r="J336" s="2"/>
      <c r="K336" s="4"/>
      <c r="L336" s="4"/>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4"/>
      <c r="AQ336" s="4"/>
      <c r="AR336" s="4"/>
      <c r="AS336" s="4"/>
      <c r="AT336" s="4"/>
      <c r="AU336" s="4"/>
      <c r="AV336" s="4"/>
      <c r="AW336" s="4"/>
    </row>
    <row r="337" spans="1:49" s="59" customFormat="1">
      <c r="A337" s="14"/>
      <c r="B337" s="43"/>
      <c r="C337" s="44"/>
      <c r="D337" s="45"/>
      <c r="E337" s="46"/>
      <c r="F337" s="45"/>
      <c r="G337" s="45"/>
      <c r="H337" s="46"/>
      <c r="I337" s="45"/>
      <c r="J337" s="2"/>
      <c r="K337" s="4"/>
      <c r="L337" s="4"/>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4"/>
      <c r="AQ337" s="4"/>
      <c r="AR337" s="4"/>
      <c r="AS337" s="4"/>
      <c r="AT337" s="4"/>
      <c r="AU337" s="4"/>
      <c r="AV337" s="4"/>
      <c r="AW337" s="4"/>
    </row>
    <row r="338" spans="1:49" s="59" customFormat="1">
      <c r="A338" s="14"/>
      <c r="B338" s="43"/>
      <c r="C338" s="44"/>
      <c r="D338" s="45"/>
      <c r="E338" s="46"/>
      <c r="F338" s="45"/>
      <c r="G338" s="45"/>
      <c r="H338" s="46"/>
      <c r="I338" s="45"/>
      <c r="J338" s="2"/>
      <c r="K338" s="4"/>
      <c r="L338" s="4"/>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4"/>
      <c r="AQ338" s="4"/>
      <c r="AR338" s="4"/>
      <c r="AS338" s="4"/>
      <c r="AT338" s="4"/>
      <c r="AU338" s="4"/>
      <c r="AV338" s="4"/>
      <c r="AW338" s="4"/>
    </row>
    <row r="339" spans="1:49" s="59" customFormat="1">
      <c r="A339" s="14"/>
      <c r="B339" s="43"/>
      <c r="C339" s="44"/>
      <c r="D339" s="45"/>
      <c r="E339" s="46"/>
      <c r="F339" s="45"/>
      <c r="G339" s="45"/>
      <c r="H339" s="46"/>
      <c r="I339" s="45"/>
      <c r="J339" s="2"/>
      <c r="K339" s="4"/>
      <c r="L339" s="4"/>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4"/>
      <c r="AQ339" s="4"/>
      <c r="AR339" s="4"/>
      <c r="AS339" s="4"/>
      <c r="AT339" s="4"/>
      <c r="AU339" s="4"/>
      <c r="AV339" s="4"/>
      <c r="AW339" s="4"/>
    </row>
    <row r="340" spans="1:49" s="59" customFormat="1">
      <c r="A340" s="14"/>
      <c r="B340" s="43"/>
      <c r="C340" s="44"/>
      <c r="D340" s="45"/>
      <c r="E340" s="46"/>
      <c r="F340" s="45"/>
      <c r="G340" s="45"/>
      <c r="H340" s="46"/>
      <c r="I340" s="45"/>
      <c r="J340" s="2"/>
      <c r="K340" s="4"/>
      <c r="L340" s="4"/>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4"/>
      <c r="AQ340" s="4"/>
      <c r="AR340" s="4"/>
      <c r="AS340" s="4"/>
      <c r="AT340" s="4"/>
      <c r="AU340" s="4"/>
      <c r="AV340" s="4"/>
      <c r="AW340" s="4"/>
    </row>
    <row r="341" spans="1:49" s="59" customFormat="1">
      <c r="A341" s="14"/>
      <c r="B341" s="43"/>
      <c r="C341" s="44"/>
      <c r="D341" s="45"/>
      <c r="E341" s="46"/>
      <c r="F341" s="45"/>
      <c r="G341" s="45"/>
      <c r="H341" s="46"/>
      <c r="I341" s="45"/>
      <c r="J341" s="2"/>
      <c r="K341" s="4"/>
      <c r="L341" s="4"/>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4"/>
      <c r="AQ341" s="4"/>
      <c r="AR341" s="4"/>
      <c r="AS341" s="4"/>
      <c r="AT341" s="4"/>
      <c r="AU341" s="4"/>
      <c r="AV341" s="4"/>
      <c r="AW341" s="4"/>
    </row>
    <row r="342" spans="1:49" s="59" customFormat="1">
      <c r="A342" s="14"/>
      <c r="B342" s="43"/>
      <c r="C342" s="44"/>
      <c r="D342" s="45"/>
      <c r="E342" s="46"/>
      <c r="F342" s="45"/>
      <c r="G342" s="45"/>
      <c r="H342" s="46"/>
      <c r="I342" s="45"/>
      <c r="J342" s="2"/>
      <c r="K342" s="4"/>
      <c r="L342" s="4"/>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4"/>
      <c r="AQ342" s="4"/>
      <c r="AR342" s="4"/>
      <c r="AS342" s="4"/>
      <c r="AT342" s="4"/>
      <c r="AU342" s="4"/>
      <c r="AV342" s="4"/>
      <c r="AW342" s="4"/>
    </row>
    <row r="343" spans="1:49" s="59" customFormat="1">
      <c r="A343" s="14"/>
      <c r="B343" s="43"/>
      <c r="C343" s="44"/>
      <c r="D343" s="45"/>
      <c r="E343" s="46"/>
      <c r="F343" s="45"/>
      <c r="G343" s="45"/>
      <c r="H343" s="46"/>
      <c r="I343" s="45"/>
      <c r="J343" s="2"/>
      <c r="K343" s="4"/>
      <c r="L343" s="4"/>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4"/>
      <c r="AQ343" s="4"/>
      <c r="AR343" s="4"/>
      <c r="AS343" s="4"/>
      <c r="AT343" s="4"/>
      <c r="AU343" s="4"/>
      <c r="AV343" s="4"/>
      <c r="AW343" s="4"/>
    </row>
    <row r="344" spans="1:49" s="59" customFormat="1">
      <c r="A344" s="14"/>
      <c r="B344" s="43"/>
      <c r="C344" s="44"/>
      <c r="D344" s="45"/>
      <c r="E344" s="46"/>
      <c r="F344" s="45"/>
      <c r="G344" s="45"/>
      <c r="H344" s="46"/>
      <c r="I344" s="45"/>
      <c r="J344" s="2"/>
      <c r="K344" s="4"/>
      <c r="L344" s="4"/>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4"/>
      <c r="AQ344" s="4"/>
      <c r="AR344" s="4"/>
      <c r="AS344" s="4"/>
      <c r="AT344" s="4"/>
      <c r="AU344" s="4"/>
      <c r="AV344" s="4"/>
      <c r="AW344" s="4"/>
    </row>
    <row r="345" spans="1:49" s="59" customFormat="1">
      <c r="A345" s="14"/>
      <c r="B345" s="43"/>
      <c r="C345" s="44"/>
      <c r="D345" s="45"/>
      <c r="E345" s="46"/>
      <c r="F345" s="45"/>
      <c r="G345" s="45"/>
      <c r="H345" s="46"/>
      <c r="I345" s="45"/>
      <c r="J345" s="2"/>
      <c r="K345" s="4"/>
      <c r="L345" s="4"/>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4"/>
      <c r="AQ345" s="4"/>
      <c r="AR345" s="4"/>
      <c r="AS345" s="4"/>
      <c r="AT345" s="4"/>
      <c r="AU345" s="4"/>
      <c r="AV345" s="4"/>
      <c r="AW345" s="4"/>
    </row>
    <row r="346" spans="1:49" s="59" customFormat="1">
      <c r="A346" s="14"/>
      <c r="B346" s="43"/>
      <c r="C346" s="44"/>
      <c r="D346" s="45"/>
      <c r="E346" s="46"/>
      <c r="F346" s="45"/>
      <c r="G346" s="45"/>
      <c r="H346" s="46"/>
      <c r="I346" s="45"/>
      <c r="J346" s="2"/>
      <c r="K346" s="4"/>
      <c r="L346" s="4"/>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4"/>
      <c r="AQ346" s="4"/>
      <c r="AR346" s="4"/>
      <c r="AS346" s="4"/>
      <c r="AT346" s="4"/>
      <c r="AU346" s="4"/>
      <c r="AV346" s="4"/>
      <c r="AW346" s="4"/>
    </row>
    <row r="347" spans="1:49" s="59" customFormat="1">
      <c r="A347" s="14"/>
      <c r="B347" s="43"/>
      <c r="C347" s="44"/>
      <c r="D347" s="45"/>
      <c r="E347" s="46"/>
      <c r="F347" s="45"/>
      <c r="G347" s="45"/>
      <c r="H347" s="46"/>
      <c r="I347" s="45"/>
      <c r="J347" s="2"/>
      <c r="K347" s="4"/>
      <c r="L347" s="4"/>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4"/>
      <c r="AQ347" s="4"/>
      <c r="AR347" s="4"/>
      <c r="AS347" s="4"/>
      <c r="AT347" s="4"/>
      <c r="AU347" s="4"/>
      <c r="AV347" s="4"/>
      <c r="AW347" s="4"/>
    </row>
    <row r="348" spans="1:49" s="59" customFormat="1">
      <c r="A348" s="14"/>
      <c r="B348" s="43"/>
      <c r="C348" s="44"/>
      <c r="D348" s="45"/>
      <c r="E348" s="46"/>
      <c r="F348" s="45"/>
      <c r="G348" s="45"/>
      <c r="H348" s="46"/>
      <c r="I348" s="45"/>
      <c r="J348" s="2"/>
      <c r="K348" s="4"/>
      <c r="L348" s="4"/>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4"/>
      <c r="AQ348" s="4"/>
      <c r="AR348" s="4"/>
      <c r="AS348" s="4"/>
      <c r="AT348" s="4"/>
      <c r="AU348" s="4"/>
      <c r="AV348" s="4"/>
      <c r="AW348" s="4"/>
    </row>
    <row r="349" spans="1:49" s="59" customFormat="1">
      <c r="A349" s="14"/>
      <c r="B349" s="43"/>
      <c r="C349" s="44"/>
      <c r="D349" s="45"/>
      <c r="E349" s="46"/>
      <c r="F349" s="45"/>
      <c r="G349" s="45"/>
      <c r="H349" s="46"/>
      <c r="I349" s="45"/>
      <c r="J349" s="2"/>
      <c r="K349" s="4"/>
      <c r="L349" s="4"/>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4"/>
      <c r="AQ349" s="4"/>
      <c r="AR349" s="4"/>
      <c r="AS349" s="4"/>
      <c r="AT349" s="4"/>
      <c r="AU349" s="4"/>
      <c r="AV349" s="4"/>
      <c r="AW349" s="4"/>
    </row>
    <row r="350" spans="1:49" s="59" customFormat="1">
      <c r="A350" s="14"/>
      <c r="B350" s="43"/>
      <c r="C350" s="44"/>
      <c r="D350" s="45"/>
      <c r="E350" s="46"/>
      <c r="F350" s="45"/>
      <c r="G350" s="45"/>
      <c r="H350" s="46"/>
      <c r="I350" s="45"/>
      <c r="J350" s="2"/>
      <c r="K350" s="4"/>
      <c r="L350" s="4"/>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4"/>
      <c r="AQ350" s="4"/>
      <c r="AR350" s="4"/>
      <c r="AS350" s="4"/>
      <c r="AT350" s="4"/>
      <c r="AU350" s="4"/>
      <c r="AV350" s="4"/>
      <c r="AW350" s="4"/>
    </row>
    <row r="351" spans="1:49" s="59" customFormat="1">
      <c r="A351" s="14"/>
      <c r="B351" s="43"/>
      <c r="C351" s="44"/>
      <c r="D351" s="45"/>
      <c r="E351" s="46"/>
      <c r="F351" s="45"/>
      <c r="G351" s="45"/>
      <c r="H351" s="46"/>
      <c r="I351" s="45"/>
      <c r="J351" s="2"/>
      <c r="K351" s="4"/>
      <c r="L351" s="4"/>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4"/>
      <c r="AQ351" s="4"/>
      <c r="AR351" s="4"/>
      <c r="AS351" s="4"/>
      <c r="AT351" s="4"/>
      <c r="AU351" s="4"/>
      <c r="AV351" s="4"/>
      <c r="AW351" s="4"/>
    </row>
    <row r="352" spans="1:49" s="59" customFormat="1">
      <c r="A352" s="14"/>
      <c r="B352" s="43"/>
      <c r="C352" s="44"/>
      <c r="D352" s="45"/>
      <c r="E352" s="46"/>
      <c r="F352" s="45"/>
      <c r="G352" s="45"/>
      <c r="H352" s="46"/>
      <c r="I352" s="45"/>
      <c r="J352" s="2"/>
      <c r="K352" s="4"/>
      <c r="L352" s="4"/>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4"/>
      <c r="AQ352" s="4"/>
      <c r="AR352" s="4"/>
      <c r="AS352" s="4"/>
      <c r="AT352" s="4"/>
      <c r="AU352" s="4"/>
      <c r="AV352" s="4"/>
      <c r="AW352" s="4"/>
    </row>
    <row r="353" spans="1:49" s="59" customFormat="1">
      <c r="A353" s="14"/>
      <c r="B353" s="43"/>
      <c r="C353" s="44"/>
      <c r="D353" s="45"/>
      <c r="E353" s="46"/>
      <c r="F353" s="45"/>
      <c r="G353" s="45"/>
      <c r="H353" s="46"/>
      <c r="I353" s="45"/>
      <c r="J353" s="2"/>
      <c r="K353" s="4"/>
      <c r="L353" s="4"/>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4"/>
      <c r="AQ353" s="4"/>
      <c r="AR353" s="4"/>
      <c r="AS353" s="4"/>
      <c r="AT353" s="4"/>
      <c r="AU353" s="4"/>
      <c r="AV353" s="4"/>
      <c r="AW353" s="4"/>
    </row>
    <row r="354" spans="1:49" s="59" customFormat="1">
      <c r="A354" s="14"/>
      <c r="B354" s="43"/>
      <c r="C354" s="44"/>
      <c r="D354" s="45"/>
      <c r="E354" s="46"/>
      <c r="F354" s="45"/>
      <c r="G354" s="45"/>
      <c r="H354" s="46"/>
      <c r="I354" s="45"/>
      <c r="J354" s="2"/>
      <c r="K354" s="4"/>
      <c r="L354" s="4"/>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4"/>
      <c r="AQ354" s="4"/>
      <c r="AR354" s="4"/>
      <c r="AS354" s="4"/>
      <c r="AT354" s="4"/>
      <c r="AU354" s="4"/>
      <c r="AV354" s="4"/>
      <c r="AW354" s="4"/>
    </row>
    <row r="355" spans="1:49" s="59" customFormat="1">
      <c r="A355" s="14"/>
      <c r="B355" s="43"/>
      <c r="C355" s="44"/>
      <c r="D355" s="45"/>
      <c r="E355" s="46"/>
      <c r="F355" s="45"/>
      <c r="G355" s="45"/>
      <c r="H355" s="46"/>
      <c r="I355" s="45"/>
      <c r="J355" s="2"/>
      <c r="K355" s="4"/>
      <c r="L355" s="4"/>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4"/>
      <c r="AQ355" s="4"/>
      <c r="AR355" s="4"/>
      <c r="AS355" s="4"/>
      <c r="AT355" s="4"/>
      <c r="AU355" s="4"/>
      <c r="AV355" s="4"/>
      <c r="AW355" s="4"/>
    </row>
    <row r="356" spans="1:49" s="59" customFormat="1">
      <c r="A356" s="14"/>
      <c r="B356" s="43"/>
      <c r="C356" s="44"/>
      <c r="D356" s="45"/>
      <c r="E356" s="46"/>
      <c r="F356" s="45"/>
      <c r="G356" s="45"/>
      <c r="H356" s="46"/>
      <c r="I356" s="45"/>
      <c r="J356" s="2"/>
      <c r="K356" s="4"/>
      <c r="L356" s="4"/>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4"/>
      <c r="AQ356" s="4"/>
      <c r="AR356" s="4"/>
      <c r="AS356" s="4"/>
      <c r="AT356" s="4"/>
      <c r="AU356" s="4"/>
      <c r="AV356" s="4"/>
      <c r="AW356" s="4"/>
    </row>
    <row r="357" spans="1:49" s="59" customFormat="1">
      <c r="A357" s="14"/>
      <c r="B357" s="43"/>
      <c r="C357" s="44"/>
      <c r="D357" s="45"/>
      <c r="E357" s="46"/>
      <c r="F357" s="45"/>
      <c r="G357" s="45"/>
      <c r="H357" s="46"/>
      <c r="I357" s="45"/>
      <c r="J357" s="2"/>
      <c r="K357" s="4"/>
      <c r="L357" s="4"/>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4"/>
      <c r="AQ357" s="4"/>
      <c r="AR357" s="4"/>
      <c r="AS357" s="4"/>
      <c r="AT357" s="4"/>
      <c r="AU357" s="4"/>
      <c r="AV357" s="4"/>
      <c r="AW357" s="4"/>
    </row>
    <row r="358" spans="1:49" s="59" customFormat="1">
      <c r="A358" s="14"/>
      <c r="B358" s="43"/>
      <c r="C358" s="44"/>
      <c r="D358" s="45"/>
      <c r="E358" s="46"/>
      <c r="F358" s="45"/>
      <c r="G358" s="45"/>
      <c r="H358" s="46"/>
      <c r="I358" s="45"/>
      <c r="J358" s="2"/>
      <c r="K358" s="4"/>
      <c r="L358" s="4"/>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4"/>
      <c r="AQ358" s="4"/>
      <c r="AR358" s="4"/>
      <c r="AS358" s="4"/>
      <c r="AT358" s="4"/>
      <c r="AU358" s="4"/>
      <c r="AV358" s="4"/>
      <c r="AW358" s="4"/>
    </row>
    <row r="359" spans="1:49" s="59" customFormat="1">
      <c r="A359" s="14"/>
      <c r="B359" s="43"/>
      <c r="C359" s="44"/>
      <c r="D359" s="45"/>
      <c r="E359" s="46"/>
      <c r="F359" s="45"/>
      <c r="G359" s="45"/>
      <c r="H359" s="46"/>
      <c r="I359" s="45"/>
      <c r="J359" s="2"/>
      <c r="K359" s="4"/>
      <c r="L359" s="4"/>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4"/>
      <c r="AQ359" s="4"/>
      <c r="AR359" s="4"/>
      <c r="AS359" s="4"/>
      <c r="AT359" s="4"/>
      <c r="AU359" s="4"/>
      <c r="AV359" s="4"/>
      <c r="AW359" s="4"/>
    </row>
    <row r="360" spans="1:49" s="59" customFormat="1">
      <c r="A360" s="14"/>
      <c r="B360" s="43"/>
      <c r="C360" s="44"/>
      <c r="D360" s="45"/>
      <c r="E360" s="46"/>
      <c r="F360" s="45"/>
      <c r="G360" s="45"/>
      <c r="H360" s="46"/>
      <c r="I360" s="45"/>
      <c r="J360" s="2"/>
      <c r="K360" s="4"/>
      <c r="L360" s="4"/>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4"/>
      <c r="AQ360" s="4"/>
      <c r="AR360" s="4"/>
      <c r="AS360" s="4"/>
      <c r="AT360" s="4"/>
      <c r="AU360" s="4"/>
      <c r="AV360" s="4"/>
      <c r="AW360" s="4"/>
    </row>
    <row r="361" spans="1:49" s="59" customFormat="1">
      <c r="A361" s="14"/>
      <c r="B361" s="43"/>
      <c r="C361" s="44"/>
      <c r="D361" s="45"/>
      <c r="E361" s="46"/>
      <c r="F361" s="45"/>
      <c r="G361" s="45"/>
      <c r="H361" s="46"/>
      <c r="I361" s="45"/>
      <c r="J361" s="2"/>
      <c r="K361" s="4"/>
      <c r="L361" s="4"/>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4"/>
      <c r="AQ361" s="4"/>
      <c r="AR361" s="4"/>
      <c r="AS361" s="4"/>
      <c r="AT361" s="4"/>
      <c r="AU361" s="4"/>
      <c r="AV361" s="4"/>
      <c r="AW361" s="4"/>
    </row>
    <row r="362" spans="1:49" s="59" customFormat="1">
      <c r="A362" s="14"/>
      <c r="B362" s="43"/>
      <c r="C362" s="44"/>
      <c r="D362" s="45"/>
      <c r="E362" s="46"/>
      <c r="F362" s="45"/>
      <c r="G362" s="45"/>
      <c r="H362" s="46"/>
      <c r="I362" s="45"/>
      <c r="J362" s="2"/>
      <c r="K362" s="4"/>
      <c r="L362" s="4"/>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4"/>
      <c r="AQ362" s="4"/>
      <c r="AR362" s="4"/>
      <c r="AS362" s="4"/>
      <c r="AT362" s="4"/>
      <c r="AU362" s="4"/>
      <c r="AV362" s="4"/>
      <c r="AW362" s="4"/>
    </row>
    <row r="363" spans="1:49" s="59" customFormat="1">
      <c r="A363" s="14"/>
      <c r="B363" s="43"/>
      <c r="C363" s="44"/>
      <c r="D363" s="45"/>
      <c r="E363" s="46"/>
      <c r="F363" s="45"/>
      <c r="G363" s="45"/>
      <c r="H363" s="46"/>
      <c r="I363" s="45"/>
      <c r="J363" s="2"/>
      <c r="K363" s="4"/>
      <c r="L363" s="4"/>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4"/>
      <c r="AQ363" s="4"/>
      <c r="AR363" s="4"/>
      <c r="AS363" s="4"/>
      <c r="AT363" s="4"/>
      <c r="AU363" s="4"/>
      <c r="AV363" s="4"/>
      <c r="AW363" s="4"/>
    </row>
    <row r="364" spans="1:49" s="59" customFormat="1">
      <c r="A364" s="14"/>
      <c r="B364" s="43"/>
      <c r="C364" s="44"/>
      <c r="D364" s="45"/>
      <c r="E364" s="46"/>
      <c r="F364" s="45"/>
      <c r="G364" s="45"/>
      <c r="H364" s="46"/>
      <c r="I364" s="45"/>
      <c r="J364" s="2"/>
      <c r="K364" s="4"/>
      <c r="L364" s="4"/>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4"/>
      <c r="AQ364" s="4"/>
      <c r="AR364" s="4"/>
      <c r="AS364" s="4"/>
      <c r="AT364" s="4"/>
      <c r="AU364" s="4"/>
      <c r="AV364" s="4"/>
      <c r="AW364" s="4"/>
    </row>
    <row r="365" spans="1:49" s="59" customFormat="1">
      <c r="A365" s="14"/>
      <c r="B365" s="43"/>
      <c r="C365" s="44"/>
      <c r="D365" s="45"/>
      <c r="E365" s="46"/>
      <c r="F365" s="45"/>
      <c r="G365" s="45"/>
      <c r="H365" s="46"/>
      <c r="I365" s="45"/>
      <c r="J365" s="2"/>
      <c r="K365" s="4"/>
      <c r="L365" s="4"/>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4"/>
      <c r="AQ365" s="4"/>
      <c r="AR365" s="4"/>
      <c r="AS365" s="4"/>
      <c r="AT365" s="4"/>
      <c r="AU365" s="4"/>
      <c r="AV365" s="4"/>
      <c r="AW365" s="4"/>
    </row>
    <row r="366" spans="1:49" s="59" customFormat="1">
      <c r="A366" s="14"/>
      <c r="B366" s="43"/>
      <c r="C366" s="44"/>
      <c r="D366" s="45"/>
      <c r="E366" s="46"/>
      <c r="F366" s="45"/>
      <c r="G366" s="45"/>
      <c r="H366" s="46"/>
      <c r="I366" s="45"/>
      <c r="J366" s="2"/>
      <c r="K366" s="4"/>
      <c r="L366" s="4"/>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4"/>
      <c r="AQ366" s="4"/>
      <c r="AR366" s="4"/>
      <c r="AS366" s="4"/>
      <c r="AT366" s="4"/>
      <c r="AU366" s="4"/>
      <c r="AV366" s="4"/>
      <c r="AW366" s="4"/>
    </row>
    <row r="367" spans="1:49" s="59" customFormat="1">
      <c r="A367" s="14"/>
      <c r="B367" s="43"/>
      <c r="C367" s="44"/>
      <c r="D367" s="45"/>
      <c r="E367" s="46"/>
      <c r="F367" s="45"/>
      <c r="G367" s="45"/>
      <c r="H367" s="46"/>
      <c r="I367" s="45"/>
      <c r="J367" s="2"/>
      <c r="K367" s="4"/>
      <c r="L367" s="4"/>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4"/>
      <c r="AQ367" s="4"/>
      <c r="AR367" s="4"/>
      <c r="AS367" s="4"/>
      <c r="AT367" s="4"/>
      <c r="AU367" s="4"/>
      <c r="AV367" s="4"/>
      <c r="AW367" s="4"/>
    </row>
    <row r="368" spans="1:49" s="59" customFormat="1">
      <c r="A368" s="14"/>
      <c r="B368" s="43"/>
      <c r="C368" s="44"/>
      <c r="D368" s="45"/>
      <c r="E368" s="46"/>
      <c r="F368" s="45"/>
      <c r="G368" s="45"/>
      <c r="H368" s="46"/>
      <c r="I368" s="45"/>
      <c r="J368" s="2"/>
      <c r="K368" s="4"/>
      <c r="L368" s="4"/>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4"/>
      <c r="AQ368" s="4"/>
      <c r="AR368" s="4"/>
      <c r="AS368" s="4"/>
      <c r="AT368" s="4"/>
      <c r="AU368" s="4"/>
      <c r="AV368" s="4"/>
      <c r="AW368" s="4"/>
    </row>
    <row r="369" spans="1:49" s="59" customFormat="1">
      <c r="A369" s="14"/>
      <c r="B369" s="43"/>
      <c r="C369" s="44"/>
      <c r="D369" s="45"/>
      <c r="E369" s="46"/>
      <c r="F369" s="45"/>
      <c r="G369" s="45"/>
      <c r="H369" s="46"/>
      <c r="I369" s="45"/>
      <c r="J369" s="2"/>
      <c r="K369" s="4"/>
      <c r="L369" s="4"/>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4"/>
      <c r="AQ369" s="4"/>
      <c r="AR369" s="4"/>
      <c r="AS369" s="4"/>
      <c r="AT369" s="4"/>
      <c r="AU369" s="4"/>
      <c r="AV369" s="4"/>
      <c r="AW369" s="4"/>
    </row>
    <row r="370" spans="1:49" s="59" customFormat="1">
      <c r="A370" s="14"/>
      <c r="B370" s="43"/>
      <c r="C370" s="44"/>
      <c r="D370" s="45"/>
      <c r="E370" s="46"/>
      <c r="F370" s="45"/>
      <c r="G370" s="45"/>
      <c r="H370" s="46"/>
      <c r="I370" s="45"/>
      <c r="J370" s="2"/>
      <c r="K370" s="4"/>
      <c r="L370" s="4"/>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4"/>
      <c r="AQ370" s="4"/>
      <c r="AR370" s="4"/>
      <c r="AS370" s="4"/>
      <c r="AT370" s="4"/>
      <c r="AU370" s="4"/>
      <c r="AV370" s="4"/>
      <c r="AW370" s="4"/>
    </row>
    <row r="371" spans="1:49" s="59" customFormat="1">
      <c r="A371" s="14"/>
      <c r="B371" s="43"/>
      <c r="C371" s="44"/>
      <c r="D371" s="45"/>
      <c r="E371" s="46"/>
      <c r="F371" s="45"/>
      <c r="G371" s="45"/>
      <c r="H371" s="46"/>
      <c r="I371" s="45"/>
      <c r="J371" s="2"/>
      <c r="K371" s="4"/>
      <c r="L371" s="4"/>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4"/>
      <c r="AQ371" s="4"/>
      <c r="AR371" s="4"/>
      <c r="AS371" s="4"/>
      <c r="AT371" s="4"/>
      <c r="AU371" s="4"/>
      <c r="AV371" s="4"/>
      <c r="AW371" s="4"/>
    </row>
    <row r="372" spans="1:49" s="59" customFormat="1">
      <c r="A372" s="14"/>
      <c r="B372" s="43"/>
      <c r="C372" s="44"/>
      <c r="D372" s="45"/>
      <c r="E372" s="46"/>
      <c r="F372" s="45"/>
      <c r="G372" s="45"/>
      <c r="H372" s="46"/>
      <c r="I372" s="45"/>
      <c r="J372" s="2"/>
      <c r="K372" s="4"/>
      <c r="L372" s="4"/>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4"/>
      <c r="AQ372" s="4"/>
      <c r="AR372" s="4"/>
      <c r="AS372" s="4"/>
      <c r="AT372" s="4"/>
      <c r="AU372" s="4"/>
      <c r="AV372" s="4"/>
      <c r="AW372" s="4"/>
    </row>
    <row r="373" spans="1:49" s="59" customFormat="1">
      <c r="A373" s="14"/>
      <c r="B373" s="43"/>
      <c r="C373" s="44"/>
      <c r="D373" s="45"/>
      <c r="E373" s="46"/>
      <c r="F373" s="45"/>
      <c r="G373" s="45"/>
      <c r="H373" s="46"/>
      <c r="I373" s="45"/>
      <c r="J373" s="2"/>
      <c r="K373" s="4"/>
      <c r="L373" s="4"/>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4"/>
      <c r="AQ373" s="4"/>
      <c r="AR373" s="4"/>
      <c r="AS373" s="4"/>
      <c r="AT373" s="4"/>
      <c r="AU373" s="4"/>
      <c r="AV373" s="4"/>
      <c r="AW373" s="4"/>
    </row>
    <row r="374" spans="1:49" s="59" customFormat="1">
      <c r="A374" s="14"/>
      <c r="B374" s="43"/>
      <c r="C374" s="44"/>
      <c r="D374" s="45"/>
      <c r="E374" s="46"/>
      <c r="F374" s="45"/>
      <c r="G374" s="45"/>
      <c r="H374" s="46"/>
      <c r="I374" s="45"/>
      <c r="J374" s="2"/>
      <c r="K374" s="4"/>
      <c r="L374" s="4"/>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4"/>
      <c r="AQ374" s="4"/>
      <c r="AR374" s="4"/>
      <c r="AS374" s="4"/>
      <c r="AT374" s="4"/>
      <c r="AU374" s="4"/>
      <c r="AV374" s="4"/>
      <c r="AW374" s="4"/>
    </row>
    <row r="375" spans="1:49" s="59" customFormat="1">
      <c r="A375" s="14"/>
      <c r="B375" s="43"/>
      <c r="C375" s="44"/>
      <c r="D375" s="45"/>
      <c r="E375" s="46"/>
      <c r="F375" s="45"/>
      <c r="G375" s="45"/>
      <c r="H375" s="46"/>
      <c r="I375" s="45"/>
      <c r="J375" s="2"/>
      <c r="K375" s="4"/>
      <c r="L375" s="4"/>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4"/>
      <c r="AQ375" s="4"/>
      <c r="AR375" s="4"/>
      <c r="AS375" s="4"/>
      <c r="AT375" s="4"/>
      <c r="AU375" s="4"/>
      <c r="AV375" s="4"/>
      <c r="AW375" s="4"/>
    </row>
    <row r="376" spans="1:49" s="59" customFormat="1">
      <c r="A376" s="14"/>
      <c r="B376" s="43"/>
      <c r="C376" s="44"/>
      <c r="D376" s="45"/>
      <c r="E376" s="46"/>
      <c r="F376" s="45"/>
      <c r="G376" s="45"/>
      <c r="H376" s="46"/>
      <c r="I376" s="45"/>
      <c r="J376" s="2"/>
      <c r="K376" s="4"/>
      <c r="L376" s="4"/>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4"/>
      <c r="AQ376" s="4"/>
      <c r="AR376" s="4"/>
      <c r="AS376" s="4"/>
      <c r="AT376" s="4"/>
      <c r="AU376" s="4"/>
      <c r="AV376" s="4"/>
      <c r="AW376" s="4"/>
    </row>
    <row r="377" spans="1:49" s="59" customFormat="1">
      <c r="A377" s="14"/>
      <c r="B377" s="43"/>
      <c r="C377" s="44"/>
      <c r="D377" s="45"/>
      <c r="E377" s="46"/>
      <c r="F377" s="45"/>
      <c r="G377" s="45"/>
      <c r="H377" s="46"/>
      <c r="I377" s="45"/>
      <c r="J377" s="2"/>
      <c r="K377" s="4"/>
      <c r="L377" s="4"/>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4"/>
      <c r="AQ377" s="4"/>
      <c r="AR377" s="4"/>
      <c r="AS377" s="4"/>
      <c r="AT377" s="4"/>
      <c r="AU377" s="4"/>
      <c r="AV377" s="4"/>
      <c r="AW377" s="4"/>
    </row>
    <row r="378" spans="1:49" s="59" customFormat="1">
      <c r="A378" s="14"/>
      <c r="B378" s="43"/>
      <c r="C378" s="44"/>
      <c r="D378" s="45"/>
      <c r="E378" s="46"/>
      <c r="F378" s="45"/>
      <c r="G378" s="45"/>
      <c r="H378" s="46"/>
      <c r="I378" s="45"/>
      <c r="J378" s="2"/>
      <c r="K378" s="4"/>
      <c r="L378" s="4"/>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4"/>
      <c r="AQ378" s="4"/>
      <c r="AR378" s="4"/>
      <c r="AS378" s="4"/>
      <c r="AT378" s="4"/>
      <c r="AU378" s="4"/>
      <c r="AV378" s="4"/>
      <c r="AW378" s="4"/>
    </row>
    <row r="379" spans="1:49" s="59" customFormat="1">
      <c r="A379" s="14"/>
      <c r="B379" s="43"/>
      <c r="C379" s="44"/>
      <c r="D379" s="45"/>
      <c r="E379" s="46"/>
      <c r="F379" s="45"/>
      <c r="G379" s="45"/>
      <c r="H379" s="46"/>
      <c r="I379" s="45"/>
      <c r="J379" s="2"/>
      <c r="K379" s="4"/>
      <c r="L379" s="4"/>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4"/>
      <c r="AQ379" s="4"/>
      <c r="AR379" s="4"/>
      <c r="AS379" s="4"/>
      <c r="AT379" s="4"/>
      <c r="AU379" s="4"/>
      <c r="AV379" s="4"/>
      <c r="AW379" s="4"/>
    </row>
    <row r="380" spans="1:49" s="59" customFormat="1">
      <c r="A380" s="14"/>
      <c r="B380" s="43"/>
      <c r="C380" s="44"/>
      <c r="D380" s="45"/>
      <c r="E380" s="46"/>
      <c r="F380" s="45"/>
      <c r="G380" s="45"/>
      <c r="H380" s="46"/>
      <c r="I380" s="45"/>
      <c r="J380" s="2"/>
      <c r="K380" s="4"/>
      <c r="L380" s="4"/>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4"/>
      <c r="AQ380" s="4"/>
      <c r="AR380" s="4"/>
      <c r="AS380" s="4"/>
      <c r="AT380" s="4"/>
      <c r="AU380" s="4"/>
      <c r="AV380" s="4"/>
      <c r="AW380" s="4"/>
    </row>
    <row r="381" spans="1:49" s="59" customFormat="1">
      <c r="A381" s="14"/>
      <c r="B381" s="43"/>
      <c r="C381" s="44"/>
      <c r="D381" s="45"/>
      <c r="E381" s="46"/>
      <c r="F381" s="45"/>
      <c r="G381" s="45"/>
      <c r="H381" s="46"/>
      <c r="I381" s="45"/>
      <c r="J381" s="2"/>
      <c r="K381" s="4"/>
      <c r="L381" s="4"/>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4"/>
      <c r="AQ381" s="4"/>
      <c r="AR381" s="4"/>
      <c r="AS381" s="4"/>
      <c r="AT381" s="4"/>
      <c r="AU381" s="4"/>
      <c r="AV381" s="4"/>
      <c r="AW381" s="4"/>
    </row>
    <row r="382" spans="1:49" s="59" customFormat="1">
      <c r="A382" s="14"/>
      <c r="B382" s="43"/>
      <c r="C382" s="44"/>
      <c r="D382" s="45"/>
      <c r="E382" s="46"/>
      <c r="F382" s="45"/>
      <c r="G382" s="45"/>
      <c r="H382" s="46"/>
      <c r="I382" s="45"/>
      <c r="J382" s="2"/>
      <c r="K382" s="4"/>
      <c r="L382" s="4"/>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4"/>
      <c r="AQ382" s="4"/>
      <c r="AR382" s="4"/>
      <c r="AS382" s="4"/>
      <c r="AT382" s="4"/>
      <c r="AU382" s="4"/>
      <c r="AV382" s="4"/>
      <c r="AW382" s="4"/>
    </row>
    <row r="383" spans="1:49" s="59" customFormat="1">
      <c r="A383" s="14"/>
      <c r="B383" s="43"/>
      <c r="C383" s="44"/>
      <c r="D383" s="45"/>
      <c r="E383" s="46"/>
      <c r="F383" s="45"/>
      <c r="G383" s="45"/>
      <c r="H383" s="46"/>
      <c r="I383" s="45"/>
      <c r="J383" s="2"/>
      <c r="K383" s="4"/>
      <c r="L383" s="4"/>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4"/>
      <c r="AQ383" s="4"/>
      <c r="AR383" s="4"/>
      <c r="AS383" s="4"/>
      <c r="AT383" s="4"/>
      <c r="AU383" s="4"/>
      <c r="AV383" s="4"/>
      <c r="AW383" s="4"/>
    </row>
    <row r="384" spans="1:49" s="59" customFormat="1">
      <c r="A384" s="14"/>
      <c r="B384" s="43"/>
      <c r="C384" s="44"/>
      <c r="D384" s="45"/>
      <c r="E384" s="46"/>
      <c r="F384" s="45"/>
      <c r="G384" s="45"/>
      <c r="H384" s="46"/>
      <c r="I384" s="45"/>
      <c r="J384" s="2"/>
      <c r="K384" s="4"/>
      <c r="L384" s="4"/>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4"/>
      <c r="AQ384" s="4"/>
      <c r="AR384" s="4"/>
      <c r="AS384" s="4"/>
      <c r="AT384" s="4"/>
      <c r="AU384" s="4"/>
      <c r="AV384" s="4"/>
      <c r="AW384" s="4"/>
    </row>
    <row r="385" spans="1:49" s="59" customFormat="1">
      <c r="A385" s="14"/>
      <c r="B385" s="43"/>
      <c r="C385" s="44"/>
      <c r="D385" s="45"/>
      <c r="E385" s="46"/>
      <c r="F385" s="45"/>
      <c r="G385" s="45"/>
      <c r="H385" s="46"/>
      <c r="I385" s="45"/>
      <c r="J385" s="2"/>
      <c r="K385" s="4"/>
      <c r="L385" s="4"/>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4"/>
      <c r="AQ385" s="4"/>
      <c r="AR385" s="4"/>
      <c r="AS385" s="4"/>
      <c r="AT385" s="4"/>
      <c r="AU385" s="4"/>
      <c r="AV385" s="4"/>
      <c r="AW385" s="4"/>
    </row>
    <row r="386" spans="1:49" s="59" customFormat="1">
      <c r="A386" s="14"/>
      <c r="B386" s="43"/>
      <c r="C386" s="44"/>
      <c r="D386" s="45"/>
      <c r="E386" s="46"/>
      <c r="F386" s="45"/>
      <c r="G386" s="45"/>
      <c r="H386" s="46"/>
      <c r="I386" s="45"/>
      <c r="J386" s="2"/>
      <c r="K386" s="4"/>
      <c r="L386" s="4"/>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4"/>
      <c r="AQ386" s="4"/>
      <c r="AR386" s="4"/>
      <c r="AS386" s="4"/>
      <c r="AT386" s="4"/>
      <c r="AU386" s="4"/>
      <c r="AV386" s="4"/>
      <c r="AW386" s="4"/>
    </row>
    <row r="387" spans="1:49" s="59" customFormat="1">
      <c r="A387" s="14"/>
      <c r="B387" s="43"/>
      <c r="C387" s="44"/>
      <c r="D387" s="45"/>
      <c r="E387" s="46"/>
      <c r="F387" s="45"/>
      <c r="G387" s="45"/>
      <c r="H387" s="46"/>
      <c r="I387" s="45"/>
      <c r="J387" s="2"/>
      <c r="K387" s="4"/>
      <c r="L387" s="4"/>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4"/>
      <c r="AQ387" s="4"/>
      <c r="AR387" s="4"/>
      <c r="AS387" s="4"/>
      <c r="AT387" s="4"/>
      <c r="AU387" s="4"/>
      <c r="AV387" s="4"/>
      <c r="AW387" s="4"/>
    </row>
    <row r="388" spans="1:49" s="59" customFormat="1">
      <c r="A388" s="14"/>
      <c r="B388" s="43"/>
      <c r="C388" s="44"/>
      <c r="D388" s="45"/>
      <c r="E388" s="46"/>
      <c r="F388" s="45"/>
      <c r="G388" s="45"/>
      <c r="H388" s="46"/>
      <c r="I388" s="45"/>
      <c r="J388" s="2"/>
      <c r="K388" s="4"/>
      <c r="L388" s="4"/>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4"/>
      <c r="AQ388" s="4"/>
      <c r="AR388" s="4"/>
      <c r="AS388" s="4"/>
      <c r="AT388" s="4"/>
      <c r="AU388" s="4"/>
      <c r="AV388" s="4"/>
      <c r="AW388" s="4"/>
    </row>
    <row r="389" spans="1:49" s="59" customFormat="1">
      <c r="A389" s="14"/>
      <c r="B389" s="43"/>
      <c r="C389" s="44"/>
      <c r="D389" s="45"/>
      <c r="E389" s="46"/>
      <c r="F389" s="45"/>
      <c r="G389" s="45"/>
      <c r="H389" s="46"/>
      <c r="I389" s="45"/>
      <c r="J389" s="2"/>
      <c r="K389" s="4"/>
      <c r="L389" s="4"/>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4"/>
      <c r="AQ389" s="4"/>
      <c r="AR389" s="4"/>
      <c r="AS389" s="4"/>
      <c r="AT389" s="4"/>
      <c r="AU389" s="4"/>
      <c r="AV389" s="4"/>
      <c r="AW389" s="4"/>
    </row>
    <row r="390" spans="1:49" s="59" customFormat="1">
      <c r="A390" s="14"/>
      <c r="B390" s="43"/>
      <c r="C390" s="44"/>
      <c r="D390" s="45"/>
      <c r="E390" s="46"/>
      <c r="F390" s="45"/>
      <c r="G390" s="45"/>
      <c r="H390" s="46"/>
      <c r="I390" s="45"/>
      <c r="J390" s="2"/>
      <c r="K390" s="4"/>
      <c r="L390" s="4"/>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4"/>
      <c r="AQ390" s="4"/>
      <c r="AR390" s="4"/>
      <c r="AS390" s="4"/>
      <c r="AT390" s="4"/>
      <c r="AU390" s="4"/>
      <c r="AV390" s="4"/>
      <c r="AW390" s="4"/>
    </row>
    <row r="391" spans="1:49" s="59" customFormat="1">
      <c r="A391" s="14"/>
      <c r="B391" s="43"/>
      <c r="C391" s="44"/>
      <c r="D391" s="45"/>
      <c r="E391" s="46"/>
      <c r="F391" s="45"/>
      <c r="G391" s="45"/>
      <c r="H391" s="46"/>
      <c r="I391" s="45"/>
      <c r="J391" s="2"/>
      <c r="K391" s="4"/>
      <c r="L391" s="4"/>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4"/>
      <c r="AQ391" s="4"/>
      <c r="AR391" s="4"/>
      <c r="AS391" s="4"/>
      <c r="AT391" s="4"/>
      <c r="AU391" s="4"/>
      <c r="AV391" s="4"/>
      <c r="AW391" s="4"/>
    </row>
    <row r="392" spans="1:49" s="59" customFormat="1">
      <c r="A392" s="14"/>
      <c r="B392" s="43"/>
      <c r="C392" s="44"/>
      <c r="D392" s="45"/>
      <c r="E392" s="46"/>
      <c r="F392" s="45"/>
      <c r="G392" s="45"/>
      <c r="H392" s="46"/>
      <c r="I392" s="45"/>
      <c r="J392" s="2"/>
      <c r="K392" s="4"/>
      <c r="L392" s="4"/>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4"/>
      <c r="AQ392" s="4"/>
      <c r="AR392" s="4"/>
      <c r="AS392" s="4"/>
      <c r="AT392" s="4"/>
      <c r="AU392" s="4"/>
      <c r="AV392" s="4"/>
      <c r="AW392" s="4"/>
    </row>
    <row r="393" spans="1:49" s="59" customFormat="1">
      <c r="A393" s="14"/>
      <c r="B393" s="43"/>
      <c r="C393" s="44"/>
      <c r="D393" s="45"/>
      <c r="E393" s="46"/>
      <c r="F393" s="45"/>
      <c r="G393" s="45"/>
      <c r="H393" s="46"/>
      <c r="I393" s="45"/>
      <c r="J393" s="2"/>
      <c r="K393" s="4"/>
      <c r="L393" s="4"/>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4"/>
      <c r="AQ393" s="4"/>
      <c r="AR393" s="4"/>
      <c r="AS393" s="4"/>
      <c r="AT393" s="4"/>
      <c r="AU393" s="4"/>
      <c r="AV393" s="4"/>
      <c r="AW393" s="4"/>
    </row>
    <row r="394" spans="1:49" s="59" customFormat="1">
      <c r="A394" s="14"/>
      <c r="B394" s="43"/>
      <c r="C394" s="44"/>
      <c r="D394" s="45"/>
      <c r="E394" s="46"/>
      <c r="F394" s="45"/>
      <c r="G394" s="45"/>
      <c r="H394" s="46"/>
      <c r="I394" s="45"/>
      <c r="J394" s="2"/>
      <c r="K394" s="4"/>
      <c r="L394" s="4"/>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4"/>
      <c r="AQ394" s="4"/>
      <c r="AR394" s="4"/>
      <c r="AS394" s="4"/>
      <c r="AT394" s="4"/>
      <c r="AU394" s="4"/>
      <c r="AV394" s="4"/>
      <c r="AW394" s="4"/>
    </row>
    <row r="395" spans="1:49" s="59" customFormat="1">
      <c r="A395" s="14"/>
      <c r="B395" s="43"/>
      <c r="C395" s="44"/>
      <c r="D395" s="45"/>
      <c r="E395" s="46"/>
      <c r="F395" s="45"/>
      <c r="G395" s="45"/>
      <c r="H395" s="46"/>
      <c r="I395" s="45"/>
      <c r="J395" s="2"/>
      <c r="K395" s="4"/>
      <c r="L395" s="4"/>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4"/>
      <c r="AQ395" s="4"/>
      <c r="AR395" s="4"/>
      <c r="AS395" s="4"/>
      <c r="AT395" s="4"/>
      <c r="AU395" s="4"/>
      <c r="AV395" s="4"/>
      <c r="AW395" s="4"/>
    </row>
    <row r="396" spans="1:49" s="59" customFormat="1">
      <c r="A396" s="14"/>
      <c r="B396" s="43"/>
      <c r="C396" s="44"/>
      <c r="D396" s="45"/>
      <c r="E396" s="46"/>
      <c r="F396" s="45"/>
      <c r="G396" s="45"/>
      <c r="H396" s="46"/>
      <c r="I396" s="45"/>
      <c r="J396" s="2"/>
      <c r="K396" s="4"/>
      <c r="L396" s="4"/>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4"/>
      <c r="AQ396" s="4"/>
      <c r="AR396" s="4"/>
      <c r="AS396" s="4"/>
      <c r="AT396" s="4"/>
      <c r="AU396" s="4"/>
      <c r="AV396" s="4"/>
      <c r="AW396" s="4"/>
    </row>
    <row r="397" spans="1:49" s="59" customFormat="1">
      <c r="A397" s="14"/>
      <c r="B397" s="43"/>
      <c r="C397" s="44"/>
      <c r="D397" s="45"/>
      <c r="E397" s="46"/>
      <c r="F397" s="45"/>
      <c r="G397" s="45"/>
      <c r="H397" s="46"/>
      <c r="I397" s="45"/>
      <c r="J397" s="2"/>
      <c r="K397" s="4"/>
      <c r="L397" s="4"/>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4"/>
      <c r="AQ397" s="4"/>
      <c r="AR397" s="4"/>
      <c r="AS397" s="4"/>
      <c r="AT397" s="4"/>
      <c r="AU397" s="4"/>
      <c r="AV397" s="4"/>
      <c r="AW397" s="4"/>
    </row>
    <row r="398" spans="1:49" s="59" customFormat="1">
      <c r="A398" s="14"/>
      <c r="B398" s="43"/>
      <c r="C398" s="44"/>
      <c r="D398" s="45"/>
      <c r="E398" s="46"/>
      <c r="F398" s="45"/>
      <c r="G398" s="45"/>
      <c r="H398" s="46"/>
      <c r="I398" s="45"/>
      <c r="J398" s="2"/>
      <c r="K398" s="4"/>
      <c r="L398" s="4"/>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4"/>
      <c r="AQ398" s="4"/>
      <c r="AR398" s="4"/>
      <c r="AS398" s="4"/>
      <c r="AT398" s="4"/>
      <c r="AU398" s="4"/>
      <c r="AV398" s="4"/>
      <c r="AW398" s="4"/>
    </row>
    <row r="399" spans="1:49" s="59" customFormat="1">
      <c r="A399" s="14"/>
      <c r="B399" s="43"/>
      <c r="C399" s="44"/>
      <c r="D399" s="45"/>
      <c r="E399" s="46"/>
      <c r="F399" s="45"/>
      <c r="G399" s="45"/>
      <c r="H399" s="46"/>
      <c r="I399" s="45"/>
      <c r="J399" s="2"/>
      <c r="K399" s="4"/>
      <c r="L399" s="4"/>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4"/>
      <c r="AQ399" s="4"/>
      <c r="AR399" s="4"/>
      <c r="AS399" s="4"/>
      <c r="AT399" s="4"/>
      <c r="AU399" s="4"/>
      <c r="AV399" s="4"/>
      <c r="AW399" s="4"/>
    </row>
    <row r="400" spans="1:49" s="59" customFormat="1">
      <c r="A400" s="14"/>
      <c r="B400" s="43"/>
      <c r="C400" s="44"/>
      <c r="D400" s="45"/>
      <c r="E400" s="46"/>
      <c r="F400" s="45"/>
      <c r="G400" s="45"/>
      <c r="H400" s="46"/>
      <c r="I400" s="45"/>
      <c r="J400" s="2"/>
      <c r="K400" s="4"/>
      <c r="L400" s="4"/>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4"/>
      <c r="AQ400" s="4"/>
      <c r="AR400" s="4"/>
      <c r="AS400" s="4"/>
      <c r="AT400" s="4"/>
      <c r="AU400" s="4"/>
      <c r="AV400" s="4"/>
      <c r="AW400" s="4"/>
    </row>
    <row r="401" spans="1:49" s="59" customFormat="1">
      <c r="A401" s="14"/>
      <c r="B401" s="43"/>
      <c r="C401" s="44"/>
      <c r="D401" s="45"/>
      <c r="E401" s="46"/>
      <c r="F401" s="45"/>
      <c r="G401" s="45"/>
      <c r="H401" s="46"/>
      <c r="I401" s="45"/>
      <c r="J401" s="2"/>
      <c r="K401" s="4"/>
      <c r="L401" s="4"/>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4"/>
      <c r="AQ401" s="4"/>
      <c r="AR401" s="4"/>
      <c r="AS401" s="4"/>
      <c r="AT401" s="4"/>
      <c r="AU401" s="4"/>
      <c r="AV401" s="4"/>
      <c r="AW401" s="4"/>
    </row>
    <row r="402" spans="1:49" s="59" customFormat="1">
      <c r="A402" s="14"/>
      <c r="B402" s="43"/>
      <c r="C402" s="44"/>
      <c r="D402" s="45"/>
      <c r="E402" s="46"/>
      <c r="F402" s="45"/>
      <c r="G402" s="45"/>
      <c r="H402" s="46"/>
      <c r="I402" s="45"/>
      <c r="J402" s="2"/>
      <c r="K402" s="4"/>
      <c r="L402" s="4"/>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4"/>
      <c r="AQ402" s="4"/>
      <c r="AR402" s="4"/>
      <c r="AS402" s="4"/>
      <c r="AT402" s="4"/>
      <c r="AU402" s="4"/>
      <c r="AV402" s="4"/>
      <c r="AW402" s="4"/>
    </row>
    <row r="403" spans="1:49" s="59" customFormat="1">
      <c r="A403" s="14"/>
      <c r="B403" s="43"/>
      <c r="C403" s="44"/>
      <c r="D403" s="45"/>
      <c r="E403" s="46"/>
      <c r="F403" s="45"/>
      <c r="G403" s="45"/>
      <c r="H403" s="46"/>
      <c r="I403" s="45"/>
      <c r="J403" s="2"/>
      <c r="K403" s="4"/>
      <c r="L403" s="4"/>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4"/>
      <c r="AQ403" s="4"/>
      <c r="AR403" s="4"/>
      <c r="AS403" s="4"/>
      <c r="AT403" s="4"/>
      <c r="AU403" s="4"/>
      <c r="AV403" s="4"/>
      <c r="AW403" s="4"/>
    </row>
    <row r="404" spans="1:49" s="59" customFormat="1">
      <c r="A404" s="14"/>
      <c r="B404" s="43"/>
      <c r="C404" s="44"/>
      <c r="D404" s="45"/>
      <c r="E404" s="46"/>
      <c r="F404" s="45"/>
      <c r="G404" s="45"/>
      <c r="H404" s="46"/>
      <c r="I404" s="45"/>
      <c r="J404" s="2"/>
      <c r="K404" s="4"/>
      <c r="L404" s="4"/>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4"/>
      <c r="AQ404" s="4"/>
      <c r="AR404" s="4"/>
      <c r="AS404" s="4"/>
      <c r="AT404" s="4"/>
      <c r="AU404" s="4"/>
      <c r="AV404" s="4"/>
      <c r="AW404" s="4"/>
    </row>
    <row r="405" spans="1:49" s="59" customFormat="1">
      <c r="A405" s="14"/>
      <c r="B405" s="43"/>
      <c r="C405" s="44"/>
      <c r="D405" s="45"/>
      <c r="E405" s="46"/>
      <c r="F405" s="45"/>
      <c r="G405" s="45"/>
      <c r="H405" s="46"/>
      <c r="I405" s="45"/>
      <c r="J405" s="2"/>
      <c r="K405" s="4"/>
      <c r="L405" s="4"/>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4"/>
      <c r="AQ405" s="4"/>
      <c r="AR405" s="4"/>
      <c r="AS405" s="4"/>
      <c r="AT405" s="4"/>
      <c r="AU405" s="4"/>
      <c r="AV405" s="4"/>
      <c r="AW405" s="4"/>
    </row>
    <row r="406" spans="1:49" s="59" customFormat="1">
      <c r="A406" s="14"/>
      <c r="B406" s="43"/>
      <c r="C406" s="44"/>
      <c r="D406" s="45"/>
      <c r="E406" s="46"/>
      <c r="F406" s="45"/>
      <c r="G406" s="45"/>
      <c r="H406" s="46"/>
      <c r="I406" s="45"/>
      <c r="J406" s="2"/>
      <c r="K406" s="4"/>
      <c r="L406" s="4"/>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4"/>
      <c r="AQ406" s="4"/>
      <c r="AR406" s="4"/>
      <c r="AS406" s="4"/>
      <c r="AT406" s="4"/>
      <c r="AU406" s="4"/>
      <c r="AV406" s="4"/>
      <c r="AW406" s="4"/>
    </row>
    <row r="407" spans="1:49" s="59" customFormat="1">
      <c r="A407" s="14"/>
      <c r="B407" s="43"/>
      <c r="C407" s="44"/>
      <c r="D407" s="45"/>
      <c r="E407" s="46"/>
      <c r="F407" s="45"/>
      <c r="G407" s="45"/>
      <c r="H407" s="46"/>
      <c r="I407" s="45"/>
      <c r="J407" s="2"/>
      <c r="K407" s="4"/>
      <c r="L407" s="4"/>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4"/>
      <c r="AQ407" s="4"/>
      <c r="AR407" s="4"/>
      <c r="AS407" s="4"/>
      <c r="AT407" s="4"/>
      <c r="AU407" s="4"/>
      <c r="AV407" s="4"/>
      <c r="AW407" s="4"/>
    </row>
    <row r="408" spans="1:49" s="59" customFormat="1">
      <c r="A408" s="14"/>
      <c r="B408" s="43"/>
      <c r="C408" s="44"/>
      <c r="D408" s="45"/>
      <c r="E408" s="46"/>
      <c r="F408" s="45"/>
      <c r="G408" s="45"/>
      <c r="H408" s="46"/>
      <c r="I408" s="45"/>
      <c r="J408" s="2"/>
      <c r="K408" s="4"/>
      <c r="L408" s="4"/>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4"/>
      <c r="AQ408" s="4"/>
      <c r="AR408" s="4"/>
      <c r="AS408" s="4"/>
      <c r="AT408" s="4"/>
      <c r="AU408" s="4"/>
      <c r="AV408" s="4"/>
      <c r="AW408" s="4"/>
    </row>
    <row r="409" spans="1:49" s="59" customFormat="1">
      <c r="A409" s="14"/>
      <c r="B409" s="43"/>
      <c r="C409" s="44"/>
      <c r="D409" s="45"/>
      <c r="E409" s="46"/>
      <c r="F409" s="45"/>
      <c r="G409" s="45"/>
      <c r="H409" s="46"/>
      <c r="I409" s="45"/>
      <c r="J409" s="2"/>
      <c r="K409" s="4"/>
      <c r="L409" s="4"/>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4"/>
      <c r="AQ409" s="4"/>
      <c r="AR409" s="4"/>
      <c r="AS409" s="4"/>
      <c r="AT409" s="4"/>
      <c r="AU409" s="4"/>
      <c r="AV409" s="4"/>
      <c r="AW409" s="4"/>
    </row>
    <row r="410" spans="1:49" s="59" customFormat="1">
      <c r="A410" s="14"/>
      <c r="B410" s="43"/>
      <c r="C410" s="44"/>
      <c r="D410" s="45"/>
      <c r="E410" s="46"/>
      <c r="F410" s="45"/>
      <c r="G410" s="45"/>
      <c r="H410" s="46"/>
      <c r="I410" s="45"/>
      <c r="J410" s="2"/>
      <c r="K410" s="4"/>
      <c r="L410" s="4"/>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4"/>
      <c r="AQ410" s="4"/>
      <c r="AR410" s="4"/>
      <c r="AS410" s="4"/>
      <c r="AT410" s="4"/>
      <c r="AU410" s="4"/>
      <c r="AV410" s="4"/>
      <c r="AW410" s="4"/>
    </row>
    <row r="411" spans="1:49" s="59" customFormat="1">
      <c r="A411" s="14"/>
      <c r="B411" s="43"/>
      <c r="C411" s="44"/>
      <c r="D411" s="45"/>
      <c r="E411" s="46"/>
      <c r="F411" s="45"/>
      <c r="G411" s="45"/>
      <c r="H411" s="46"/>
      <c r="I411" s="45"/>
      <c r="J411" s="2"/>
      <c r="K411" s="4"/>
      <c r="L411" s="4"/>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4"/>
      <c r="AQ411" s="4"/>
      <c r="AR411" s="4"/>
      <c r="AS411" s="4"/>
      <c r="AT411" s="4"/>
      <c r="AU411" s="4"/>
      <c r="AV411" s="4"/>
      <c r="AW411" s="4"/>
    </row>
    <row r="412" spans="1:49" s="59" customFormat="1">
      <c r="A412" s="14"/>
      <c r="B412" s="43"/>
      <c r="C412" s="44"/>
      <c r="D412" s="45"/>
      <c r="E412" s="46"/>
      <c r="F412" s="45"/>
      <c r="G412" s="45"/>
      <c r="H412" s="46"/>
      <c r="I412" s="45"/>
      <c r="J412" s="2"/>
      <c r="K412" s="4"/>
      <c r="L412" s="4"/>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4"/>
      <c r="AQ412" s="4"/>
      <c r="AR412" s="4"/>
      <c r="AS412" s="4"/>
      <c r="AT412" s="4"/>
      <c r="AU412" s="4"/>
      <c r="AV412" s="4"/>
      <c r="AW412" s="4"/>
    </row>
    <row r="413" spans="1:49" s="59" customFormat="1">
      <c r="A413" s="14"/>
      <c r="B413" s="43"/>
      <c r="C413" s="44"/>
      <c r="D413" s="45"/>
      <c r="E413" s="46"/>
      <c r="F413" s="45"/>
      <c r="G413" s="45"/>
      <c r="H413" s="46"/>
      <c r="I413" s="45"/>
      <c r="J413" s="2"/>
      <c r="K413" s="4"/>
      <c r="L413" s="4"/>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4"/>
      <c r="AQ413" s="4"/>
      <c r="AR413" s="4"/>
      <c r="AS413" s="4"/>
      <c r="AT413" s="4"/>
      <c r="AU413" s="4"/>
      <c r="AV413" s="4"/>
      <c r="AW413" s="4"/>
    </row>
    <row r="414" spans="1:49" s="59" customFormat="1">
      <c r="A414" s="14"/>
      <c r="B414" s="43"/>
      <c r="C414" s="44"/>
      <c r="D414" s="45"/>
      <c r="E414" s="46"/>
      <c r="F414" s="45"/>
      <c r="G414" s="45"/>
      <c r="H414" s="46"/>
      <c r="I414" s="45"/>
      <c r="J414" s="2"/>
      <c r="K414" s="4"/>
      <c r="L414" s="4"/>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4"/>
      <c r="AQ414" s="4"/>
      <c r="AR414" s="4"/>
      <c r="AS414" s="4"/>
      <c r="AT414" s="4"/>
      <c r="AU414" s="4"/>
      <c r="AV414" s="4"/>
      <c r="AW414" s="4"/>
    </row>
    <row r="415" spans="1:49" s="59" customFormat="1">
      <c r="A415" s="14"/>
      <c r="B415" s="43"/>
      <c r="C415" s="44"/>
      <c r="D415" s="45"/>
      <c r="E415" s="46"/>
      <c r="F415" s="45"/>
      <c r="G415" s="45"/>
      <c r="H415" s="46"/>
      <c r="I415" s="45"/>
      <c r="J415" s="2"/>
      <c r="K415" s="4"/>
      <c r="L415" s="4"/>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4"/>
      <c r="AQ415" s="4"/>
      <c r="AR415" s="4"/>
      <c r="AS415" s="4"/>
      <c r="AT415" s="4"/>
      <c r="AU415" s="4"/>
      <c r="AV415" s="4"/>
      <c r="AW415" s="4"/>
    </row>
    <row r="416" spans="1:49" s="59" customFormat="1">
      <c r="A416" s="14"/>
      <c r="B416" s="43"/>
      <c r="C416" s="44"/>
      <c r="D416" s="45"/>
      <c r="E416" s="46"/>
      <c r="F416" s="45"/>
      <c r="G416" s="45"/>
      <c r="H416" s="46"/>
      <c r="I416" s="45"/>
      <c r="J416" s="2"/>
      <c r="K416" s="4"/>
      <c r="L416" s="4"/>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4"/>
      <c r="AQ416" s="4"/>
      <c r="AR416" s="4"/>
      <c r="AS416" s="4"/>
      <c r="AT416" s="4"/>
      <c r="AU416" s="4"/>
      <c r="AV416" s="4"/>
      <c r="AW416" s="4"/>
    </row>
    <row r="417" spans="1:49" s="59" customFormat="1">
      <c r="A417" s="14"/>
      <c r="B417" s="43"/>
      <c r="C417" s="44"/>
      <c r="D417" s="45"/>
      <c r="E417" s="46"/>
      <c r="F417" s="45"/>
      <c r="G417" s="45"/>
      <c r="H417" s="46"/>
      <c r="I417" s="45"/>
      <c r="J417" s="2"/>
      <c r="K417" s="4"/>
      <c r="L417" s="4"/>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4"/>
      <c r="AQ417" s="4"/>
      <c r="AR417" s="4"/>
      <c r="AS417" s="4"/>
      <c r="AT417" s="4"/>
      <c r="AU417" s="4"/>
      <c r="AV417" s="4"/>
      <c r="AW417" s="4"/>
    </row>
    <row r="418" spans="1:49" s="59" customFormat="1">
      <c r="A418" s="14"/>
      <c r="B418" s="43"/>
      <c r="C418" s="44"/>
      <c r="D418" s="45"/>
      <c r="E418" s="46"/>
      <c r="F418" s="45"/>
      <c r="G418" s="45"/>
      <c r="H418" s="46"/>
      <c r="I418" s="45"/>
      <c r="J418" s="2"/>
      <c r="K418" s="4"/>
      <c r="L418" s="4"/>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4"/>
      <c r="AQ418" s="4"/>
      <c r="AR418" s="4"/>
      <c r="AS418" s="4"/>
      <c r="AT418" s="4"/>
      <c r="AU418" s="4"/>
      <c r="AV418" s="4"/>
      <c r="AW418" s="4"/>
    </row>
    <row r="419" spans="1:49" s="59" customFormat="1">
      <c r="A419" s="14"/>
      <c r="B419" s="43"/>
      <c r="C419" s="44"/>
      <c r="D419" s="45"/>
      <c r="E419" s="46"/>
      <c r="F419" s="45"/>
      <c r="G419" s="45"/>
      <c r="H419" s="46"/>
      <c r="I419" s="45"/>
      <c r="J419" s="2"/>
      <c r="K419" s="4"/>
      <c r="L419" s="4"/>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4"/>
      <c r="AQ419" s="4"/>
      <c r="AR419" s="4"/>
      <c r="AS419" s="4"/>
      <c r="AT419" s="4"/>
      <c r="AU419" s="4"/>
      <c r="AV419" s="4"/>
      <c r="AW419" s="4"/>
    </row>
    <row r="420" spans="1:49" s="59" customFormat="1">
      <c r="A420" s="14"/>
      <c r="B420" s="43"/>
      <c r="C420" s="44"/>
      <c r="D420" s="45"/>
      <c r="E420" s="46"/>
      <c r="F420" s="45"/>
      <c r="G420" s="45"/>
      <c r="H420" s="46"/>
      <c r="I420" s="45"/>
      <c r="J420" s="2"/>
      <c r="K420" s="4"/>
      <c r="L420" s="4"/>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4"/>
      <c r="AQ420" s="4"/>
      <c r="AR420" s="4"/>
      <c r="AS420" s="4"/>
      <c r="AT420" s="4"/>
      <c r="AU420" s="4"/>
      <c r="AV420" s="4"/>
      <c r="AW420" s="4"/>
    </row>
    <row r="421" spans="1:49" s="59" customFormat="1">
      <c r="A421" s="14"/>
      <c r="B421" s="43"/>
      <c r="C421" s="44"/>
      <c r="D421" s="45"/>
      <c r="E421" s="46"/>
      <c r="F421" s="45"/>
      <c r="G421" s="45"/>
      <c r="H421" s="46"/>
      <c r="I421" s="45"/>
      <c r="J421" s="2"/>
      <c r="K421" s="4"/>
      <c r="L421" s="4"/>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4"/>
      <c r="AQ421" s="4"/>
      <c r="AR421" s="4"/>
      <c r="AS421" s="4"/>
      <c r="AT421" s="4"/>
      <c r="AU421" s="4"/>
      <c r="AV421" s="4"/>
      <c r="AW421" s="4"/>
    </row>
    <row r="422" spans="1:49" s="59" customFormat="1">
      <c r="A422" s="14"/>
      <c r="B422" s="43"/>
      <c r="C422" s="44"/>
      <c r="D422" s="45"/>
      <c r="E422" s="46"/>
      <c r="F422" s="45"/>
      <c r="G422" s="45"/>
      <c r="H422" s="46"/>
      <c r="I422" s="45"/>
      <c r="J422" s="2"/>
      <c r="K422" s="4"/>
      <c r="L422" s="4"/>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4"/>
      <c r="AQ422" s="4"/>
      <c r="AR422" s="4"/>
      <c r="AS422" s="4"/>
      <c r="AT422" s="4"/>
      <c r="AU422" s="4"/>
      <c r="AV422" s="4"/>
      <c r="AW422" s="4"/>
    </row>
    <row r="423" spans="1:49" s="59" customFormat="1">
      <c r="A423" s="14"/>
      <c r="B423" s="43"/>
      <c r="C423" s="44"/>
      <c r="D423" s="45"/>
      <c r="E423" s="46"/>
      <c r="F423" s="45"/>
      <c r="G423" s="45"/>
      <c r="H423" s="46"/>
      <c r="I423" s="45"/>
      <c r="J423" s="2"/>
      <c r="K423" s="4"/>
      <c r="L423" s="4"/>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4"/>
      <c r="AQ423" s="4"/>
      <c r="AR423" s="4"/>
      <c r="AS423" s="4"/>
      <c r="AT423" s="4"/>
      <c r="AU423" s="4"/>
      <c r="AV423" s="4"/>
      <c r="AW423" s="4"/>
    </row>
    <row r="424" spans="1:49" s="59" customFormat="1">
      <c r="A424" s="14"/>
      <c r="B424" s="43"/>
      <c r="C424" s="44"/>
      <c r="D424" s="45"/>
      <c r="E424" s="46"/>
      <c r="F424" s="45"/>
      <c r="G424" s="45"/>
      <c r="H424" s="46"/>
      <c r="I424" s="45"/>
      <c r="J424" s="2"/>
      <c r="K424" s="4"/>
      <c r="L424" s="4"/>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4"/>
      <c r="AQ424" s="4"/>
      <c r="AR424" s="4"/>
      <c r="AS424" s="4"/>
      <c r="AT424" s="4"/>
      <c r="AU424" s="4"/>
      <c r="AV424" s="4"/>
      <c r="AW424" s="4"/>
    </row>
    <row r="425" spans="1:49" s="59" customFormat="1">
      <c r="A425" s="14"/>
      <c r="B425" s="43"/>
      <c r="C425" s="44"/>
      <c r="D425" s="45"/>
      <c r="E425" s="46"/>
      <c r="F425" s="45"/>
      <c r="G425" s="45"/>
      <c r="H425" s="46"/>
      <c r="I425" s="45"/>
      <c r="J425" s="2"/>
      <c r="K425" s="4"/>
      <c r="L425" s="4"/>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4"/>
      <c r="AQ425" s="4"/>
      <c r="AR425" s="4"/>
      <c r="AS425" s="4"/>
      <c r="AT425" s="4"/>
      <c r="AU425" s="4"/>
      <c r="AV425" s="4"/>
      <c r="AW425" s="4"/>
    </row>
    <row r="426" spans="1:49" s="59" customFormat="1">
      <c r="A426" s="14"/>
      <c r="B426" s="43"/>
      <c r="C426" s="44"/>
      <c r="D426" s="45"/>
      <c r="E426" s="46"/>
      <c r="F426" s="45"/>
      <c r="G426" s="45"/>
      <c r="H426" s="46"/>
      <c r="I426" s="45"/>
      <c r="J426" s="2"/>
      <c r="K426" s="4"/>
      <c r="L426" s="4"/>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4"/>
      <c r="AQ426" s="4"/>
      <c r="AR426" s="4"/>
      <c r="AS426" s="4"/>
      <c r="AT426" s="4"/>
      <c r="AU426" s="4"/>
      <c r="AV426" s="4"/>
      <c r="AW426" s="4"/>
    </row>
    <row r="427" spans="1:49" s="59" customFormat="1">
      <c r="A427" s="14"/>
      <c r="B427" s="43"/>
      <c r="C427" s="44"/>
      <c r="D427" s="45"/>
      <c r="E427" s="46"/>
      <c r="F427" s="45"/>
      <c r="G427" s="45"/>
      <c r="H427" s="46"/>
      <c r="I427" s="45"/>
      <c r="J427" s="2"/>
      <c r="K427" s="4"/>
      <c r="L427" s="4"/>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4"/>
      <c r="AQ427" s="4"/>
      <c r="AR427" s="4"/>
      <c r="AS427" s="4"/>
      <c r="AT427" s="4"/>
      <c r="AU427" s="4"/>
      <c r="AV427" s="4"/>
      <c r="AW427" s="4"/>
    </row>
    <row r="428" spans="1:49" s="59" customFormat="1">
      <c r="A428" s="14"/>
      <c r="B428" s="43"/>
      <c r="C428" s="44"/>
      <c r="D428" s="45"/>
      <c r="E428" s="46"/>
      <c r="F428" s="45"/>
      <c r="G428" s="45"/>
      <c r="H428" s="46"/>
      <c r="I428" s="45"/>
      <c r="J428" s="2"/>
      <c r="K428" s="4"/>
      <c r="L428" s="4"/>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4"/>
      <c r="AQ428" s="4"/>
      <c r="AR428" s="4"/>
      <c r="AS428" s="4"/>
      <c r="AT428" s="4"/>
      <c r="AU428" s="4"/>
      <c r="AV428" s="4"/>
      <c r="AW428" s="4"/>
    </row>
    <row r="429" spans="1:49" s="59" customFormat="1">
      <c r="A429" s="14"/>
      <c r="B429" s="43"/>
      <c r="C429" s="44"/>
      <c r="D429" s="45"/>
      <c r="E429" s="46"/>
      <c r="F429" s="45"/>
      <c r="G429" s="45"/>
      <c r="H429" s="46"/>
      <c r="I429" s="45"/>
      <c r="J429" s="2"/>
      <c r="K429" s="4"/>
      <c r="L429" s="4"/>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4"/>
      <c r="AQ429" s="4"/>
      <c r="AR429" s="4"/>
      <c r="AS429" s="4"/>
      <c r="AT429" s="4"/>
      <c r="AU429" s="4"/>
      <c r="AV429" s="4"/>
      <c r="AW429" s="4"/>
    </row>
    <row r="430" spans="1:49" s="59" customFormat="1">
      <c r="A430" s="14"/>
      <c r="B430" s="43"/>
      <c r="C430" s="44"/>
      <c r="D430" s="45"/>
      <c r="E430" s="46"/>
      <c r="F430" s="45"/>
      <c r="G430" s="45"/>
      <c r="H430" s="46"/>
      <c r="I430" s="45"/>
      <c r="J430" s="2"/>
      <c r="K430" s="4"/>
      <c r="L430" s="4"/>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4"/>
      <c r="AQ430" s="4"/>
      <c r="AR430" s="4"/>
      <c r="AS430" s="4"/>
      <c r="AT430" s="4"/>
      <c r="AU430" s="4"/>
      <c r="AV430" s="4"/>
      <c r="AW430" s="4"/>
    </row>
    <row r="431" spans="1:49" s="59" customFormat="1">
      <c r="A431" s="14"/>
      <c r="B431" s="43"/>
      <c r="C431" s="44"/>
      <c r="D431" s="45"/>
      <c r="E431" s="46"/>
      <c r="F431" s="45"/>
      <c r="G431" s="45"/>
      <c r="H431" s="46"/>
      <c r="I431" s="45"/>
      <c r="J431" s="2"/>
      <c r="K431" s="4"/>
      <c r="L431" s="4"/>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4"/>
      <c r="AQ431" s="4"/>
      <c r="AR431" s="4"/>
      <c r="AS431" s="4"/>
      <c r="AT431" s="4"/>
      <c r="AU431" s="4"/>
      <c r="AV431" s="4"/>
      <c r="AW431" s="4"/>
    </row>
    <row r="432" spans="1:49" s="59" customFormat="1">
      <c r="A432" s="14"/>
      <c r="B432" s="43"/>
      <c r="C432" s="44"/>
      <c r="D432" s="45"/>
      <c r="E432" s="46"/>
      <c r="F432" s="45"/>
      <c r="G432" s="45"/>
      <c r="H432" s="46"/>
      <c r="I432" s="45"/>
      <c r="J432" s="2"/>
      <c r="K432" s="4"/>
      <c r="L432" s="4"/>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4"/>
      <c r="AQ432" s="4"/>
      <c r="AR432" s="4"/>
      <c r="AS432" s="4"/>
      <c r="AT432" s="4"/>
      <c r="AU432" s="4"/>
      <c r="AV432" s="4"/>
      <c r="AW432" s="4"/>
    </row>
    <row r="433" spans="1:49" s="59" customFormat="1">
      <c r="A433" s="14"/>
      <c r="B433" s="43"/>
      <c r="C433" s="44"/>
      <c r="D433" s="45"/>
      <c r="E433" s="46"/>
      <c r="F433" s="45"/>
      <c r="G433" s="45"/>
      <c r="H433" s="46"/>
      <c r="I433" s="45"/>
      <c r="J433" s="2"/>
      <c r="K433" s="4"/>
      <c r="L433" s="4"/>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4"/>
      <c r="AQ433" s="4"/>
      <c r="AR433" s="4"/>
      <c r="AS433" s="4"/>
      <c r="AT433" s="4"/>
      <c r="AU433" s="4"/>
      <c r="AV433" s="4"/>
      <c r="AW433" s="4"/>
    </row>
    <row r="434" spans="1:49" s="59" customFormat="1">
      <c r="A434" s="14"/>
      <c r="B434" s="43"/>
      <c r="C434" s="44"/>
      <c r="D434" s="45"/>
      <c r="E434" s="46"/>
      <c r="F434" s="45"/>
      <c r="G434" s="45"/>
      <c r="H434" s="46"/>
      <c r="I434" s="45"/>
      <c r="J434" s="2"/>
      <c r="K434" s="4"/>
      <c r="L434" s="4"/>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4"/>
      <c r="AQ434" s="4"/>
      <c r="AR434" s="4"/>
      <c r="AS434" s="4"/>
      <c r="AT434" s="4"/>
      <c r="AU434" s="4"/>
      <c r="AV434" s="4"/>
      <c r="AW434" s="4"/>
    </row>
    <row r="435" spans="1:49" s="59" customFormat="1">
      <c r="A435" s="14"/>
      <c r="B435" s="43"/>
      <c r="C435" s="44"/>
      <c r="D435" s="45"/>
      <c r="E435" s="46"/>
      <c r="F435" s="45"/>
      <c r="G435" s="45"/>
      <c r="H435" s="46"/>
      <c r="I435" s="45"/>
      <c r="J435" s="2"/>
      <c r="K435" s="4"/>
      <c r="L435" s="4"/>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4"/>
      <c r="AQ435" s="4"/>
      <c r="AR435" s="4"/>
      <c r="AS435" s="4"/>
      <c r="AT435" s="4"/>
      <c r="AU435" s="4"/>
      <c r="AV435" s="4"/>
      <c r="AW435" s="4"/>
    </row>
    <row r="436" spans="1:49" s="59" customFormat="1">
      <c r="A436" s="14"/>
      <c r="B436" s="43"/>
      <c r="C436" s="44"/>
      <c r="D436" s="45"/>
      <c r="E436" s="46"/>
      <c r="F436" s="45"/>
      <c r="G436" s="45"/>
      <c r="H436" s="46"/>
      <c r="I436" s="45"/>
      <c r="J436" s="2"/>
      <c r="K436" s="4"/>
      <c r="L436" s="4"/>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4"/>
      <c r="AQ436" s="4"/>
      <c r="AR436" s="4"/>
      <c r="AS436" s="4"/>
      <c r="AT436" s="4"/>
      <c r="AU436" s="4"/>
      <c r="AV436" s="4"/>
      <c r="AW436" s="4"/>
    </row>
    <row r="437" spans="1:49" s="59" customFormat="1">
      <c r="A437" s="14"/>
      <c r="B437" s="43"/>
      <c r="C437" s="44"/>
      <c r="D437" s="45"/>
      <c r="E437" s="46"/>
      <c r="F437" s="45"/>
      <c r="G437" s="45"/>
      <c r="H437" s="46"/>
      <c r="I437" s="45"/>
      <c r="J437" s="2"/>
      <c r="K437" s="4"/>
      <c r="L437" s="4"/>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4"/>
      <c r="AQ437" s="4"/>
      <c r="AR437" s="4"/>
      <c r="AS437" s="4"/>
      <c r="AT437" s="4"/>
      <c r="AU437" s="4"/>
      <c r="AV437" s="4"/>
      <c r="AW437" s="4"/>
    </row>
    <row r="438" spans="1:49" s="59" customFormat="1">
      <c r="A438" s="14"/>
      <c r="B438" s="43"/>
      <c r="C438" s="44"/>
      <c r="D438" s="45"/>
      <c r="E438" s="46"/>
      <c r="F438" s="45"/>
      <c r="G438" s="45"/>
      <c r="H438" s="46"/>
      <c r="I438" s="45"/>
      <c r="J438" s="2"/>
      <c r="K438" s="4"/>
      <c r="L438" s="4"/>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4"/>
      <c r="AQ438" s="4"/>
      <c r="AR438" s="4"/>
      <c r="AS438" s="4"/>
      <c r="AT438" s="4"/>
      <c r="AU438" s="4"/>
      <c r="AV438" s="4"/>
      <c r="AW438" s="4"/>
    </row>
    <row r="439" spans="1:49" s="59" customFormat="1">
      <c r="A439" s="14"/>
      <c r="B439" s="43"/>
      <c r="C439" s="44"/>
      <c r="D439" s="45"/>
      <c r="E439" s="46"/>
      <c r="F439" s="45"/>
      <c r="G439" s="45"/>
      <c r="H439" s="46"/>
      <c r="I439" s="45"/>
      <c r="J439" s="2"/>
      <c r="K439" s="4"/>
      <c r="L439" s="4"/>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4"/>
      <c r="AQ439" s="4"/>
      <c r="AR439" s="4"/>
      <c r="AS439" s="4"/>
      <c r="AT439" s="4"/>
      <c r="AU439" s="4"/>
      <c r="AV439" s="4"/>
      <c r="AW439" s="4"/>
    </row>
    <row r="440" spans="1:49" s="59" customFormat="1">
      <c r="A440" s="14"/>
      <c r="B440" s="43"/>
      <c r="C440" s="44"/>
      <c r="D440" s="45"/>
      <c r="E440" s="46"/>
      <c r="F440" s="45"/>
      <c r="G440" s="45"/>
      <c r="H440" s="46"/>
      <c r="I440" s="45"/>
      <c r="J440" s="2"/>
      <c r="K440" s="4"/>
      <c r="L440" s="4"/>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4"/>
      <c r="AQ440" s="4"/>
      <c r="AR440" s="4"/>
      <c r="AS440" s="4"/>
      <c r="AT440" s="4"/>
      <c r="AU440" s="4"/>
      <c r="AV440" s="4"/>
      <c r="AW440" s="4"/>
    </row>
    <row r="441" spans="1:49" s="59" customFormat="1">
      <c r="A441" s="14"/>
      <c r="B441" s="43"/>
      <c r="C441" s="44"/>
      <c r="D441" s="45"/>
      <c r="E441" s="46"/>
      <c r="F441" s="45"/>
      <c r="G441" s="45"/>
      <c r="H441" s="46"/>
      <c r="I441" s="45"/>
      <c r="J441" s="2"/>
      <c r="K441" s="4"/>
      <c r="L441" s="4"/>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4"/>
      <c r="AQ441" s="4"/>
      <c r="AR441" s="4"/>
      <c r="AS441" s="4"/>
      <c r="AT441" s="4"/>
      <c r="AU441" s="4"/>
      <c r="AV441" s="4"/>
      <c r="AW441" s="4"/>
    </row>
    <row r="442" spans="1:49" s="59" customFormat="1">
      <c r="A442" s="14"/>
      <c r="B442" s="43"/>
      <c r="C442" s="44"/>
      <c r="D442" s="45"/>
      <c r="E442" s="46"/>
      <c r="F442" s="45"/>
      <c r="G442" s="45"/>
      <c r="H442" s="46"/>
      <c r="I442" s="45"/>
      <c r="J442" s="2"/>
      <c r="K442" s="4"/>
      <c r="L442" s="4"/>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4"/>
      <c r="AQ442" s="4"/>
      <c r="AR442" s="4"/>
      <c r="AS442" s="4"/>
      <c r="AT442" s="4"/>
      <c r="AU442" s="4"/>
      <c r="AV442" s="4"/>
      <c r="AW442" s="4"/>
    </row>
    <row r="443" spans="1:49" s="59" customFormat="1">
      <c r="A443" s="14"/>
      <c r="B443" s="43"/>
      <c r="C443" s="44"/>
      <c r="D443" s="45"/>
      <c r="E443" s="46"/>
      <c r="F443" s="45"/>
      <c r="G443" s="45"/>
      <c r="H443" s="46"/>
      <c r="I443" s="45"/>
      <c r="J443" s="2"/>
      <c r="K443" s="4"/>
      <c r="L443" s="4"/>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4"/>
      <c r="AQ443" s="4"/>
      <c r="AR443" s="4"/>
      <c r="AS443" s="4"/>
      <c r="AT443" s="4"/>
      <c r="AU443" s="4"/>
      <c r="AV443" s="4"/>
      <c r="AW443" s="4"/>
    </row>
    <row r="444" spans="1:49" s="59" customFormat="1">
      <c r="A444" s="14"/>
      <c r="B444" s="43"/>
      <c r="C444" s="44"/>
      <c r="D444" s="45"/>
      <c r="E444" s="46"/>
      <c r="F444" s="45"/>
      <c r="G444" s="45"/>
      <c r="H444" s="46"/>
      <c r="I444" s="45"/>
      <c r="J444" s="2"/>
      <c r="K444" s="4"/>
      <c r="L444" s="4"/>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4"/>
      <c r="AQ444" s="4"/>
      <c r="AR444" s="4"/>
      <c r="AS444" s="4"/>
      <c r="AT444" s="4"/>
      <c r="AU444" s="4"/>
      <c r="AV444" s="4"/>
      <c r="AW444" s="4"/>
    </row>
    <row r="445" spans="1:49" s="59" customFormat="1">
      <c r="A445" s="14"/>
      <c r="B445" s="43"/>
      <c r="C445" s="44"/>
      <c r="D445" s="45"/>
      <c r="E445" s="46"/>
      <c r="F445" s="45"/>
      <c r="G445" s="45"/>
      <c r="H445" s="46"/>
      <c r="I445" s="45"/>
      <c r="J445" s="2"/>
      <c r="K445" s="4"/>
      <c r="L445" s="4"/>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4"/>
      <c r="AQ445" s="4"/>
      <c r="AR445" s="4"/>
      <c r="AS445" s="4"/>
      <c r="AT445" s="4"/>
      <c r="AU445" s="4"/>
      <c r="AV445" s="4"/>
      <c r="AW445" s="4"/>
    </row>
    <row r="446" spans="1:49" s="59" customFormat="1">
      <c r="A446" s="14"/>
      <c r="B446" s="43"/>
      <c r="C446" s="44"/>
      <c r="D446" s="45"/>
      <c r="E446" s="46"/>
      <c r="F446" s="45"/>
      <c r="G446" s="45"/>
      <c r="H446" s="46"/>
      <c r="I446" s="45"/>
      <c r="J446" s="2"/>
      <c r="K446" s="4"/>
      <c r="L446" s="4"/>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4"/>
      <c r="AQ446" s="4"/>
      <c r="AR446" s="4"/>
      <c r="AS446" s="4"/>
      <c r="AT446" s="4"/>
      <c r="AU446" s="4"/>
      <c r="AV446" s="4"/>
      <c r="AW446" s="4"/>
    </row>
    <row r="447" spans="1:49" s="59" customFormat="1">
      <c r="A447" s="14"/>
      <c r="B447" s="43"/>
      <c r="C447" s="44"/>
      <c r="D447" s="45"/>
      <c r="E447" s="46"/>
      <c r="F447" s="45"/>
      <c r="G447" s="45"/>
      <c r="H447" s="46"/>
      <c r="I447" s="45"/>
      <c r="J447" s="2"/>
      <c r="K447" s="4"/>
      <c r="L447" s="4"/>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4"/>
      <c r="AQ447" s="4"/>
      <c r="AR447" s="4"/>
      <c r="AS447" s="4"/>
      <c r="AT447" s="4"/>
      <c r="AU447" s="4"/>
      <c r="AV447" s="4"/>
      <c r="AW447" s="4"/>
    </row>
    <row r="448" spans="1:49" s="59" customFormat="1">
      <c r="A448" s="14"/>
      <c r="B448" s="43"/>
      <c r="C448" s="44"/>
      <c r="D448" s="45"/>
      <c r="E448" s="46"/>
      <c r="F448" s="45"/>
      <c r="G448" s="45"/>
      <c r="H448" s="46"/>
      <c r="I448" s="45"/>
      <c r="J448" s="2"/>
      <c r="K448" s="4"/>
      <c r="L448" s="4"/>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4"/>
      <c r="AQ448" s="4"/>
      <c r="AR448" s="4"/>
      <c r="AS448" s="4"/>
      <c r="AT448" s="4"/>
      <c r="AU448" s="4"/>
      <c r="AV448" s="4"/>
      <c r="AW448" s="4"/>
    </row>
    <row r="449" spans="1:49" s="59" customFormat="1">
      <c r="A449" s="14"/>
      <c r="B449" s="43"/>
      <c r="C449" s="44"/>
      <c r="D449" s="45"/>
      <c r="E449" s="46"/>
      <c r="F449" s="45"/>
      <c r="G449" s="45"/>
      <c r="H449" s="46"/>
      <c r="I449" s="45"/>
      <c r="J449" s="2"/>
      <c r="K449" s="4"/>
      <c r="L449" s="4"/>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4"/>
      <c r="AQ449" s="4"/>
      <c r="AR449" s="4"/>
      <c r="AS449" s="4"/>
      <c r="AT449" s="4"/>
      <c r="AU449" s="4"/>
      <c r="AV449" s="4"/>
      <c r="AW449" s="4"/>
    </row>
    <row r="450" spans="1:49" s="59" customFormat="1">
      <c r="A450" s="14"/>
      <c r="B450" s="43"/>
      <c r="C450" s="44"/>
      <c r="D450" s="45"/>
      <c r="E450" s="46"/>
      <c r="F450" s="45"/>
      <c r="G450" s="45"/>
      <c r="H450" s="46"/>
      <c r="I450" s="45"/>
      <c r="J450" s="2"/>
      <c r="K450" s="4"/>
      <c r="L450" s="4"/>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4"/>
      <c r="AQ450" s="4"/>
      <c r="AR450" s="4"/>
      <c r="AS450" s="4"/>
      <c r="AT450" s="4"/>
      <c r="AU450" s="4"/>
      <c r="AV450" s="4"/>
      <c r="AW450" s="4"/>
    </row>
    <row r="451" spans="1:49" s="59" customFormat="1">
      <c r="A451" s="14"/>
      <c r="B451" s="43"/>
      <c r="C451" s="44"/>
      <c r="D451" s="45"/>
      <c r="E451" s="46"/>
      <c r="F451" s="45"/>
      <c r="G451" s="45"/>
      <c r="H451" s="46"/>
      <c r="I451" s="45"/>
      <c r="J451" s="2"/>
      <c r="K451" s="4"/>
      <c r="L451" s="4"/>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4"/>
      <c r="AQ451" s="4"/>
      <c r="AR451" s="4"/>
      <c r="AS451" s="4"/>
      <c r="AT451" s="4"/>
      <c r="AU451" s="4"/>
      <c r="AV451" s="4"/>
      <c r="AW451" s="4"/>
    </row>
    <row r="452" spans="1:49" s="59" customFormat="1">
      <c r="A452" s="14"/>
      <c r="B452" s="43"/>
      <c r="C452" s="44"/>
      <c r="D452" s="45"/>
      <c r="E452" s="46"/>
      <c r="F452" s="45"/>
      <c r="G452" s="45"/>
      <c r="H452" s="46"/>
      <c r="I452" s="45"/>
      <c r="J452" s="2"/>
      <c r="K452" s="4"/>
      <c r="L452" s="4"/>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4"/>
      <c r="AQ452" s="4"/>
      <c r="AR452" s="4"/>
      <c r="AS452" s="4"/>
      <c r="AT452" s="4"/>
      <c r="AU452" s="4"/>
      <c r="AV452" s="4"/>
      <c r="AW452" s="4"/>
    </row>
    <row r="453" spans="1:49" s="59" customFormat="1">
      <c r="A453" s="14"/>
      <c r="B453" s="43"/>
      <c r="C453" s="44"/>
      <c r="D453" s="45"/>
      <c r="E453" s="46"/>
      <c r="F453" s="45"/>
      <c r="G453" s="45"/>
      <c r="H453" s="46"/>
      <c r="I453" s="45"/>
      <c r="J453" s="2"/>
      <c r="K453" s="4"/>
      <c r="L453" s="4"/>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4"/>
      <c r="AQ453" s="4"/>
      <c r="AR453" s="4"/>
      <c r="AS453" s="4"/>
      <c r="AT453" s="4"/>
      <c r="AU453" s="4"/>
      <c r="AV453" s="4"/>
      <c r="AW453" s="4"/>
    </row>
    <row r="454" spans="1:49" s="59" customFormat="1">
      <c r="A454" s="14"/>
      <c r="B454" s="43"/>
      <c r="C454" s="44"/>
      <c r="D454" s="45"/>
      <c r="E454" s="46"/>
      <c r="F454" s="45"/>
      <c r="G454" s="45"/>
      <c r="H454" s="46"/>
      <c r="I454" s="45"/>
      <c r="J454" s="2"/>
      <c r="K454" s="4"/>
      <c r="L454" s="4"/>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4"/>
      <c r="AQ454" s="4"/>
      <c r="AR454" s="4"/>
      <c r="AS454" s="4"/>
      <c r="AT454" s="4"/>
      <c r="AU454" s="4"/>
      <c r="AV454" s="4"/>
      <c r="AW454" s="4"/>
    </row>
    <row r="455" spans="1:49" s="59" customFormat="1">
      <c r="A455" s="14"/>
      <c r="B455" s="43"/>
      <c r="C455" s="44"/>
      <c r="D455" s="45"/>
      <c r="E455" s="46"/>
      <c r="F455" s="45"/>
      <c r="G455" s="45"/>
      <c r="H455" s="46"/>
      <c r="I455" s="45"/>
      <c r="J455" s="2"/>
      <c r="K455" s="4"/>
      <c r="L455" s="4"/>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4"/>
      <c r="AQ455" s="4"/>
      <c r="AR455" s="4"/>
      <c r="AS455" s="4"/>
      <c r="AT455" s="4"/>
      <c r="AU455" s="4"/>
      <c r="AV455" s="4"/>
      <c r="AW455" s="4"/>
    </row>
    <row r="456" spans="1:49" s="59" customFormat="1">
      <c r="A456" s="14"/>
      <c r="B456" s="43"/>
      <c r="C456" s="44"/>
      <c r="D456" s="45"/>
      <c r="E456" s="46"/>
      <c r="F456" s="45"/>
      <c r="G456" s="45"/>
      <c r="H456" s="46"/>
      <c r="I456" s="45"/>
      <c r="J456" s="2"/>
      <c r="K456" s="4"/>
      <c r="L456" s="4"/>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4"/>
      <c r="AQ456" s="4"/>
      <c r="AR456" s="4"/>
      <c r="AS456" s="4"/>
      <c r="AT456" s="4"/>
      <c r="AU456" s="4"/>
      <c r="AV456" s="4"/>
      <c r="AW456" s="4"/>
    </row>
    <row r="457" spans="1:49" s="59" customFormat="1">
      <c r="A457" s="14"/>
      <c r="B457" s="43"/>
      <c r="C457" s="44"/>
      <c r="D457" s="45"/>
      <c r="E457" s="46"/>
      <c r="F457" s="45"/>
      <c r="G457" s="45"/>
      <c r="H457" s="46"/>
      <c r="I457" s="45"/>
      <c r="J457" s="2"/>
      <c r="K457" s="4"/>
      <c r="L457" s="4"/>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4"/>
      <c r="AQ457" s="4"/>
      <c r="AR457" s="4"/>
      <c r="AS457" s="4"/>
      <c r="AT457" s="4"/>
      <c r="AU457" s="4"/>
      <c r="AV457" s="4"/>
      <c r="AW457" s="4"/>
    </row>
    <row r="458" spans="1:49" s="59" customFormat="1">
      <c r="A458" s="14"/>
      <c r="B458" s="43"/>
      <c r="C458" s="44"/>
      <c r="D458" s="45"/>
      <c r="E458" s="46"/>
      <c r="F458" s="45"/>
      <c r="G458" s="45"/>
      <c r="H458" s="46"/>
      <c r="I458" s="45"/>
      <c r="J458" s="2"/>
      <c r="K458" s="4"/>
      <c r="L458" s="4"/>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4"/>
      <c r="AQ458" s="4"/>
      <c r="AR458" s="4"/>
      <c r="AS458" s="4"/>
      <c r="AT458" s="4"/>
      <c r="AU458" s="4"/>
      <c r="AV458" s="4"/>
      <c r="AW458" s="4"/>
    </row>
    <row r="459" spans="1:49" s="59" customFormat="1">
      <c r="A459" s="14"/>
      <c r="B459" s="43"/>
      <c r="C459" s="44"/>
      <c r="D459" s="45"/>
      <c r="E459" s="46"/>
      <c r="F459" s="45"/>
      <c r="G459" s="45"/>
      <c r="H459" s="46"/>
      <c r="I459" s="45"/>
      <c r="J459" s="2"/>
      <c r="K459" s="4"/>
      <c r="L459" s="4"/>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4"/>
      <c r="AQ459" s="4"/>
      <c r="AR459" s="4"/>
      <c r="AS459" s="4"/>
      <c r="AT459" s="4"/>
      <c r="AU459" s="4"/>
      <c r="AV459" s="4"/>
      <c r="AW459" s="4"/>
    </row>
    <row r="460" spans="1:49" s="59" customFormat="1">
      <c r="A460" s="14"/>
      <c r="B460" s="43"/>
      <c r="C460" s="44"/>
      <c r="D460" s="45"/>
      <c r="E460" s="46"/>
      <c r="F460" s="45"/>
      <c r="G460" s="45"/>
      <c r="H460" s="46"/>
      <c r="I460" s="45"/>
      <c r="J460" s="2"/>
      <c r="K460" s="4"/>
      <c r="L460" s="4"/>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4"/>
      <c r="AQ460" s="4"/>
      <c r="AR460" s="4"/>
      <c r="AS460" s="4"/>
      <c r="AT460" s="4"/>
      <c r="AU460" s="4"/>
      <c r="AV460" s="4"/>
      <c r="AW460" s="4"/>
    </row>
    <row r="461" spans="1:49" s="59" customFormat="1">
      <c r="A461" s="14"/>
      <c r="B461" s="43"/>
      <c r="C461" s="44"/>
      <c r="D461" s="45"/>
      <c r="E461" s="46"/>
      <c r="F461" s="45"/>
      <c r="G461" s="45"/>
      <c r="H461" s="46"/>
      <c r="I461" s="45"/>
      <c r="J461" s="2"/>
      <c r="K461" s="4"/>
      <c r="L461" s="4"/>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4"/>
      <c r="AQ461" s="4"/>
      <c r="AR461" s="4"/>
      <c r="AS461" s="4"/>
      <c r="AT461" s="4"/>
      <c r="AU461" s="4"/>
      <c r="AV461" s="4"/>
      <c r="AW461" s="4"/>
    </row>
    <row r="462" spans="1:49" s="59" customFormat="1">
      <c r="A462" s="14"/>
      <c r="B462" s="43"/>
      <c r="C462" s="44"/>
      <c r="D462" s="45"/>
      <c r="E462" s="46"/>
      <c r="F462" s="45"/>
      <c r="G462" s="45"/>
      <c r="H462" s="46"/>
      <c r="I462" s="45"/>
      <c r="J462" s="2"/>
      <c r="K462" s="4"/>
      <c r="L462" s="4"/>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4"/>
      <c r="AQ462" s="4"/>
      <c r="AR462" s="4"/>
      <c r="AS462" s="4"/>
      <c r="AT462" s="4"/>
      <c r="AU462" s="4"/>
      <c r="AV462" s="4"/>
      <c r="AW462" s="4"/>
    </row>
    <row r="463" spans="1:49" s="59" customFormat="1">
      <c r="A463" s="14"/>
      <c r="B463" s="43"/>
      <c r="C463" s="44"/>
      <c r="D463" s="45"/>
      <c r="E463" s="46"/>
      <c r="F463" s="45"/>
      <c r="G463" s="45"/>
      <c r="H463" s="46"/>
      <c r="I463" s="45"/>
      <c r="J463" s="2"/>
      <c r="K463" s="4"/>
      <c r="L463" s="4"/>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4"/>
      <c r="AQ463" s="4"/>
      <c r="AR463" s="4"/>
      <c r="AS463" s="4"/>
      <c r="AT463" s="4"/>
      <c r="AU463" s="4"/>
      <c r="AV463" s="4"/>
      <c r="AW463" s="4"/>
    </row>
    <row r="464" spans="1:49" s="59" customFormat="1">
      <c r="A464" s="14"/>
      <c r="B464" s="43"/>
      <c r="C464" s="44"/>
      <c r="D464" s="45"/>
      <c r="E464" s="46"/>
      <c r="F464" s="45"/>
      <c r="G464" s="45"/>
      <c r="H464" s="46"/>
      <c r="I464" s="45"/>
      <c r="J464" s="2"/>
      <c r="K464" s="4"/>
      <c r="L464" s="4"/>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4"/>
      <c r="AQ464" s="4"/>
      <c r="AR464" s="4"/>
      <c r="AS464" s="4"/>
      <c r="AT464" s="4"/>
      <c r="AU464" s="4"/>
      <c r="AV464" s="4"/>
      <c r="AW464" s="4"/>
    </row>
    <row r="465" spans="1:49" s="59" customFormat="1">
      <c r="A465" s="14"/>
      <c r="B465" s="43"/>
      <c r="C465" s="44"/>
      <c r="D465" s="45"/>
      <c r="E465" s="46"/>
      <c r="F465" s="45"/>
      <c r="G465" s="45"/>
      <c r="H465" s="46"/>
      <c r="I465" s="45"/>
      <c r="J465" s="2"/>
      <c r="K465" s="4"/>
      <c r="L465" s="4"/>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4"/>
      <c r="AQ465" s="4"/>
      <c r="AR465" s="4"/>
      <c r="AS465" s="4"/>
      <c r="AT465" s="4"/>
      <c r="AU465" s="4"/>
      <c r="AV465" s="4"/>
      <c r="AW465" s="4"/>
    </row>
    <row r="466" spans="1:49" s="59" customFormat="1">
      <c r="A466" s="14"/>
      <c r="B466" s="43"/>
      <c r="C466" s="44"/>
      <c r="D466" s="45"/>
      <c r="E466" s="46"/>
      <c r="F466" s="45"/>
      <c r="G466" s="45"/>
      <c r="H466" s="46"/>
      <c r="I466" s="45"/>
      <c r="J466" s="2"/>
      <c r="K466" s="4"/>
      <c r="L466" s="4"/>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4"/>
      <c r="AQ466" s="4"/>
      <c r="AR466" s="4"/>
      <c r="AS466" s="4"/>
      <c r="AT466" s="4"/>
      <c r="AU466" s="4"/>
      <c r="AV466" s="4"/>
      <c r="AW466" s="4"/>
    </row>
    <row r="467" spans="1:49" s="59" customFormat="1">
      <c r="A467" s="14"/>
      <c r="B467" s="43"/>
      <c r="C467" s="44"/>
      <c r="D467" s="45"/>
      <c r="E467" s="46"/>
      <c r="F467" s="45"/>
      <c r="G467" s="45"/>
      <c r="H467" s="46"/>
      <c r="I467" s="45"/>
      <c r="J467" s="2"/>
      <c r="K467" s="4"/>
      <c r="L467" s="4"/>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4"/>
      <c r="AQ467" s="4"/>
      <c r="AR467" s="4"/>
      <c r="AS467" s="4"/>
      <c r="AT467" s="4"/>
      <c r="AU467" s="4"/>
      <c r="AV467" s="4"/>
      <c r="AW467" s="4"/>
    </row>
    <row r="468" spans="1:49" s="59" customFormat="1">
      <c r="A468" s="14"/>
      <c r="B468" s="43"/>
      <c r="C468" s="44"/>
      <c r="D468" s="45"/>
      <c r="E468" s="46"/>
      <c r="F468" s="45"/>
      <c r="G468" s="45"/>
      <c r="H468" s="46"/>
      <c r="I468" s="45"/>
      <c r="J468" s="2"/>
      <c r="K468" s="4"/>
      <c r="L468" s="4"/>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4"/>
      <c r="AQ468" s="4"/>
      <c r="AR468" s="4"/>
      <c r="AS468" s="4"/>
      <c r="AT468" s="4"/>
      <c r="AU468" s="4"/>
      <c r="AV468" s="4"/>
      <c r="AW468" s="4"/>
    </row>
    <row r="469" spans="1:49" s="59" customFormat="1">
      <c r="A469" s="14"/>
      <c r="B469" s="43"/>
      <c r="C469" s="44"/>
      <c r="D469" s="45"/>
      <c r="E469" s="46"/>
      <c r="F469" s="45"/>
      <c r="G469" s="45"/>
      <c r="H469" s="46"/>
      <c r="I469" s="45"/>
      <c r="J469" s="2"/>
      <c r="K469" s="4"/>
      <c r="L469" s="4"/>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4"/>
      <c r="AQ469" s="4"/>
      <c r="AR469" s="4"/>
      <c r="AS469" s="4"/>
      <c r="AT469" s="4"/>
      <c r="AU469" s="4"/>
      <c r="AV469" s="4"/>
      <c r="AW469" s="4"/>
    </row>
    <row r="470" spans="1:49" s="59" customFormat="1">
      <c r="A470" s="14"/>
      <c r="B470" s="43"/>
      <c r="C470" s="44"/>
      <c r="D470" s="45"/>
      <c r="E470" s="46"/>
      <c r="F470" s="45"/>
      <c r="G470" s="45"/>
      <c r="H470" s="46"/>
      <c r="I470" s="45"/>
      <c r="J470" s="2"/>
      <c r="K470" s="4"/>
      <c r="L470" s="4"/>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4"/>
      <c r="AQ470" s="4"/>
      <c r="AR470" s="4"/>
      <c r="AS470" s="4"/>
      <c r="AT470" s="4"/>
      <c r="AU470" s="4"/>
      <c r="AV470" s="4"/>
      <c r="AW470" s="4"/>
    </row>
    <row r="471" spans="1:49" s="59" customFormat="1">
      <c r="A471" s="14"/>
      <c r="B471" s="43"/>
      <c r="C471" s="44"/>
      <c r="D471" s="45"/>
      <c r="E471" s="46"/>
      <c r="F471" s="45"/>
      <c r="G471" s="45"/>
      <c r="H471" s="46"/>
      <c r="I471" s="45"/>
      <c r="J471" s="2"/>
      <c r="K471" s="4"/>
      <c r="L471" s="4"/>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4"/>
      <c r="AQ471" s="4"/>
      <c r="AR471" s="4"/>
      <c r="AS471" s="4"/>
      <c r="AT471" s="4"/>
      <c r="AU471" s="4"/>
      <c r="AV471" s="4"/>
      <c r="AW471" s="4"/>
    </row>
    <row r="472" spans="1:49" s="59" customFormat="1">
      <c r="A472" s="14"/>
      <c r="B472" s="43"/>
      <c r="C472" s="44"/>
      <c r="D472" s="45"/>
      <c r="E472" s="46"/>
      <c r="F472" s="45"/>
      <c r="G472" s="45"/>
      <c r="H472" s="46"/>
      <c r="I472" s="45"/>
      <c r="J472" s="2"/>
      <c r="K472" s="4"/>
      <c r="L472" s="4"/>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4"/>
      <c r="AQ472" s="4"/>
      <c r="AR472" s="4"/>
      <c r="AS472" s="4"/>
      <c r="AT472" s="4"/>
      <c r="AU472" s="4"/>
      <c r="AV472" s="4"/>
      <c r="AW472" s="4"/>
    </row>
    <row r="473" spans="1:49" s="59" customFormat="1">
      <c r="A473" s="14"/>
      <c r="B473" s="43"/>
      <c r="C473" s="44"/>
      <c r="D473" s="45"/>
      <c r="E473" s="46"/>
      <c r="F473" s="45"/>
      <c r="G473" s="45"/>
      <c r="H473" s="46"/>
      <c r="I473" s="45"/>
      <c r="J473" s="2"/>
      <c r="K473" s="4"/>
      <c r="L473" s="4"/>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4"/>
      <c r="AQ473" s="4"/>
      <c r="AR473" s="4"/>
      <c r="AS473" s="4"/>
      <c r="AT473" s="4"/>
      <c r="AU473" s="4"/>
      <c r="AV473" s="4"/>
      <c r="AW473" s="4"/>
    </row>
    <row r="474" spans="1:49" s="59" customFormat="1">
      <c r="A474" s="14"/>
      <c r="B474" s="43"/>
      <c r="C474" s="44"/>
      <c r="D474" s="45"/>
      <c r="E474" s="46"/>
      <c r="F474" s="45"/>
      <c r="G474" s="45"/>
      <c r="H474" s="46"/>
      <c r="I474" s="45"/>
      <c r="J474" s="2"/>
      <c r="K474" s="4"/>
      <c r="L474" s="4"/>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4"/>
      <c r="AQ474" s="4"/>
      <c r="AR474" s="4"/>
      <c r="AS474" s="4"/>
      <c r="AT474" s="4"/>
      <c r="AU474" s="4"/>
      <c r="AV474" s="4"/>
      <c r="AW474" s="4"/>
    </row>
    <row r="475" spans="1:49" s="59" customFormat="1">
      <c r="A475" s="14"/>
      <c r="B475" s="43"/>
      <c r="C475" s="44"/>
      <c r="D475" s="45"/>
      <c r="E475" s="46"/>
      <c r="F475" s="45"/>
      <c r="G475" s="45"/>
      <c r="H475" s="46"/>
      <c r="I475" s="45"/>
      <c r="J475" s="2"/>
      <c r="K475" s="4"/>
      <c r="L475" s="4"/>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4"/>
      <c r="AQ475" s="4"/>
      <c r="AR475" s="4"/>
      <c r="AS475" s="4"/>
      <c r="AT475" s="4"/>
      <c r="AU475" s="4"/>
      <c r="AV475" s="4"/>
      <c r="AW475" s="4"/>
    </row>
    <row r="476" spans="1:49" s="59" customFormat="1">
      <c r="A476" s="14"/>
      <c r="B476" s="43"/>
      <c r="C476" s="44"/>
      <c r="D476" s="45"/>
      <c r="E476" s="46"/>
      <c r="F476" s="45"/>
      <c r="G476" s="45"/>
      <c r="H476" s="46"/>
      <c r="I476" s="45"/>
      <c r="J476" s="2"/>
      <c r="K476" s="4"/>
      <c r="L476" s="4"/>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4"/>
      <c r="AQ476" s="4"/>
      <c r="AR476" s="4"/>
      <c r="AS476" s="4"/>
      <c r="AT476" s="4"/>
      <c r="AU476" s="4"/>
      <c r="AV476" s="4"/>
      <c r="AW476" s="4"/>
    </row>
    <row r="477" spans="1:49" s="59" customFormat="1">
      <c r="A477" s="14"/>
      <c r="B477" s="43"/>
      <c r="C477" s="44"/>
      <c r="D477" s="45"/>
      <c r="E477" s="46"/>
      <c r="F477" s="45"/>
      <c r="G477" s="45"/>
      <c r="H477" s="46"/>
      <c r="I477" s="45"/>
      <c r="J477" s="2"/>
      <c r="K477" s="4"/>
      <c r="L477" s="4"/>
      <c r="M477" s="4"/>
      <c r="N477" s="4"/>
      <c r="O477" s="4"/>
      <c r="P477" s="4"/>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4"/>
      <c r="AQ477" s="4"/>
      <c r="AR477" s="4"/>
      <c r="AS477" s="4"/>
      <c r="AT477" s="4"/>
      <c r="AU477" s="4"/>
      <c r="AV477" s="4"/>
      <c r="AW477" s="4"/>
    </row>
    <row r="478" spans="1:49" s="59" customFormat="1">
      <c r="A478" s="14"/>
      <c r="B478" s="43"/>
      <c r="C478" s="44"/>
      <c r="D478" s="45"/>
      <c r="E478" s="46"/>
      <c r="F478" s="45"/>
      <c r="G478" s="45"/>
      <c r="H478" s="46"/>
      <c r="I478" s="45"/>
      <c r="J478" s="2"/>
      <c r="K478" s="4"/>
      <c r="L478" s="4"/>
      <c r="M478" s="4"/>
      <c r="N478" s="4"/>
      <c r="O478" s="4"/>
      <c r="P478" s="4"/>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4"/>
      <c r="AQ478" s="4"/>
      <c r="AR478" s="4"/>
      <c r="AS478" s="4"/>
      <c r="AT478" s="4"/>
      <c r="AU478" s="4"/>
      <c r="AV478" s="4"/>
      <c r="AW478" s="4"/>
    </row>
    <row r="479" spans="1:49" s="59" customFormat="1">
      <c r="A479" s="14"/>
      <c r="B479" s="43"/>
      <c r="C479" s="44"/>
      <c r="D479" s="45"/>
      <c r="E479" s="46"/>
      <c r="F479" s="45"/>
      <c r="G479" s="45"/>
      <c r="H479" s="46"/>
      <c r="I479" s="45"/>
      <c r="J479" s="2"/>
      <c r="K479" s="4"/>
      <c r="L479" s="4"/>
      <c r="M479" s="4"/>
      <c r="N479" s="4"/>
      <c r="O479" s="4"/>
      <c r="P479" s="4"/>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4"/>
      <c r="AQ479" s="4"/>
      <c r="AR479" s="4"/>
      <c r="AS479" s="4"/>
      <c r="AT479" s="4"/>
      <c r="AU479" s="4"/>
      <c r="AV479" s="4"/>
      <c r="AW479" s="4"/>
    </row>
    <row r="480" spans="1:49" s="59" customFormat="1">
      <c r="A480" s="14"/>
      <c r="B480" s="43"/>
      <c r="C480" s="44"/>
      <c r="D480" s="45"/>
      <c r="E480" s="46"/>
      <c r="F480" s="45"/>
      <c r="G480" s="45"/>
      <c r="H480" s="46"/>
      <c r="I480" s="45"/>
      <c r="J480" s="2"/>
      <c r="K480" s="4"/>
      <c r="L480" s="4"/>
      <c r="M480" s="4"/>
      <c r="N480" s="4"/>
      <c r="O480" s="4"/>
      <c r="P480" s="4"/>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4"/>
      <c r="AQ480" s="4"/>
      <c r="AR480" s="4"/>
      <c r="AS480" s="4"/>
      <c r="AT480" s="4"/>
      <c r="AU480" s="4"/>
      <c r="AV480" s="4"/>
      <c r="AW480" s="4"/>
    </row>
    <row r="481" spans="1:49" s="59" customFormat="1">
      <c r="A481" s="14"/>
      <c r="B481" s="43"/>
      <c r="C481" s="44"/>
      <c r="D481" s="45"/>
      <c r="E481" s="46"/>
      <c r="F481" s="45"/>
      <c r="G481" s="45"/>
      <c r="H481" s="46"/>
      <c r="I481" s="45"/>
      <c r="J481" s="2"/>
      <c r="K481" s="4"/>
      <c r="L481" s="4"/>
      <c r="M481" s="4"/>
      <c r="N481" s="4"/>
      <c r="O481" s="4"/>
      <c r="P481" s="4"/>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4"/>
      <c r="AQ481" s="4"/>
      <c r="AR481" s="4"/>
      <c r="AS481" s="4"/>
      <c r="AT481" s="4"/>
      <c r="AU481" s="4"/>
      <c r="AV481" s="4"/>
      <c r="AW481" s="4"/>
    </row>
    <row r="482" spans="1:49" s="59" customFormat="1">
      <c r="A482" s="14"/>
      <c r="B482" s="43"/>
      <c r="C482" s="44"/>
      <c r="D482" s="45"/>
      <c r="E482" s="46"/>
      <c r="F482" s="45"/>
      <c r="G482" s="45"/>
      <c r="H482" s="46"/>
      <c r="I482" s="45"/>
      <c r="J482" s="2"/>
      <c r="K482" s="4"/>
      <c r="L482" s="4"/>
      <c r="M482" s="4"/>
      <c r="N482" s="4"/>
      <c r="O482" s="4"/>
      <c r="P482" s="4"/>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4"/>
      <c r="AQ482" s="4"/>
      <c r="AR482" s="4"/>
      <c r="AS482" s="4"/>
      <c r="AT482" s="4"/>
      <c r="AU482" s="4"/>
      <c r="AV482" s="4"/>
      <c r="AW482" s="4"/>
    </row>
    <row r="483" spans="1:49" s="59" customFormat="1">
      <c r="A483" s="14"/>
      <c r="B483" s="43"/>
      <c r="C483" s="44"/>
      <c r="D483" s="45"/>
      <c r="E483" s="46"/>
      <c r="F483" s="45"/>
      <c r="G483" s="45"/>
      <c r="H483" s="46"/>
      <c r="I483" s="45"/>
      <c r="J483" s="2"/>
      <c r="K483" s="4"/>
      <c r="L483" s="4"/>
      <c r="M483" s="4"/>
      <c r="N483" s="4"/>
      <c r="O483" s="4"/>
      <c r="P483" s="4"/>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4"/>
      <c r="AQ483" s="4"/>
      <c r="AR483" s="4"/>
      <c r="AS483" s="4"/>
      <c r="AT483" s="4"/>
      <c r="AU483" s="4"/>
      <c r="AV483" s="4"/>
      <c r="AW483" s="4"/>
    </row>
    <row r="484" spans="1:49" s="59" customFormat="1">
      <c r="A484" s="14"/>
      <c r="B484" s="43"/>
      <c r="C484" s="44"/>
      <c r="D484" s="45"/>
      <c r="E484" s="46"/>
      <c r="F484" s="45"/>
      <c r="G484" s="45"/>
      <c r="H484" s="46"/>
      <c r="I484" s="45"/>
      <c r="J484" s="2"/>
      <c r="K484" s="4"/>
      <c r="L484" s="4"/>
      <c r="M484" s="4"/>
      <c r="N484" s="4"/>
      <c r="O484" s="4"/>
      <c r="P484" s="4"/>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4"/>
      <c r="AQ484" s="4"/>
      <c r="AR484" s="4"/>
      <c r="AS484" s="4"/>
      <c r="AT484" s="4"/>
      <c r="AU484" s="4"/>
      <c r="AV484" s="4"/>
      <c r="AW484" s="4"/>
    </row>
    <row r="485" spans="1:49" s="59" customFormat="1">
      <c r="A485" s="14"/>
      <c r="B485" s="43"/>
      <c r="C485" s="44"/>
      <c r="D485" s="45"/>
      <c r="E485" s="46"/>
      <c r="F485" s="45"/>
      <c r="G485" s="45"/>
      <c r="H485" s="46"/>
      <c r="I485" s="45"/>
      <c r="J485" s="2"/>
      <c r="K485" s="4"/>
      <c r="L485" s="4"/>
      <c r="M485" s="4"/>
      <c r="N485" s="4"/>
      <c r="O485" s="4"/>
      <c r="P485" s="4"/>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4"/>
      <c r="AQ485" s="4"/>
      <c r="AR485" s="4"/>
      <c r="AS485" s="4"/>
      <c r="AT485" s="4"/>
      <c r="AU485" s="4"/>
      <c r="AV485" s="4"/>
      <c r="AW485" s="4"/>
    </row>
    <row r="486" spans="1:49" s="59" customFormat="1">
      <c r="A486" s="14"/>
      <c r="B486" s="43"/>
      <c r="C486" s="44"/>
      <c r="D486" s="45"/>
      <c r="E486" s="46"/>
      <c r="F486" s="45"/>
      <c r="G486" s="45"/>
      <c r="H486" s="46"/>
      <c r="I486" s="45"/>
      <c r="J486" s="2"/>
      <c r="K486" s="4"/>
      <c r="L486" s="4"/>
      <c r="M486" s="4"/>
      <c r="N486" s="4"/>
      <c r="O486" s="4"/>
      <c r="P486" s="4"/>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4"/>
      <c r="AQ486" s="4"/>
      <c r="AR486" s="4"/>
      <c r="AS486" s="4"/>
      <c r="AT486" s="4"/>
      <c r="AU486" s="4"/>
      <c r="AV486" s="4"/>
      <c r="AW486" s="4"/>
    </row>
    <row r="487" spans="1:49" s="59" customFormat="1">
      <c r="A487" s="14"/>
      <c r="B487" s="43"/>
      <c r="C487" s="44"/>
      <c r="D487" s="45"/>
      <c r="E487" s="46"/>
      <c r="F487" s="45"/>
      <c r="G487" s="45"/>
      <c r="H487" s="46"/>
      <c r="I487" s="45"/>
      <c r="J487" s="2"/>
      <c r="K487" s="4"/>
      <c r="L487" s="4"/>
      <c r="M487" s="4"/>
      <c r="N487" s="4"/>
      <c r="O487" s="4"/>
      <c r="P487" s="4"/>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4"/>
      <c r="AQ487" s="4"/>
      <c r="AR487" s="4"/>
      <c r="AS487" s="4"/>
      <c r="AT487" s="4"/>
      <c r="AU487" s="4"/>
      <c r="AV487" s="4"/>
      <c r="AW487" s="4"/>
    </row>
    <row r="488" spans="1:49" s="59" customFormat="1">
      <c r="A488" s="14"/>
      <c r="B488" s="43"/>
      <c r="C488" s="44"/>
      <c r="D488" s="45"/>
      <c r="E488" s="46"/>
      <c r="F488" s="45"/>
      <c r="G488" s="45"/>
      <c r="H488" s="46"/>
      <c r="I488" s="45"/>
      <c r="J488" s="2"/>
      <c r="K488" s="4"/>
      <c r="L488" s="4"/>
      <c r="M488" s="4"/>
      <c r="N488" s="4"/>
      <c r="O488" s="4"/>
      <c r="P488" s="4"/>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4"/>
      <c r="AQ488" s="4"/>
      <c r="AR488" s="4"/>
      <c r="AS488" s="4"/>
      <c r="AT488" s="4"/>
      <c r="AU488" s="4"/>
      <c r="AV488" s="4"/>
      <c r="AW488" s="4"/>
    </row>
    <row r="489" spans="1:49" s="59" customFormat="1">
      <c r="A489" s="14"/>
      <c r="B489" s="43"/>
      <c r="C489" s="44"/>
      <c r="D489" s="45"/>
      <c r="E489" s="46"/>
      <c r="F489" s="45"/>
      <c r="G489" s="45"/>
      <c r="H489" s="46"/>
      <c r="I489" s="45"/>
      <c r="J489" s="2"/>
      <c r="K489" s="4"/>
      <c r="L489" s="4"/>
      <c r="M489" s="4"/>
      <c r="N489" s="4"/>
      <c r="O489" s="4"/>
      <c r="P489" s="4"/>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4"/>
      <c r="AQ489" s="4"/>
      <c r="AR489" s="4"/>
      <c r="AS489" s="4"/>
      <c r="AT489" s="4"/>
      <c r="AU489" s="4"/>
      <c r="AV489" s="4"/>
      <c r="AW489" s="4"/>
    </row>
    <row r="490" spans="1:49" s="59" customFormat="1">
      <c r="A490" s="14"/>
      <c r="B490" s="43"/>
      <c r="C490" s="44"/>
      <c r="D490" s="45"/>
      <c r="E490" s="46"/>
      <c r="F490" s="45"/>
      <c r="G490" s="45"/>
      <c r="H490" s="46"/>
      <c r="I490" s="45"/>
      <c r="J490" s="2"/>
      <c r="K490" s="4"/>
      <c r="L490" s="4"/>
      <c r="M490" s="4"/>
      <c r="N490" s="4"/>
      <c r="O490" s="4"/>
      <c r="P490" s="4"/>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4"/>
      <c r="AQ490" s="4"/>
      <c r="AR490" s="4"/>
      <c r="AS490" s="4"/>
      <c r="AT490" s="4"/>
      <c r="AU490" s="4"/>
      <c r="AV490" s="4"/>
      <c r="AW490" s="4"/>
    </row>
    <row r="491" spans="1:49" s="59" customFormat="1">
      <c r="A491" s="14"/>
      <c r="B491" s="43"/>
      <c r="C491" s="44"/>
      <c r="D491" s="45"/>
      <c r="E491" s="46"/>
      <c r="F491" s="45"/>
      <c r="G491" s="45"/>
      <c r="H491" s="46"/>
      <c r="I491" s="45"/>
      <c r="J491" s="2"/>
      <c r="K491" s="4"/>
      <c r="L491" s="4"/>
      <c r="M491" s="4"/>
      <c r="N491" s="4"/>
      <c r="O491" s="4"/>
      <c r="P491" s="4"/>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4"/>
      <c r="AQ491" s="4"/>
      <c r="AR491" s="4"/>
      <c r="AS491" s="4"/>
      <c r="AT491" s="4"/>
      <c r="AU491" s="4"/>
      <c r="AV491" s="4"/>
      <c r="AW491" s="4"/>
    </row>
    <row r="492" spans="1:49" s="59" customFormat="1">
      <c r="A492" s="14"/>
      <c r="B492" s="43"/>
      <c r="C492" s="44"/>
      <c r="D492" s="45"/>
      <c r="E492" s="46"/>
      <c r="F492" s="45"/>
      <c r="G492" s="45"/>
      <c r="H492" s="46"/>
      <c r="I492" s="45"/>
      <c r="J492" s="2"/>
      <c r="K492" s="4"/>
      <c r="L492" s="4"/>
      <c r="M492" s="4"/>
      <c r="N492" s="4"/>
      <c r="O492" s="4"/>
      <c r="P492" s="4"/>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4"/>
      <c r="AQ492" s="4"/>
      <c r="AR492" s="4"/>
      <c r="AS492" s="4"/>
      <c r="AT492" s="4"/>
      <c r="AU492" s="4"/>
      <c r="AV492" s="4"/>
      <c r="AW492" s="4"/>
    </row>
    <row r="493" spans="1:49" s="59" customFormat="1">
      <c r="A493" s="14"/>
      <c r="B493" s="43"/>
      <c r="C493" s="44"/>
      <c r="D493" s="45"/>
      <c r="E493" s="46"/>
      <c r="F493" s="45"/>
      <c r="G493" s="45"/>
      <c r="H493" s="46"/>
      <c r="I493" s="45"/>
      <c r="J493" s="2"/>
      <c r="K493" s="4"/>
      <c r="L493" s="4"/>
      <c r="M493" s="4"/>
      <c r="N493" s="4"/>
      <c r="O493" s="4"/>
      <c r="P493" s="4"/>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4"/>
      <c r="AQ493" s="4"/>
      <c r="AR493" s="4"/>
      <c r="AS493" s="4"/>
      <c r="AT493" s="4"/>
      <c r="AU493" s="4"/>
      <c r="AV493" s="4"/>
      <c r="AW493" s="4"/>
    </row>
    <row r="494" spans="1:49" s="59" customFormat="1">
      <c r="A494" s="14"/>
      <c r="B494" s="43"/>
      <c r="C494" s="44"/>
      <c r="D494" s="45"/>
      <c r="E494" s="46"/>
      <c r="F494" s="45"/>
      <c r="G494" s="45"/>
      <c r="H494" s="46"/>
      <c r="I494" s="45"/>
      <c r="J494" s="2"/>
      <c r="K494" s="4"/>
      <c r="L494" s="4"/>
      <c r="M494" s="4"/>
      <c r="N494" s="4"/>
      <c r="O494" s="4"/>
      <c r="P494" s="4"/>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4"/>
      <c r="AQ494" s="4"/>
      <c r="AR494" s="4"/>
      <c r="AS494" s="4"/>
      <c r="AT494" s="4"/>
      <c r="AU494" s="4"/>
      <c r="AV494" s="4"/>
      <c r="AW494" s="4"/>
    </row>
    <row r="495" spans="1:49" s="59" customFormat="1">
      <c r="A495" s="14"/>
      <c r="B495" s="43"/>
      <c r="C495" s="44"/>
      <c r="D495" s="45"/>
      <c r="E495" s="46"/>
      <c r="F495" s="45"/>
      <c r="G495" s="45"/>
      <c r="H495" s="46"/>
      <c r="I495" s="45"/>
      <c r="J495" s="2"/>
      <c r="K495" s="4"/>
      <c r="L495" s="4"/>
      <c r="M495" s="4"/>
      <c r="N495" s="4"/>
      <c r="O495" s="4"/>
      <c r="P495" s="4"/>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4"/>
      <c r="AQ495" s="4"/>
      <c r="AR495" s="4"/>
      <c r="AS495" s="4"/>
      <c r="AT495" s="4"/>
      <c r="AU495" s="4"/>
      <c r="AV495" s="4"/>
      <c r="AW495" s="4"/>
    </row>
    <row r="496" spans="1:49" s="59" customFormat="1">
      <c r="A496" s="14"/>
      <c r="B496" s="43"/>
      <c r="C496" s="44"/>
      <c r="D496" s="45"/>
      <c r="E496" s="46"/>
      <c r="F496" s="45"/>
      <c r="G496" s="45"/>
      <c r="H496" s="46"/>
      <c r="I496" s="45"/>
      <c r="J496" s="2"/>
      <c r="K496" s="4"/>
      <c r="L496" s="4"/>
      <c r="M496" s="4"/>
      <c r="N496" s="4"/>
      <c r="O496" s="4"/>
      <c r="P496" s="4"/>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4"/>
      <c r="AQ496" s="4"/>
      <c r="AR496" s="4"/>
      <c r="AS496" s="4"/>
      <c r="AT496" s="4"/>
      <c r="AU496" s="4"/>
      <c r="AV496" s="4"/>
      <c r="AW496" s="4"/>
    </row>
    <row r="497" spans="1:49" s="59" customFormat="1">
      <c r="A497" s="14"/>
      <c r="B497" s="43"/>
      <c r="C497" s="44"/>
      <c r="D497" s="45"/>
      <c r="E497" s="46"/>
      <c r="F497" s="45"/>
      <c r="G497" s="45"/>
      <c r="H497" s="46"/>
      <c r="I497" s="45"/>
      <c r="J497" s="2"/>
      <c r="K497" s="4"/>
      <c r="L497" s="4"/>
      <c r="M497" s="4"/>
      <c r="N497" s="4"/>
      <c r="O497" s="4"/>
      <c r="P497" s="4"/>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4"/>
      <c r="AQ497" s="4"/>
      <c r="AR497" s="4"/>
      <c r="AS497" s="4"/>
      <c r="AT497" s="4"/>
      <c r="AU497" s="4"/>
      <c r="AV497" s="4"/>
      <c r="AW497" s="4"/>
    </row>
    <row r="498" spans="1:49" s="59" customFormat="1">
      <c r="A498" s="14"/>
      <c r="B498" s="43"/>
      <c r="C498" s="44"/>
      <c r="D498" s="45"/>
      <c r="E498" s="46"/>
      <c r="F498" s="45"/>
      <c r="G498" s="45"/>
      <c r="H498" s="46"/>
      <c r="I498" s="45"/>
      <c r="J498" s="2"/>
      <c r="K498" s="4"/>
      <c r="L498" s="4"/>
      <c r="M498" s="4"/>
      <c r="N498" s="4"/>
      <c r="O498" s="4"/>
      <c r="P498" s="4"/>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4"/>
      <c r="AQ498" s="4"/>
      <c r="AR498" s="4"/>
      <c r="AS498" s="4"/>
      <c r="AT498" s="4"/>
      <c r="AU498" s="4"/>
      <c r="AV498" s="4"/>
      <c r="AW498" s="4"/>
    </row>
    <row r="499" spans="1:49" s="59" customFormat="1">
      <c r="A499" s="14"/>
      <c r="B499" s="43"/>
      <c r="C499" s="44"/>
      <c r="D499" s="45"/>
      <c r="E499" s="46"/>
      <c r="F499" s="45"/>
      <c r="G499" s="45"/>
      <c r="H499" s="46"/>
      <c r="I499" s="45"/>
      <c r="J499" s="2"/>
      <c r="K499" s="4"/>
      <c r="L499" s="4"/>
      <c r="M499" s="4"/>
      <c r="N499" s="4"/>
      <c r="O499" s="4"/>
      <c r="P499" s="4"/>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4"/>
      <c r="AQ499" s="4"/>
      <c r="AR499" s="4"/>
      <c r="AS499" s="4"/>
      <c r="AT499" s="4"/>
      <c r="AU499" s="4"/>
      <c r="AV499" s="4"/>
      <c r="AW499" s="4"/>
    </row>
    <row r="500" spans="1:49" s="59" customFormat="1">
      <c r="A500" s="14"/>
      <c r="B500" s="43"/>
      <c r="C500" s="44"/>
      <c r="D500" s="45"/>
      <c r="E500" s="46"/>
      <c r="F500" s="45"/>
      <c r="G500" s="45"/>
      <c r="H500" s="46"/>
      <c r="I500" s="45"/>
      <c r="J500" s="2"/>
      <c r="K500" s="4"/>
      <c r="L500" s="4"/>
      <c r="M500" s="4"/>
      <c r="N500" s="4"/>
      <c r="O500" s="4"/>
      <c r="P500" s="4"/>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4"/>
      <c r="AQ500" s="4"/>
      <c r="AR500" s="4"/>
      <c r="AS500" s="4"/>
      <c r="AT500" s="4"/>
      <c r="AU500" s="4"/>
      <c r="AV500" s="4"/>
      <c r="AW500" s="4"/>
    </row>
    <row r="501" spans="1:49" s="59" customFormat="1">
      <c r="A501" s="14"/>
      <c r="B501" s="43"/>
      <c r="C501" s="44"/>
      <c r="D501" s="45"/>
      <c r="E501" s="46"/>
      <c r="F501" s="45"/>
      <c r="G501" s="45"/>
      <c r="H501" s="46"/>
      <c r="I501" s="45"/>
      <c r="J501" s="2"/>
      <c r="K501" s="4"/>
      <c r="L501" s="4"/>
      <c r="M501" s="4"/>
      <c r="N501" s="4"/>
      <c r="O501" s="4"/>
      <c r="P501" s="4"/>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4"/>
      <c r="AQ501" s="4"/>
      <c r="AR501" s="4"/>
      <c r="AS501" s="4"/>
      <c r="AT501" s="4"/>
      <c r="AU501" s="4"/>
      <c r="AV501" s="4"/>
      <c r="AW501" s="4"/>
    </row>
    <row r="502" spans="1:49" s="59" customFormat="1">
      <c r="A502" s="14"/>
      <c r="B502" s="43"/>
      <c r="C502" s="44"/>
      <c r="D502" s="45"/>
      <c r="E502" s="46"/>
      <c r="F502" s="45"/>
      <c r="G502" s="45"/>
      <c r="H502" s="46"/>
      <c r="I502" s="45"/>
      <c r="J502" s="2"/>
      <c r="K502" s="4"/>
      <c r="L502" s="4"/>
      <c r="M502" s="4"/>
      <c r="N502" s="4"/>
      <c r="O502" s="4"/>
      <c r="P502" s="4"/>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4"/>
      <c r="AQ502" s="4"/>
      <c r="AR502" s="4"/>
      <c r="AS502" s="4"/>
      <c r="AT502" s="4"/>
      <c r="AU502" s="4"/>
      <c r="AV502" s="4"/>
      <c r="AW502" s="4"/>
    </row>
    <row r="503" spans="1:49" s="59" customFormat="1">
      <c r="A503" s="14"/>
      <c r="B503" s="43"/>
      <c r="C503" s="44"/>
      <c r="D503" s="45"/>
      <c r="E503" s="46"/>
      <c r="F503" s="45"/>
      <c r="G503" s="45"/>
      <c r="H503" s="46"/>
      <c r="I503" s="45"/>
      <c r="J503" s="2"/>
      <c r="K503" s="4"/>
      <c r="L503" s="4"/>
      <c r="M503" s="4"/>
      <c r="N503" s="4"/>
      <c r="O503" s="4"/>
      <c r="P503" s="4"/>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4"/>
      <c r="AQ503" s="4"/>
      <c r="AR503" s="4"/>
      <c r="AS503" s="4"/>
      <c r="AT503" s="4"/>
      <c r="AU503" s="4"/>
      <c r="AV503" s="4"/>
      <c r="AW503" s="4"/>
    </row>
    <row r="504" spans="1:49" s="59" customFormat="1">
      <c r="A504" s="14"/>
      <c r="B504" s="43"/>
      <c r="C504" s="44"/>
      <c r="D504" s="45"/>
      <c r="E504" s="46"/>
      <c r="F504" s="45"/>
      <c r="G504" s="45"/>
      <c r="H504" s="46"/>
      <c r="I504" s="45"/>
      <c r="J504" s="2"/>
      <c r="K504" s="4"/>
      <c r="L504" s="4"/>
      <c r="M504" s="4"/>
      <c r="N504" s="4"/>
      <c r="O504" s="4"/>
      <c r="P504" s="4"/>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4"/>
      <c r="AQ504" s="4"/>
      <c r="AR504" s="4"/>
      <c r="AS504" s="4"/>
      <c r="AT504" s="4"/>
      <c r="AU504" s="4"/>
      <c r="AV504" s="4"/>
      <c r="AW504" s="4"/>
    </row>
    <row r="505" spans="1:49" s="59" customFormat="1">
      <c r="A505" s="14"/>
      <c r="B505" s="43"/>
      <c r="C505" s="44"/>
      <c r="D505" s="45"/>
      <c r="E505" s="46"/>
      <c r="F505" s="45"/>
      <c r="G505" s="45"/>
      <c r="H505" s="46"/>
      <c r="I505" s="45"/>
      <c r="J505" s="2"/>
      <c r="K505" s="4"/>
      <c r="L505" s="4"/>
      <c r="M505" s="4"/>
      <c r="N505" s="4"/>
      <c r="O505" s="4"/>
      <c r="P505" s="4"/>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4"/>
      <c r="AQ505" s="4"/>
      <c r="AR505" s="4"/>
      <c r="AS505" s="4"/>
      <c r="AT505" s="4"/>
      <c r="AU505" s="4"/>
      <c r="AV505" s="4"/>
      <c r="AW505" s="4"/>
    </row>
    <row r="506" spans="1:49" s="59" customFormat="1">
      <c r="A506" s="14"/>
      <c r="B506" s="43"/>
      <c r="C506" s="44"/>
      <c r="D506" s="45"/>
      <c r="E506" s="46"/>
      <c r="F506" s="45"/>
      <c r="G506" s="45"/>
      <c r="H506" s="46"/>
      <c r="I506" s="45"/>
      <c r="J506" s="2"/>
      <c r="K506" s="4"/>
      <c r="L506" s="4"/>
      <c r="M506" s="4"/>
      <c r="N506" s="4"/>
      <c r="O506" s="4"/>
      <c r="P506" s="4"/>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4"/>
      <c r="AQ506" s="4"/>
      <c r="AR506" s="4"/>
      <c r="AS506" s="4"/>
      <c r="AT506" s="4"/>
      <c r="AU506" s="4"/>
      <c r="AV506" s="4"/>
      <c r="AW506" s="4"/>
    </row>
    <row r="507" spans="1:49" s="59" customFormat="1">
      <c r="A507" s="14"/>
      <c r="B507" s="43"/>
      <c r="C507" s="44"/>
      <c r="D507" s="45"/>
      <c r="E507" s="46"/>
      <c r="F507" s="45"/>
      <c r="G507" s="45"/>
      <c r="H507" s="46"/>
      <c r="I507" s="45"/>
      <c r="J507" s="2"/>
      <c r="K507" s="4"/>
      <c r="L507" s="4"/>
      <c r="M507" s="4"/>
      <c r="N507" s="4"/>
      <c r="O507" s="4"/>
      <c r="P507" s="4"/>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4"/>
      <c r="AQ507" s="4"/>
      <c r="AR507" s="4"/>
      <c r="AS507" s="4"/>
      <c r="AT507" s="4"/>
      <c r="AU507" s="4"/>
      <c r="AV507" s="4"/>
      <c r="AW507" s="4"/>
    </row>
    <row r="508" spans="1:49" s="59" customFormat="1">
      <c r="A508" s="14"/>
      <c r="B508" s="43"/>
      <c r="C508" s="44"/>
      <c r="D508" s="45"/>
      <c r="E508" s="46"/>
      <c r="F508" s="45"/>
      <c r="G508" s="45"/>
      <c r="H508" s="46"/>
      <c r="I508" s="45"/>
      <c r="J508" s="2"/>
      <c r="K508" s="4"/>
      <c r="L508" s="4"/>
      <c r="M508" s="4"/>
      <c r="N508" s="4"/>
      <c r="O508" s="4"/>
      <c r="P508" s="4"/>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4"/>
      <c r="AQ508" s="4"/>
      <c r="AR508" s="4"/>
      <c r="AS508" s="4"/>
      <c r="AT508" s="4"/>
      <c r="AU508" s="4"/>
      <c r="AV508" s="4"/>
      <c r="AW508" s="4"/>
    </row>
    <row r="509" spans="1:49" s="59" customFormat="1">
      <c r="A509" s="14"/>
      <c r="B509" s="43"/>
      <c r="C509" s="44"/>
      <c r="D509" s="45"/>
      <c r="E509" s="46"/>
      <c r="F509" s="45"/>
      <c r="G509" s="45"/>
      <c r="H509" s="46"/>
      <c r="I509" s="45"/>
      <c r="J509" s="2"/>
      <c r="K509" s="4"/>
      <c r="L509" s="4"/>
      <c r="M509" s="4"/>
      <c r="N509" s="4"/>
      <c r="O509" s="4"/>
      <c r="P509" s="4"/>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4"/>
      <c r="AQ509" s="4"/>
      <c r="AR509" s="4"/>
      <c r="AS509" s="4"/>
      <c r="AT509" s="4"/>
      <c r="AU509" s="4"/>
      <c r="AV509" s="4"/>
      <c r="AW509" s="4"/>
    </row>
    <row r="510" spans="1:49" s="59" customFormat="1">
      <c r="A510" s="14"/>
      <c r="B510" s="43"/>
      <c r="C510" s="44"/>
      <c r="D510" s="45"/>
      <c r="E510" s="46"/>
      <c r="F510" s="45"/>
      <c r="G510" s="45"/>
      <c r="H510" s="46"/>
      <c r="I510" s="45"/>
      <c r="J510" s="2"/>
      <c r="K510" s="4"/>
      <c r="L510" s="4"/>
      <c r="M510" s="4"/>
      <c r="N510" s="4"/>
      <c r="O510" s="4"/>
      <c r="P510" s="4"/>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4"/>
      <c r="AQ510" s="4"/>
      <c r="AR510" s="4"/>
      <c r="AS510" s="4"/>
      <c r="AT510" s="4"/>
      <c r="AU510" s="4"/>
      <c r="AV510" s="4"/>
      <c r="AW510" s="4"/>
    </row>
    <row r="511" spans="1:49" s="59" customFormat="1">
      <c r="A511" s="14"/>
      <c r="B511" s="43"/>
      <c r="C511" s="44"/>
      <c r="D511" s="45"/>
      <c r="E511" s="46"/>
      <c r="F511" s="45"/>
      <c r="G511" s="45"/>
      <c r="H511" s="46"/>
      <c r="I511" s="45"/>
      <c r="J511" s="2"/>
      <c r="K511" s="4"/>
      <c r="L511" s="4"/>
      <c r="M511" s="4"/>
      <c r="N511" s="4"/>
      <c r="O511" s="4"/>
      <c r="P511" s="4"/>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4"/>
      <c r="AQ511" s="4"/>
      <c r="AR511" s="4"/>
      <c r="AS511" s="4"/>
      <c r="AT511" s="4"/>
      <c r="AU511" s="4"/>
      <c r="AV511" s="4"/>
      <c r="AW511" s="4"/>
    </row>
    <row r="512" spans="1:49" s="59" customFormat="1">
      <c r="A512" s="14"/>
      <c r="B512" s="43"/>
      <c r="C512" s="44"/>
      <c r="D512" s="45"/>
      <c r="E512" s="46"/>
      <c r="F512" s="45"/>
      <c r="G512" s="45"/>
      <c r="H512" s="46"/>
      <c r="I512" s="45"/>
      <c r="J512" s="2"/>
      <c r="K512" s="4"/>
      <c r="L512" s="4"/>
      <c r="M512" s="4"/>
      <c r="N512" s="4"/>
      <c r="O512" s="4"/>
      <c r="P512" s="4"/>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4"/>
      <c r="AQ512" s="4"/>
      <c r="AR512" s="4"/>
      <c r="AS512" s="4"/>
      <c r="AT512" s="4"/>
      <c r="AU512" s="4"/>
      <c r="AV512" s="4"/>
      <c r="AW512" s="4"/>
    </row>
    <row r="513" spans="1:49" s="59" customFormat="1">
      <c r="A513" s="14"/>
      <c r="B513" s="43"/>
      <c r="C513" s="44"/>
      <c r="D513" s="45"/>
      <c r="E513" s="46"/>
      <c r="F513" s="45"/>
      <c r="G513" s="45"/>
      <c r="H513" s="46"/>
      <c r="I513" s="45"/>
      <c r="J513" s="2"/>
      <c r="K513" s="4"/>
      <c r="L513" s="4"/>
      <c r="M513" s="4"/>
      <c r="N513" s="4"/>
      <c r="O513" s="4"/>
      <c r="P513" s="4"/>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4"/>
      <c r="AQ513" s="4"/>
      <c r="AR513" s="4"/>
      <c r="AS513" s="4"/>
      <c r="AT513" s="4"/>
      <c r="AU513" s="4"/>
      <c r="AV513" s="4"/>
      <c r="AW513" s="4"/>
    </row>
    <row r="514" spans="1:49" s="59" customFormat="1">
      <c r="A514" s="14"/>
      <c r="B514" s="43"/>
      <c r="C514" s="44"/>
      <c r="D514" s="45"/>
      <c r="E514" s="46"/>
      <c r="F514" s="45"/>
      <c r="G514" s="45"/>
      <c r="H514" s="46"/>
      <c r="I514" s="45"/>
      <c r="J514" s="2"/>
      <c r="K514" s="4"/>
      <c r="L514" s="4"/>
      <c r="M514" s="4"/>
      <c r="N514" s="4"/>
      <c r="O514" s="4"/>
      <c r="P514" s="4"/>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4"/>
      <c r="AQ514" s="4"/>
      <c r="AR514" s="4"/>
      <c r="AS514" s="4"/>
      <c r="AT514" s="4"/>
      <c r="AU514" s="4"/>
      <c r="AV514" s="4"/>
      <c r="AW514" s="4"/>
    </row>
    <row r="515" spans="1:49" s="59" customFormat="1">
      <c r="A515" s="14"/>
      <c r="B515" s="43"/>
      <c r="C515" s="44"/>
      <c r="D515" s="45"/>
      <c r="E515" s="46"/>
      <c r="F515" s="45"/>
      <c r="G515" s="45"/>
      <c r="H515" s="46"/>
      <c r="I515" s="45"/>
      <c r="J515" s="2"/>
      <c r="K515" s="4"/>
      <c r="L515" s="4"/>
      <c r="M515" s="4"/>
      <c r="N515" s="4"/>
      <c r="O515" s="4"/>
      <c r="P515" s="4"/>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4"/>
      <c r="AQ515" s="4"/>
      <c r="AR515" s="4"/>
      <c r="AS515" s="4"/>
      <c r="AT515" s="4"/>
      <c r="AU515" s="4"/>
      <c r="AV515" s="4"/>
      <c r="AW515" s="4"/>
    </row>
    <row r="516" spans="1:49" s="59" customFormat="1">
      <c r="A516" s="14"/>
      <c r="B516" s="43"/>
      <c r="C516" s="44"/>
      <c r="D516" s="45"/>
      <c r="E516" s="46"/>
      <c r="F516" s="45"/>
      <c r="G516" s="45"/>
      <c r="H516" s="46"/>
      <c r="I516" s="45"/>
      <c r="J516" s="2"/>
      <c r="K516" s="4"/>
      <c r="L516" s="4"/>
      <c r="M516" s="4"/>
      <c r="N516" s="4"/>
      <c r="O516" s="4"/>
      <c r="P516" s="4"/>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4"/>
      <c r="AQ516" s="4"/>
      <c r="AR516" s="4"/>
      <c r="AS516" s="4"/>
      <c r="AT516" s="4"/>
      <c r="AU516" s="4"/>
      <c r="AV516" s="4"/>
      <c r="AW516" s="4"/>
    </row>
    <row r="517" spans="1:49" s="59" customFormat="1">
      <c r="A517" s="14"/>
      <c r="B517" s="43"/>
      <c r="C517" s="44"/>
      <c r="D517" s="45"/>
      <c r="E517" s="46"/>
      <c r="F517" s="45"/>
      <c r="G517" s="45"/>
      <c r="H517" s="46"/>
      <c r="I517" s="45"/>
      <c r="J517" s="2"/>
      <c r="K517" s="4"/>
      <c r="L517" s="4"/>
      <c r="M517" s="4"/>
      <c r="N517" s="4"/>
      <c r="O517" s="4"/>
      <c r="P517" s="4"/>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4"/>
      <c r="AQ517" s="4"/>
      <c r="AR517" s="4"/>
      <c r="AS517" s="4"/>
      <c r="AT517" s="4"/>
      <c r="AU517" s="4"/>
      <c r="AV517" s="4"/>
      <c r="AW517" s="4"/>
    </row>
    <row r="518" spans="1:49" s="59" customFormat="1">
      <c r="A518" s="14"/>
      <c r="B518" s="43"/>
      <c r="C518" s="44"/>
      <c r="D518" s="45"/>
      <c r="E518" s="46"/>
      <c r="F518" s="45"/>
      <c r="G518" s="45"/>
      <c r="H518" s="46"/>
      <c r="I518" s="45"/>
      <c r="J518" s="2"/>
      <c r="K518" s="4"/>
      <c r="L518" s="4"/>
      <c r="M518" s="4"/>
      <c r="N518" s="4"/>
      <c r="O518" s="4"/>
      <c r="P518" s="4"/>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4"/>
      <c r="AQ518" s="4"/>
      <c r="AR518" s="4"/>
      <c r="AS518" s="4"/>
      <c r="AT518" s="4"/>
      <c r="AU518" s="4"/>
      <c r="AV518" s="4"/>
      <c r="AW518" s="4"/>
    </row>
    <row r="519" spans="1:49" s="59" customFormat="1">
      <c r="A519" s="14"/>
      <c r="B519" s="43"/>
      <c r="C519" s="44"/>
      <c r="D519" s="45"/>
      <c r="E519" s="46"/>
      <c r="F519" s="45"/>
      <c r="G519" s="45"/>
      <c r="H519" s="46"/>
      <c r="I519" s="45"/>
      <c r="J519" s="2"/>
      <c r="K519" s="4"/>
      <c r="L519" s="4"/>
      <c r="M519" s="4"/>
      <c r="N519" s="4"/>
      <c r="O519" s="4"/>
      <c r="P519" s="4"/>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4"/>
      <c r="AQ519" s="4"/>
      <c r="AR519" s="4"/>
      <c r="AS519" s="4"/>
      <c r="AT519" s="4"/>
      <c r="AU519" s="4"/>
      <c r="AV519" s="4"/>
      <c r="AW519" s="4"/>
    </row>
    <row r="520" spans="1:49" s="59" customFormat="1">
      <c r="A520" s="14"/>
      <c r="B520" s="43"/>
      <c r="C520" s="44"/>
      <c r="D520" s="45"/>
      <c r="E520" s="46"/>
      <c r="F520" s="45"/>
      <c r="G520" s="45"/>
      <c r="H520" s="46"/>
      <c r="I520" s="45"/>
      <c r="J520" s="2"/>
      <c r="K520" s="4"/>
      <c r="L520" s="4"/>
      <c r="M520" s="4"/>
      <c r="N520" s="4"/>
      <c r="O520" s="4"/>
      <c r="P520" s="4"/>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4"/>
      <c r="AQ520" s="4"/>
      <c r="AR520" s="4"/>
      <c r="AS520" s="4"/>
      <c r="AT520" s="4"/>
      <c r="AU520" s="4"/>
      <c r="AV520" s="4"/>
      <c r="AW520" s="4"/>
    </row>
    <row r="521" spans="1:49" s="59" customFormat="1">
      <c r="A521" s="14"/>
      <c r="B521" s="43"/>
      <c r="C521" s="44"/>
      <c r="D521" s="45"/>
      <c r="E521" s="46"/>
      <c r="F521" s="45"/>
      <c r="G521" s="45"/>
      <c r="H521" s="46"/>
      <c r="I521" s="45"/>
      <c r="J521" s="2"/>
      <c r="K521" s="4"/>
      <c r="L521" s="4"/>
      <c r="M521" s="4"/>
      <c r="N521" s="4"/>
      <c r="O521" s="4"/>
      <c r="P521" s="4"/>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4"/>
      <c r="AQ521" s="4"/>
      <c r="AR521" s="4"/>
      <c r="AS521" s="4"/>
      <c r="AT521" s="4"/>
      <c r="AU521" s="4"/>
      <c r="AV521" s="4"/>
      <c r="AW521" s="4"/>
    </row>
    <row r="522" spans="1:49" s="59" customFormat="1">
      <c r="A522" s="14"/>
      <c r="B522" s="43"/>
      <c r="C522" s="44"/>
      <c r="D522" s="45"/>
      <c r="E522" s="46"/>
      <c r="F522" s="45"/>
      <c r="G522" s="45"/>
      <c r="H522" s="46"/>
      <c r="I522" s="45"/>
      <c r="J522" s="2"/>
      <c r="K522" s="4"/>
      <c r="L522" s="4"/>
      <c r="M522" s="4"/>
      <c r="N522" s="4"/>
      <c r="O522" s="4"/>
      <c r="P522" s="4"/>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4"/>
      <c r="AQ522" s="4"/>
      <c r="AR522" s="4"/>
      <c r="AS522" s="4"/>
      <c r="AT522" s="4"/>
      <c r="AU522" s="4"/>
      <c r="AV522" s="4"/>
      <c r="AW522" s="4"/>
    </row>
    <row r="523" spans="1:49" s="59" customFormat="1">
      <c r="A523" s="14"/>
      <c r="B523" s="43"/>
      <c r="C523" s="44"/>
      <c r="D523" s="45"/>
      <c r="E523" s="46"/>
      <c r="F523" s="45"/>
      <c r="G523" s="45"/>
      <c r="H523" s="46"/>
      <c r="I523" s="45"/>
      <c r="J523" s="2"/>
      <c r="K523" s="4"/>
      <c r="L523" s="4"/>
      <c r="M523" s="4"/>
      <c r="N523" s="4"/>
      <c r="O523" s="4"/>
      <c r="P523" s="4"/>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4"/>
      <c r="AQ523" s="4"/>
      <c r="AR523" s="4"/>
      <c r="AS523" s="4"/>
      <c r="AT523" s="4"/>
      <c r="AU523" s="4"/>
      <c r="AV523" s="4"/>
      <c r="AW523" s="4"/>
    </row>
    <row r="524" spans="1:49" s="59" customFormat="1">
      <c r="A524" s="14"/>
      <c r="B524" s="43"/>
      <c r="C524" s="44"/>
      <c r="D524" s="45"/>
      <c r="E524" s="46"/>
      <c r="F524" s="45"/>
      <c r="G524" s="45"/>
      <c r="H524" s="46"/>
      <c r="I524" s="45"/>
      <c r="J524" s="2"/>
      <c r="K524" s="4"/>
      <c r="L524" s="4"/>
      <c r="M524" s="4"/>
      <c r="N524" s="4"/>
      <c r="O524" s="4"/>
      <c r="P524" s="4"/>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4"/>
      <c r="AQ524" s="4"/>
      <c r="AR524" s="4"/>
      <c r="AS524" s="4"/>
      <c r="AT524" s="4"/>
      <c r="AU524" s="4"/>
      <c r="AV524" s="4"/>
      <c r="AW524" s="4"/>
    </row>
    <row r="525" spans="1:49" s="59" customFormat="1">
      <c r="A525" s="14"/>
      <c r="B525" s="43"/>
      <c r="C525" s="44"/>
      <c r="D525" s="45"/>
      <c r="E525" s="46"/>
      <c r="F525" s="45"/>
      <c r="G525" s="45"/>
      <c r="H525" s="46"/>
      <c r="I525" s="45"/>
      <c r="J525" s="2"/>
      <c r="K525" s="4"/>
      <c r="L525" s="4"/>
      <c r="M525" s="4"/>
      <c r="N525" s="4"/>
      <c r="O525" s="4"/>
      <c r="P525" s="4"/>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4"/>
      <c r="AQ525" s="4"/>
      <c r="AR525" s="4"/>
      <c r="AS525" s="4"/>
      <c r="AT525" s="4"/>
      <c r="AU525" s="4"/>
      <c r="AV525" s="4"/>
      <c r="AW525" s="4"/>
    </row>
    <row r="526" spans="1:49" s="59" customFormat="1">
      <c r="A526" s="14"/>
      <c r="B526" s="43"/>
      <c r="C526" s="44"/>
      <c r="D526" s="45"/>
      <c r="E526" s="46"/>
      <c r="F526" s="45"/>
      <c r="G526" s="45"/>
      <c r="H526" s="46"/>
      <c r="I526" s="45"/>
      <c r="J526" s="2"/>
      <c r="K526" s="4"/>
      <c r="L526" s="4"/>
      <c r="M526" s="4"/>
      <c r="N526" s="4"/>
      <c r="O526" s="4"/>
      <c r="P526" s="4"/>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4"/>
      <c r="AQ526" s="4"/>
      <c r="AR526" s="4"/>
      <c r="AS526" s="4"/>
      <c r="AT526" s="4"/>
      <c r="AU526" s="4"/>
      <c r="AV526" s="4"/>
      <c r="AW526" s="4"/>
    </row>
    <row r="527" spans="1:49" s="59" customFormat="1">
      <c r="A527" s="14"/>
      <c r="B527" s="43"/>
      <c r="C527" s="44"/>
      <c r="D527" s="45"/>
      <c r="E527" s="46"/>
      <c r="F527" s="45"/>
      <c r="G527" s="45"/>
      <c r="H527" s="46"/>
      <c r="I527" s="45"/>
      <c r="J527" s="2"/>
      <c r="K527" s="4"/>
      <c r="L527" s="4"/>
      <c r="M527" s="4"/>
      <c r="N527" s="4"/>
      <c r="O527" s="4"/>
      <c r="P527" s="4"/>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4"/>
      <c r="AQ527" s="4"/>
      <c r="AR527" s="4"/>
      <c r="AS527" s="4"/>
      <c r="AT527" s="4"/>
      <c r="AU527" s="4"/>
      <c r="AV527" s="4"/>
      <c r="AW527" s="4"/>
    </row>
    <row r="528" spans="1:49" s="59" customFormat="1">
      <c r="A528" s="14"/>
      <c r="B528" s="43"/>
      <c r="C528" s="44"/>
      <c r="D528" s="45"/>
      <c r="E528" s="46"/>
      <c r="F528" s="45"/>
      <c r="G528" s="45"/>
      <c r="H528" s="46"/>
      <c r="I528" s="45"/>
      <c r="J528" s="2"/>
      <c r="K528" s="4"/>
      <c r="L528" s="4"/>
      <c r="M528" s="4"/>
      <c r="N528" s="4"/>
      <c r="O528" s="4"/>
      <c r="P528" s="4"/>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4"/>
      <c r="AQ528" s="4"/>
      <c r="AR528" s="4"/>
      <c r="AS528" s="4"/>
      <c r="AT528" s="4"/>
      <c r="AU528" s="4"/>
      <c r="AV528" s="4"/>
      <c r="AW528" s="4"/>
    </row>
    <row r="529" spans="1:49" s="59" customFormat="1">
      <c r="A529" s="14"/>
      <c r="B529" s="43"/>
      <c r="C529" s="44"/>
      <c r="D529" s="45"/>
      <c r="E529" s="46"/>
      <c r="F529" s="45"/>
      <c r="G529" s="45"/>
      <c r="H529" s="46"/>
      <c r="I529" s="45"/>
      <c r="J529" s="2"/>
      <c r="K529" s="4"/>
      <c r="L529" s="4"/>
      <c r="M529" s="4"/>
      <c r="N529" s="4"/>
      <c r="O529" s="4"/>
      <c r="P529" s="4"/>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4"/>
      <c r="AQ529" s="4"/>
      <c r="AR529" s="4"/>
      <c r="AS529" s="4"/>
      <c r="AT529" s="4"/>
      <c r="AU529" s="4"/>
      <c r="AV529" s="4"/>
      <c r="AW529" s="4"/>
    </row>
    <row r="530" spans="1:49" s="59" customFormat="1">
      <c r="A530" s="14"/>
      <c r="B530" s="43"/>
      <c r="C530" s="44"/>
      <c r="D530" s="45"/>
      <c r="E530" s="46"/>
      <c r="F530" s="45"/>
      <c r="G530" s="45"/>
      <c r="H530" s="46"/>
      <c r="I530" s="45"/>
      <c r="J530" s="2"/>
      <c r="K530" s="4"/>
      <c r="L530" s="4"/>
      <c r="M530" s="4"/>
      <c r="N530" s="4"/>
      <c r="O530" s="4"/>
      <c r="P530" s="4"/>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4"/>
      <c r="AQ530" s="4"/>
      <c r="AR530" s="4"/>
      <c r="AS530" s="4"/>
      <c r="AT530" s="4"/>
      <c r="AU530" s="4"/>
      <c r="AV530" s="4"/>
      <c r="AW530" s="4"/>
    </row>
    <row r="531" spans="1:49" s="59" customFormat="1">
      <c r="A531" s="14"/>
      <c r="B531" s="43"/>
      <c r="C531" s="44"/>
      <c r="D531" s="45"/>
      <c r="E531" s="46"/>
      <c r="F531" s="45"/>
      <c r="G531" s="45"/>
      <c r="H531" s="46"/>
      <c r="I531" s="45"/>
      <c r="J531" s="2"/>
      <c r="K531" s="4"/>
      <c r="L531" s="4"/>
      <c r="M531" s="4"/>
      <c r="N531" s="4"/>
      <c r="O531" s="4"/>
      <c r="P531" s="4"/>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4"/>
      <c r="AQ531" s="4"/>
      <c r="AR531" s="4"/>
      <c r="AS531" s="4"/>
      <c r="AT531" s="4"/>
      <c r="AU531" s="4"/>
      <c r="AV531" s="4"/>
      <c r="AW531" s="4"/>
    </row>
    <row r="532" spans="1:49" s="59" customFormat="1">
      <c r="A532" s="14"/>
      <c r="B532" s="43"/>
      <c r="C532" s="44"/>
      <c r="D532" s="45"/>
      <c r="E532" s="46"/>
      <c r="F532" s="45"/>
      <c r="G532" s="45"/>
      <c r="H532" s="46"/>
      <c r="I532" s="45"/>
      <c r="J532" s="2"/>
      <c r="K532" s="4"/>
      <c r="L532" s="4"/>
      <c r="M532" s="4"/>
      <c r="N532" s="4"/>
      <c r="O532" s="4"/>
      <c r="P532" s="4"/>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4"/>
      <c r="AQ532" s="4"/>
      <c r="AR532" s="4"/>
      <c r="AS532" s="4"/>
      <c r="AT532" s="4"/>
      <c r="AU532" s="4"/>
      <c r="AV532" s="4"/>
      <c r="AW532" s="4"/>
    </row>
    <row r="533" spans="1:49" s="59" customFormat="1">
      <c r="A533" s="14"/>
      <c r="B533" s="43"/>
      <c r="C533" s="44"/>
      <c r="D533" s="45"/>
      <c r="E533" s="46"/>
      <c r="F533" s="45"/>
      <c r="G533" s="45"/>
      <c r="H533" s="46"/>
      <c r="I533" s="45"/>
      <c r="J533" s="2"/>
      <c r="K533" s="4"/>
      <c r="L533" s="4"/>
      <c r="M533" s="4"/>
      <c r="N533" s="4"/>
      <c r="O533" s="4"/>
      <c r="P533" s="4"/>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4"/>
      <c r="AQ533" s="4"/>
      <c r="AR533" s="4"/>
      <c r="AS533" s="4"/>
      <c r="AT533" s="4"/>
      <c r="AU533" s="4"/>
      <c r="AV533" s="4"/>
      <c r="AW533" s="4"/>
    </row>
    <row r="534" spans="1:49" s="59" customFormat="1">
      <c r="A534" s="14"/>
      <c r="B534" s="43"/>
      <c r="C534" s="44"/>
      <c r="D534" s="45"/>
      <c r="E534" s="46"/>
      <c r="F534" s="45"/>
      <c r="G534" s="45"/>
      <c r="H534" s="46"/>
      <c r="I534" s="45"/>
      <c r="J534" s="2"/>
      <c r="K534" s="4"/>
      <c r="L534" s="4"/>
      <c r="M534" s="4"/>
      <c r="N534" s="4"/>
      <c r="O534" s="4"/>
      <c r="P534" s="4"/>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4"/>
      <c r="AQ534" s="4"/>
      <c r="AR534" s="4"/>
      <c r="AS534" s="4"/>
      <c r="AT534" s="4"/>
      <c r="AU534" s="4"/>
      <c r="AV534" s="4"/>
      <c r="AW534" s="4"/>
    </row>
    <row r="535" spans="1:49" s="59" customFormat="1">
      <c r="A535" s="14"/>
      <c r="B535" s="43"/>
      <c r="C535" s="44"/>
      <c r="D535" s="45"/>
      <c r="E535" s="46"/>
      <c r="F535" s="45"/>
      <c r="G535" s="45"/>
      <c r="H535" s="46"/>
      <c r="I535" s="45"/>
      <c r="J535" s="2"/>
      <c r="K535" s="4"/>
      <c r="L535" s="4"/>
      <c r="M535" s="4"/>
      <c r="N535" s="4"/>
      <c r="O535" s="4"/>
      <c r="P535" s="4"/>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4"/>
      <c r="AQ535" s="4"/>
      <c r="AR535" s="4"/>
      <c r="AS535" s="4"/>
      <c r="AT535" s="4"/>
      <c r="AU535" s="4"/>
      <c r="AV535" s="4"/>
      <c r="AW535" s="4"/>
    </row>
    <row r="536" spans="1:49" s="59" customFormat="1">
      <c r="A536" s="14"/>
      <c r="B536" s="43"/>
      <c r="C536" s="44"/>
      <c r="D536" s="45"/>
      <c r="E536" s="46"/>
      <c r="F536" s="45"/>
      <c r="G536" s="45"/>
      <c r="H536" s="46"/>
      <c r="I536" s="45"/>
      <c r="J536" s="2"/>
      <c r="K536" s="4"/>
      <c r="L536" s="4"/>
      <c r="M536" s="4"/>
      <c r="N536" s="4"/>
      <c r="O536" s="4"/>
      <c r="P536" s="4"/>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4"/>
      <c r="AQ536" s="4"/>
      <c r="AR536" s="4"/>
      <c r="AS536" s="4"/>
      <c r="AT536" s="4"/>
      <c r="AU536" s="4"/>
      <c r="AV536" s="4"/>
      <c r="AW536" s="4"/>
    </row>
    <row r="537" spans="1:49" s="59" customFormat="1">
      <c r="A537" s="14"/>
      <c r="B537" s="43"/>
      <c r="C537" s="44"/>
      <c r="D537" s="45"/>
      <c r="E537" s="46"/>
      <c r="F537" s="45"/>
      <c r="G537" s="45"/>
      <c r="H537" s="46"/>
      <c r="I537" s="45"/>
      <c r="J537" s="2"/>
      <c r="K537" s="4"/>
      <c r="L537" s="4"/>
      <c r="M537" s="4"/>
      <c r="N537" s="4"/>
      <c r="O537" s="4"/>
      <c r="P537" s="4"/>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4"/>
      <c r="AQ537" s="4"/>
      <c r="AR537" s="4"/>
      <c r="AS537" s="4"/>
      <c r="AT537" s="4"/>
      <c r="AU537" s="4"/>
      <c r="AV537" s="4"/>
      <c r="AW537" s="4"/>
    </row>
    <row r="538" spans="1:49" s="59" customFormat="1">
      <c r="A538" s="14"/>
      <c r="B538" s="43"/>
      <c r="C538" s="44"/>
      <c r="D538" s="45"/>
      <c r="E538" s="46"/>
      <c r="F538" s="45"/>
      <c r="G538" s="45"/>
      <c r="H538" s="46"/>
      <c r="I538" s="45"/>
      <c r="J538" s="2"/>
      <c r="K538" s="4"/>
      <c r="L538" s="4"/>
      <c r="M538" s="4"/>
      <c r="N538" s="4"/>
      <c r="O538" s="4"/>
      <c r="P538" s="4"/>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4"/>
      <c r="AQ538" s="4"/>
      <c r="AR538" s="4"/>
      <c r="AS538" s="4"/>
      <c r="AT538" s="4"/>
      <c r="AU538" s="4"/>
      <c r="AV538" s="4"/>
      <c r="AW538" s="4"/>
    </row>
    <row r="539" spans="1:49" s="59" customFormat="1">
      <c r="A539" s="14"/>
      <c r="B539" s="43"/>
      <c r="C539" s="44"/>
      <c r="D539" s="45"/>
      <c r="E539" s="46"/>
      <c r="F539" s="45"/>
      <c r="G539" s="45"/>
      <c r="H539" s="46"/>
      <c r="I539" s="45"/>
      <c r="J539" s="2"/>
      <c r="K539" s="4"/>
      <c r="L539" s="4"/>
      <c r="M539" s="4"/>
      <c r="N539" s="4"/>
      <c r="O539" s="4"/>
      <c r="P539" s="4"/>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4"/>
      <c r="AQ539" s="4"/>
      <c r="AR539" s="4"/>
      <c r="AS539" s="4"/>
      <c r="AT539" s="4"/>
      <c r="AU539" s="4"/>
      <c r="AV539" s="4"/>
      <c r="AW539" s="4"/>
    </row>
    <row r="540" spans="1:49" s="59" customFormat="1">
      <c r="A540" s="14"/>
      <c r="B540" s="43"/>
      <c r="C540" s="44"/>
      <c r="D540" s="45"/>
      <c r="E540" s="46"/>
      <c r="F540" s="45"/>
      <c r="G540" s="45"/>
      <c r="H540" s="46"/>
      <c r="I540" s="45"/>
      <c r="J540" s="2"/>
      <c r="K540" s="4"/>
      <c r="L540" s="4"/>
      <c r="M540" s="4"/>
      <c r="N540" s="4"/>
      <c r="O540" s="4"/>
      <c r="P540" s="4"/>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4"/>
      <c r="AQ540" s="4"/>
      <c r="AR540" s="4"/>
      <c r="AS540" s="4"/>
      <c r="AT540" s="4"/>
      <c r="AU540" s="4"/>
      <c r="AV540" s="4"/>
      <c r="AW540" s="4"/>
    </row>
    <row r="541" spans="1:49" s="59" customFormat="1">
      <c r="A541" s="14"/>
      <c r="B541" s="43"/>
      <c r="C541" s="44"/>
      <c r="D541" s="45"/>
      <c r="E541" s="46"/>
      <c r="F541" s="45"/>
      <c r="G541" s="45"/>
      <c r="H541" s="46"/>
      <c r="I541" s="45"/>
      <c r="J541" s="2"/>
      <c r="K541" s="4"/>
      <c r="L541" s="4"/>
      <c r="M541" s="4"/>
      <c r="N541" s="4"/>
      <c r="O541" s="4"/>
      <c r="P541" s="4"/>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4"/>
      <c r="AQ541" s="4"/>
      <c r="AR541" s="4"/>
      <c r="AS541" s="4"/>
      <c r="AT541" s="4"/>
      <c r="AU541" s="4"/>
      <c r="AV541" s="4"/>
      <c r="AW541" s="4"/>
    </row>
    <row r="542" spans="1:49" s="59" customFormat="1">
      <c r="A542" s="14"/>
      <c r="B542" s="43"/>
      <c r="C542" s="44"/>
      <c r="D542" s="45"/>
      <c r="E542" s="46"/>
      <c r="F542" s="45"/>
      <c r="G542" s="45"/>
      <c r="H542" s="46"/>
      <c r="I542" s="45"/>
      <c r="J542" s="2"/>
      <c r="K542" s="4"/>
      <c r="L542" s="4"/>
      <c r="M542" s="4"/>
      <c r="N542" s="4"/>
      <c r="O542" s="4"/>
      <c r="P542" s="4"/>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4"/>
      <c r="AQ542" s="4"/>
      <c r="AR542" s="4"/>
      <c r="AS542" s="4"/>
      <c r="AT542" s="4"/>
      <c r="AU542" s="4"/>
      <c r="AV542" s="4"/>
      <c r="AW542" s="4"/>
    </row>
    <row r="543" spans="1:49" s="59" customFormat="1">
      <c r="A543" s="14"/>
      <c r="B543" s="43"/>
      <c r="C543" s="44"/>
      <c r="D543" s="45"/>
      <c r="E543" s="46"/>
      <c r="F543" s="45"/>
      <c r="G543" s="45"/>
      <c r="H543" s="46"/>
      <c r="I543" s="45"/>
      <c r="J543" s="2"/>
      <c r="K543" s="4"/>
      <c r="L543" s="4"/>
      <c r="M543" s="4"/>
      <c r="N543" s="4"/>
      <c r="O543" s="4"/>
      <c r="P543" s="4"/>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4"/>
      <c r="AQ543" s="4"/>
      <c r="AR543" s="4"/>
      <c r="AS543" s="4"/>
      <c r="AT543" s="4"/>
      <c r="AU543" s="4"/>
      <c r="AV543" s="4"/>
      <c r="AW543" s="4"/>
    </row>
    <row r="544" spans="1:49" s="59" customFormat="1">
      <c r="A544" s="14"/>
      <c r="B544" s="43"/>
      <c r="C544" s="44"/>
      <c r="D544" s="45"/>
      <c r="E544" s="46"/>
      <c r="F544" s="45"/>
      <c r="G544" s="45"/>
      <c r="H544" s="46"/>
      <c r="I544" s="45"/>
      <c r="J544" s="2"/>
      <c r="K544" s="4"/>
      <c r="L544" s="4"/>
      <c r="M544" s="4"/>
      <c r="N544" s="4"/>
      <c r="O544" s="4"/>
      <c r="P544" s="4"/>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4"/>
      <c r="AQ544" s="4"/>
      <c r="AR544" s="4"/>
      <c r="AS544" s="4"/>
      <c r="AT544" s="4"/>
      <c r="AU544" s="4"/>
      <c r="AV544" s="4"/>
      <c r="AW544" s="4"/>
    </row>
    <row r="545" spans="1:49" s="59" customFormat="1">
      <c r="A545" s="14"/>
      <c r="B545" s="43"/>
      <c r="C545" s="44"/>
      <c r="D545" s="45"/>
      <c r="E545" s="46"/>
      <c r="F545" s="45"/>
      <c r="G545" s="45"/>
      <c r="H545" s="46"/>
      <c r="I545" s="45"/>
      <c r="J545" s="2"/>
      <c r="K545" s="4"/>
      <c r="L545" s="4"/>
      <c r="M545" s="4"/>
      <c r="N545" s="4"/>
      <c r="O545" s="4"/>
      <c r="P545" s="4"/>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4"/>
      <c r="AQ545" s="4"/>
      <c r="AR545" s="4"/>
      <c r="AS545" s="4"/>
      <c r="AT545" s="4"/>
      <c r="AU545" s="4"/>
      <c r="AV545" s="4"/>
      <c r="AW545" s="4"/>
    </row>
    <row r="546" spans="1:49" s="59" customFormat="1">
      <c r="A546" s="14"/>
      <c r="B546" s="43"/>
      <c r="C546" s="44"/>
      <c r="D546" s="45"/>
      <c r="E546" s="46"/>
      <c r="F546" s="45"/>
      <c r="G546" s="45"/>
      <c r="H546" s="46"/>
      <c r="I546" s="45"/>
      <c r="J546" s="2"/>
      <c r="K546" s="4"/>
      <c r="L546" s="4"/>
      <c r="M546" s="4"/>
      <c r="N546" s="4"/>
      <c r="O546" s="4"/>
      <c r="P546" s="4"/>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4"/>
      <c r="AQ546" s="4"/>
      <c r="AR546" s="4"/>
      <c r="AS546" s="4"/>
      <c r="AT546" s="4"/>
      <c r="AU546" s="4"/>
      <c r="AV546" s="4"/>
      <c r="AW546" s="4"/>
    </row>
    <row r="547" spans="1:49" s="59" customFormat="1">
      <c r="A547" s="14"/>
      <c r="B547" s="43"/>
      <c r="C547" s="44"/>
      <c r="D547" s="45"/>
      <c r="E547" s="46"/>
      <c r="F547" s="45"/>
      <c r="G547" s="45"/>
      <c r="H547" s="46"/>
      <c r="I547" s="45"/>
      <c r="J547" s="2"/>
      <c r="K547" s="4"/>
      <c r="L547" s="4"/>
      <c r="M547" s="4"/>
      <c r="N547" s="4"/>
      <c r="O547" s="4"/>
      <c r="P547" s="4"/>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4"/>
      <c r="AQ547" s="4"/>
      <c r="AR547" s="4"/>
      <c r="AS547" s="4"/>
      <c r="AT547" s="4"/>
      <c r="AU547" s="4"/>
      <c r="AV547" s="4"/>
      <c r="AW547" s="4"/>
    </row>
    <row r="548" spans="1:49" s="59" customFormat="1">
      <c r="A548" s="14"/>
      <c r="B548" s="43"/>
      <c r="C548" s="44"/>
      <c r="D548" s="45"/>
      <c r="E548" s="46"/>
      <c r="F548" s="45"/>
      <c r="G548" s="45"/>
      <c r="H548" s="46"/>
      <c r="I548" s="45"/>
      <c r="J548" s="2"/>
      <c r="K548" s="4"/>
      <c r="L548" s="4"/>
      <c r="M548" s="4"/>
      <c r="N548" s="4"/>
      <c r="O548" s="4"/>
      <c r="P548" s="4"/>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4"/>
      <c r="AQ548" s="4"/>
      <c r="AR548" s="4"/>
      <c r="AS548" s="4"/>
      <c r="AT548" s="4"/>
      <c r="AU548" s="4"/>
      <c r="AV548" s="4"/>
      <c r="AW548" s="4"/>
    </row>
    <row r="549" spans="1:49" s="59" customFormat="1">
      <c r="A549" s="14"/>
      <c r="B549" s="43"/>
      <c r="C549" s="44"/>
      <c r="D549" s="45"/>
      <c r="E549" s="46"/>
      <c r="F549" s="45"/>
      <c r="G549" s="45"/>
      <c r="H549" s="46"/>
      <c r="I549" s="45"/>
      <c r="J549" s="2"/>
      <c r="K549" s="4"/>
      <c r="L549" s="4"/>
      <c r="M549" s="4"/>
      <c r="N549" s="4"/>
      <c r="O549" s="4"/>
      <c r="P549" s="4"/>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4"/>
      <c r="AQ549" s="4"/>
      <c r="AR549" s="4"/>
      <c r="AS549" s="4"/>
      <c r="AT549" s="4"/>
      <c r="AU549" s="4"/>
      <c r="AV549" s="4"/>
      <c r="AW549" s="4"/>
    </row>
    <row r="550" spans="1:49" s="59" customFormat="1">
      <c r="A550" s="14"/>
      <c r="B550" s="43"/>
      <c r="C550" s="44"/>
      <c r="D550" s="45"/>
      <c r="E550" s="46"/>
      <c r="F550" s="45"/>
      <c r="G550" s="45"/>
      <c r="H550" s="46"/>
      <c r="I550" s="45"/>
      <c r="J550" s="2"/>
      <c r="K550" s="4"/>
      <c r="L550" s="4"/>
      <c r="M550" s="4"/>
      <c r="N550" s="4"/>
      <c r="O550" s="4"/>
      <c r="P550" s="4"/>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4"/>
      <c r="AQ550" s="4"/>
      <c r="AR550" s="4"/>
      <c r="AS550" s="4"/>
      <c r="AT550" s="4"/>
      <c r="AU550" s="4"/>
      <c r="AV550" s="4"/>
      <c r="AW550" s="4"/>
    </row>
    <row r="551" spans="1:49" s="59" customFormat="1">
      <c r="A551" s="14"/>
      <c r="B551" s="43"/>
      <c r="C551" s="44"/>
      <c r="D551" s="45"/>
      <c r="E551" s="46"/>
      <c r="F551" s="45"/>
      <c r="G551" s="45"/>
      <c r="H551" s="46"/>
      <c r="I551" s="45"/>
      <c r="J551" s="2"/>
      <c r="K551" s="4"/>
      <c r="L551" s="4"/>
      <c r="M551" s="4"/>
      <c r="N551" s="4"/>
      <c r="O551" s="4"/>
      <c r="P551" s="4"/>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4"/>
      <c r="AQ551" s="4"/>
      <c r="AR551" s="4"/>
      <c r="AS551" s="4"/>
      <c r="AT551" s="4"/>
      <c r="AU551" s="4"/>
      <c r="AV551" s="4"/>
      <c r="AW551" s="4"/>
    </row>
    <row r="552" spans="1:49" s="59" customFormat="1">
      <c r="A552" s="14"/>
      <c r="B552" s="43"/>
      <c r="C552" s="44"/>
      <c r="D552" s="45"/>
      <c r="E552" s="46"/>
      <c r="F552" s="45"/>
      <c r="G552" s="45"/>
      <c r="H552" s="46"/>
      <c r="I552" s="45"/>
      <c r="J552" s="2"/>
      <c r="K552" s="4"/>
      <c r="L552" s="4"/>
      <c r="M552" s="4"/>
      <c r="N552" s="4"/>
      <c r="O552" s="4"/>
      <c r="P552" s="4"/>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4"/>
      <c r="AQ552" s="4"/>
      <c r="AR552" s="4"/>
      <c r="AS552" s="4"/>
      <c r="AT552" s="4"/>
      <c r="AU552" s="4"/>
      <c r="AV552" s="4"/>
      <c r="AW552" s="4"/>
    </row>
    <row r="553" spans="1:49" s="59" customFormat="1">
      <c r="A553" s="14"/>
      <c r="B553" s="43"/>
      <c r="C553" s="44"/>
      <c r="D553" s="45"/>
      <c r="E553" s="46"/>
      <c r="F553" s="45"/>
      <c r="G553" s="45"/>
      <c r="H553" s="46"/>
      <c r="I553" s="45"/>
      <c r="J553" s="2"/>
      <c r="K553" s="4"/>
      <c r="L553" s="4"/>
      <c r="M553" s="4"/>
      <c r="N553" s="4"/>
      <c r="O553" s="4"/>
      <c r="P553" s="4"/>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4"/>
      <c r="AQ553" s="4"/>
      <c r="AR553" s="4"/>
      <c r="AS553" s="4"/>
      <c r="AT553" s="4"/>
      <c r="AU553" s="4"/>
      <c r="AV553" s="4"/>
      <c r="AW553" s="4"/>
    </row>
    <row r="554" spans="1:49" s="59" customFormat="1">
      <c r="A554" s="14"/>
      <c r="B554" s="43"/>
      <c r="C554" s="44"/>
      <c r="D554" s="45"/>
      <c r="E554" s="46"/>
      <c r="F554" s="45"/>
      <c r="G554" s="45"/>
      <c r="H554" s="46"/>
      <c r="I554" s="45"/>
      <c r="J554" s="2"/>
      <c r="K554" s="4"/>
      <c r="L554" s="4"/>
      <c r="M554" s="4"/>
      <c r="N554" s="4"/>
      <c r="O554" s="4"/>
      <c r="P554" s="4"/>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4"/>
      <c r="AQ554" s="4"/>
      <c r="AR554" s="4"/>
      <c r="AS554" s="4"/>
      <c r="AT554" s="4"/>
      <c r="AU554" s="4"/>
      <c r="AV554" s="4"/>
      <c r="AW554" s="4"/>
    </row>
    <row r="555" spans="1:49" s="59" customFormat="1">
      <c r="A555" s="14"/>
      <c r="B555" s="43"/>
      <c r="C555" s="44"/>
      <c r="D555" s="45"/>
      <c r="E555" s="46"/>
      <c r="F555" s="45"/>
      <c r="G555" s="45"/>
      <c r="H555" s="46"/>
      <c r="I555" s="45"/>
      <c r="J555" s="2"/>
      <c r="K555" s="4"/>
      <c r="L555" s="4"/>
      <c r="M555" s="4"/>
      <c r="N555" s="4"/>
      <c r="O555" s="4"/>
      <c r="P555" s="4"/>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4"/>
      <c r="AQ555" s="4"/>
      <c r="AR555" s="4"/>
      <c r="AS555" s="4"/>
      <c r="AT555" s="4"/>
      <c r="AU555" s="4"/>
      <c r="AV555" s="4"/>
      <c r="AW555" s="4"/>
    </row>
    <row r="556" spans="1:49" s="59" customFormat="1">
      <c r="A556" s="14"/>
      <c r="B556" s="43"/>
      <c r="C556" s="44"/>
      <c r="D556" s="45"/>
      <c r="E556" s="46"/>
      <c r="F556" s="45"/>
      <c r="G556" s="45"/>
      <c r="H556" s="46"/>
      <c r="I556" s="45"/>
      <c r="J556" s="2"/>
      <c r="K556" s="4"/>
      <c r="L556" s="4"/>
      <c r="M556" s="4"/>
      <c r="N556" s="4"/>
      <c r="O556" s="4"/>
      <c r="P556" s="4"/>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4"/>
      <c r="AQ556" s="4"/>
      <c r="AR556" s="4"/>
      <c r="AS556" s="4"/>
      <c r="AT556" s="4"/>
      <c r="AU556" s="4"/>
      <c r="AV556" s="4"/>
      <c r="AW556" s="4"/>
    </row>
    <row r="557" spans="1:49" s="59" customFormat="1">
      <c r="A557" s="14"/>
      <c r="B557" s="43"/>
      <c r="C557" s="44"/>
      <c r="D557" s="45"/>
      <c r="E557" s="46"/>
      <c r="F557" s="45"/>
      <c r="G557" s="45"/>
      <c r="H557" s="46"/>
      <c r="I557" s="45"/>
      <c r="J557" s="2"/>
      <c r="K557" s="4"/>
      <c r="L557" s="4"/>
      <c r="M557" s="4"/>
      <c r="N557" s="4"/>
      <c r="O557" s="4"/>
      <c r="P557" s="4"/>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4"/>
      <c r="AQ557" s="4"/>
      <c r="AR557" s="4"/>
      <c r="AS557" s="4"/>
      <c r="AT557" s="4"/>
      <c r="AU557" s="4"/>
      <c r="AV557" s="4"/>
      <c r="AW557" s="4"/>
    </row>
    <row r="558" spans="1:49" s="59" customFormat="1">
      <c r="A558" s="14"/>
      <c r="B558" s="43"/>
      <c r="C558" s="44"/>
      <c r="D558" s="45"/>
      <c r="E558" s="46"/>
      <c r="F558" s="45"/>
      <c r="G558" s="45"/>
      <c r="H558" s="46"/>
      <c r="I558" s="45"/>
      <c r="J558" s="2"/>
      <c r="K558" s="4"/>
      <c r="L558" s="4"/>
      <c r="M558" s="4"/>
      <c r="N558" s="4"/>
      <c r="O558" s="4"/>
      <c r="P558" s="4"/>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4"/>
      <c r="AQ558" s="4"/>
      <c r="AR558" s="4"/>
      <c r="AS558" s="4"/>
      <c r="AT558" s="4"/>
      <c r="AU558" s="4"/>
      <c r="AV558" s="4"/>
      <c r="AW558" s="4"/>
    </row>
    <row r="559" spans="1:49" s="59" customFormat="1">
      <c r="A559" s="14"/>
      <c r="B559" s="43"/>
      <c r="C559" s="44"/>
      <c r="D559" s="45"/>
      <c r="E559" s="46"/>
      <c r="F559" s="45"/>
      <c r="G559" s="45"/>
      <c r="H559" s="46"/>
      <c r="I559" s="45"/>
      <c r="J559" s="2"/>
      <c r="K559" s="4"/>
      <c r="L559" s="4"/>
      <c r="M559" s="4"/>
      <c r="N559" s="4"/>
      <c r="O559" s="4"/>
      <c r="P559" s="4"/>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4"/>
      <c r="AQ559" s="4"/>
      <c r="AR559" s="4"/>
      <c r="AS559" s="4"/>
      <c r="AT559" s="4"/>
      <c r="AU559" s="4"/>
      <c r="AV559" s="4"/>
      <c r="AW559" s="4"/>
    </row>
    <row r="560" spans="1:49" s="59" customFormat="1">
      <c r="A560" s="14"/>
      <c r="B560" s="43"/>
      <c r="C560" s="44"/>
      <c r="D560" s="45"/>
      <c r="E560" s="46"/>
      <c r="F560" s="45"/>
      <c r="G560" s="45"/>
      <c r="H560" s="46"/>
      <c r="I560" s="45"/>
      <c r="J560" s="2"/>
      <c r="K560" s="4"/>
      <c r="L560" s="4"/>
      <c r="M560" s="4"/>
      <c r="N560" s="4"/>
      <c r="O560" s="4"/>
      <c r="P560" s="4"/>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4"/>
      <c r="AQ560" s="4"/>
      <c r="AR560" s="4"/>
      <c r="AS560" s="4"/>
      <c r="AT560" s="4"/>
      <c r="AU560" s="4"/>
      <c r="AV560" s="4"/>
      <c r="AW560" s="4"/>
    </row>
    <row r="561" spans="1:49" s="59" customFormat="1">
      <c r="A561" s="14"/>
      <c r="B561" s="43"/>
      <c r="C561" s="44"/>
      <c r="D561" s="45"/>
      <c r="E561" s="46"/>
      <c r="F561" s="45"/>
      <c r="G561" s="45"/>
      <c r="H561" s="46"/>
      <c r="I561" s="45"/>
      <c r="J561" s="2"/>
      <c r="K561" s="4"/>
      <c r="L561" s="4"/>
      <c r="M561" s="4"/>
      <c r="N561" s="4"/>
      <c r="O561" s="4"/>
      <c r="P561" s="4"/>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4"/>
      <c r="AQ561" s="4"/>
      <c r="AR561" s="4"/>
      <c r="AS561" s="4"/>
      <c r="AT561" s="4"/>
      <c r="AU561" s="4"/>
      <c r="AV561" s="4"/>
      <c r="AW561" s="4"/>
    </row>
    <row r="562" spans="1:49" s="59" customFormat="1">
      <c r="A562" s="14"/>
      <c r="B562" s="43"/>
      <c r="C562" s="44"/>
      <c r="D562" s="45"/>
      <c r="E562" s="46"/>
      <c r="F562" s="45"/>
      <c r="G562" s="45"/>
      <c r="H562" s="46"/>
      <c r="I562" s="45"/>
      <c r="J562" s="2"/>
      <c r="K562" s="4"/>
      <c r="L562" s="4"/>
      <c r="M562" s="4"/>
      <c r="N562" s="4"/>
      <c r="O562" s="4"/>
      <c r="P562" s="4"/>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4"/>
      <c r="AQ562" s="4"/>
      <c r="AR562" s="4"/>
      <c r="AS562" s="4"/>
      <c r="AT562" s="4"/>
      <c r="AU562" s="4"/>
      <c r="AV562" s="4"/>
      <c r="AW562" s="4"/>
    </row>
    <row r="563" spans="1:49" s="59" customFormat="1">
      <c r="A563" s="14"/>
      <c r="B563" s="43"/>
      <c r="C563" s="44"/>
      <c r="D563" s="45"/>
      <c r="E563" s="46"/>
      <c r="F563" s="45"/>
      <c r="G563" s="45"/>
      <c r="H563" s="46"/>
      <c r="I563" s="45"/>
      <c r="J563" s="2"/>
      <c r="K563" s="4"/>
      <c r="L563" s="4"/>
      <c r="M563" s="4"/>
      <c r="N563" s="4"/>
      <c r="O563" s="4"/>
      <c r="P563" s="4"/>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4"/>
      <c r="AQ563" s="4"/>
      <c r="AR563" s="4"/>
      <c r="AS563" s="4"/>
      <c r="AT563" s="4"/>
      <c r="AU563" s="4"/>
      <c r="AV563" s="4"/>
      <c r="AW563" s="4"/>
    </row>
    <row r="564" spans="1:49" s="59" customFormat="1">
      <c r="A564" s="14"/>
      <c r="B564" s="43"/>
      <c r="C564" s="44"/>
      <c r="D564" s="45"/>
      <c r="E564" s="46"/>
      <c r="F564" s="45"/>
      <c r="G564" s="45"/>
      <c r="H564" s="46"/>
      <c r="I564" s="45"/>
      <c r="J564" s="2"/>
      <c r="K564" s="4"/>
      <c r="L564" s="4"/>
      <c r="M564" s="4"/>
      <c r="N564" s="4"/>
      <c r="O564" s="4"/>
      <c r="P564" s="4"/>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4"/>
      <c r="AQ564" s="4"/>
      <c r="AR564" s="4"/>
      <c r="AS564" s="4"/>
      <c r="AT564" s="4"/>
      <c r="AU564" s="4"/>
      <c r="AV564" s="4"/>
      <c r="AW564" s="4"/>
    </row>
    <row r="565" spans="1:49" s="59" customFormat="1">
      <c r="A565" s="14"/>
      <c r="B565" s="43"/>
      <c r="C565" s="44"/>
      <c r="D565" s="45"/>
      <c r="E565" s="46"/>
      <c r="F565" s="45"/>
      <c r="G565" s="45"/>
      <c r="H565" s="46"/>
      <c r="I565" s="45"/>
      <c r="J565" s="2"/>
      <c r="K565" s="4"/>
      <c r="L565" s="4"/>
      <c r="M565" s="4"/>
      <c r="N565" s="4"/>
      <c r="O565" s="4"/>
      <c r="P565" s="4"/>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4"/>
      <c r="AQ565" s="4"/>
      <c r="AR565" s="4"/>
      <c r="AS565" s="4"/>
      <c r="AT565" s="4"/>
      <c r="AU565" s="4"/>
      <c r="AV565" s="4"/>
      <c r="AW565" s="4"/>
    </row>
    <row r="566" spans="1:49" s="59" customFormat="1">
      <c r="A566" s="14"/>
      <c r="B566" s="43"/>
      <c r="C566" s="44"/>
      <c r="D566" s="45"/>
      <c r="E566" s="46"/>
      <c r="F566" s="45"/>
      <c r="G566" s="45"/>
      <c r="H566" s="46"/>
      <c r="I566" s="45"/>
      <c r="J566" s="2"/>
      <c r="K566" s="4"/>
      <c r="L566" s="4"/>
      <c r="M566" s="4"/>
      <c r="N566" s="4"/>
      <c r="O566" s="4"/>
      <c r="P566" s="4"/>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4"/>
      <c r="AQ566" s="4"/>
      <c r="AR566" s="4"/>
      <c r="AS566" s="4"/>
      <c r="AT566" s="4"/>
      <c r="AU566" s="4"/>
      <c r="AV566" s="4"/>
      <c r="AW566" s="4"/>
    </row>
    <row r="567" spans="1:49" s="59" customFormat="1">
      <c r="A567" s="14"/>
      <c r="B567" s="43"/>
      <c r="C567" s="44"/>
      <c r="D567" s="45"/>
      <c r="E567" s="46"/>
      <c r="F567" s="45"/>
      <c r="G567" s="45"/>
      <c r="H567" s="46"/>
      <c r="I567" s="45"/>
      <c r="J567" s="2"/>
      <c r="K567" s="4"/>
      <c r="L567" s="4"/>
      <c r="M567" s="4"/>
      <c r="N567" s="4"/>
      <c r="O567" s="4"/>
      <c r="P567" s="4"/>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4"/>
      <c r="AQ567" s="4"/>
      <c r="AR567" s="4"/>
      <c r="AS567" s="4"/>
      <c r="AT567" s="4"/>
      <c r="AU567" s="4"/>
      <c r="AV567" s="4"/>
      <c r="AW567" s="4"/>
    </row>
    <row r="568" spans="1:49" s="59" customFormat="1">
      <c r="A568" s="14"/>
      <c r="B568" s="43"/>
      <c r="C568" s="44"/>
      <c r="D568" s="45"/>
      <c r="E568" s="46"/>
      <c r="F568" s="45"/>
      <c r="G568" s="45"/>
      <c r="H568" s="46"/>
      <c r="I568" s="45"/>
      <c r="J568" s="2"/>
      <c r="K568" s="4"/>
      <c r="L568" s="4"/>
      <c r="M568" s="4"/>
      <c r="N568" s="4"/>
      <c r="O568" s="4"/>
      <c r="P568" s="4"/>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4"/>
      <c r="AQ568" s="4"/>
      <c r="AR568" s="4"/>
      <c r="AS568" s="4"/>
      <c r="AT568" s="4"/>
      <c r="AU568" s="4"/>
      <c r="AV568" s="4"/>
      <c r="AW568" s="4"/>
    </row>
    <row r="569" spans="1:49" s="59" customFormat="1">
      <c r="A569" s="14"/>
      <c r="B569" s="43"/>
      <c r="C569" s="44"/>
      <c r="D569" s="45"/>
      <c r="E569" s="46"/>
      <c r="F569" s="45"/>
      <c r="G569" s="45"/>
      <c r="H569" s="46"/>
      <c r="I569" s="45"/>
      <c r="J569" s="2"/>
      <c r="K569" s="4"/>
      <c r="L569" s="4"/>
      <c r="M569" s="4"/>
      <c r="N569" s="4"/>
      <c r="O569" s="4"/>
      <c r="P569" s="4"/>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4"/>
      <c r="AQ569" s="4"/>
      <c r="AR569" s="4"/>
      <c r="AS569" s="4"/>
      <c r="AT569" s="4"/>
      <c r="AU569" s="4"/>
      <c r="AV569" s="4"/>
      <c r="AW569" s="4"/>
    </row>
    <row r="570" spans="1:49" s="59" customFormat="1">
      <c r="A570" s="14"/>
      <c r="B570" s="43"/>
      <c r="C570" s="44"/>
      <c r="D570" s="45"/>
      <c r="E570" s="46"/>
      <c r="F570" s="45"/>
      <c r="G570" s="45"/>
      <c r="H570" s="46"/>
      <c r="I570" s="45"/>
      <c r="J570" s="2"/>
      <c r="K570" s="4"/>
      <c r="L570" s="4"/>
      <c r="M570" s="4"/>
      <c r="N570" s="4"/>
      <c r="O570" s="4"/>
      <c r="P570" s="4"/>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4"/>
      <c r="AQ570" s="4"/>
      <c r="AR570" s="4"/>
      <c r="AS570" s="4"/>
      <c r="AT570" s="4"/>
      <c r="AU570" s="4"/>
      <c r="AV570" s="4"/>
      <c r="AW570" s="4"/>
    </row>
    <row r="571" spans="1:49" s="59" customFormat="1">
      <c r="A571" s="14"/>
      <c r="B571" s="43"/>
      <c r="C571" s="44"/>
      <c r="D571" s="45"/>
      <c r="E571" s="46"/>
      <c r="F571" s="45"/>
      <c r="G571" s="45"/>
      <c r="H571" s="46"/>
      <c r="I571" s="45"/>
      <c r="J571" s="2"/>
      <c r="K571" s="4"/>
      <c r="L571" s="4"/>
      <c r="M571" s="4"/>
      <c r="N571" s="4"/>
      <c r="O571" s="4"/>
      <c r="P571" s="4"/>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4"/>
      <c r="AQ571" s="4"/>
      <c r="AR571" s="4"/>
      <c r="AS571" s="4"/>
      <c r="AT571" s="4"/>
      <c r="AU571" s="4"/>
      <c r="AV571" s="4"/>
      <c r="AW571" s="4"/>
    </row>
    <row r="572" spans="1:49" s="59" customFormat="1">
      <c r="A572" s="14"/>
      <c r="B572" s="43"/>
      <c r="C572" s="44"/>
      <c r="D572" s="45"/>
      <c r="E572" s="46"/>
      <c r="F572" s="45"/>
      <c r="G572" s="45"/>
      <c r="H572" s="46"/>
      <c r="I572" s="45"/>
      <c r="J572" s="2"/>
      <c r="K572" s="4"/>
      <c r="L572" s="4"/>
      <c r="M572" s="4"/>
      <c r="N572" s="4"/>
      <c r="O572" s="4"/>
      <c r="P572" s="4"/>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4"/>
      <c r="AQ572" s="4"/>
      <c r="AR572" s="4"/>
      <c r="AS572" s="4"/>
      <c r="AT572" s="4"/>
      <c r="AU572" s="4"/>
      <c r="AV572" s="4"/>
      <c r="AW572" s="4"/>
    </row>
    <row r="573" spans="1:49" s="59" customFormat="1">
      <c r="A573" s="14"/>
      <c r="B573" s="43"/>
      <c r="C573" s="44"/>
      <c r="D573" s="45"/>
      <c r="E573" s="46"/>
      <c r="F573" s="45"/>
      <c r="G573" s="45"/>
      <c r="H573" s="46"/>
      <c r="I573" s="45"/>
      <c r="J573" s="2"/>
      <c r="K573" s="4"/>
      <c r="L573" s="4"/>
      <c r="M573" s="4"/>
      <c r="N573" s="4"/>
      <c r="O573" s="4"/>
      <c r="P573" s="4"/>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4"/>
      <c r="AQ573" s="4"/>
      <c r="AR573" s="4"/>
      <c r="AS573" s="4"/>
      <c r="AT573" s="4"/>
      <c r="AU573" s="4"/>
      <c r="AV573" s="4"/>
      <c r="AW573" s="4"/>
    </row>
    <row r="574" spans="1:49" s="59" customFormat="1">
      <c r="A574" s="14"/>
      <c r="B574" s="43"/>
      <c r="C574" s="44"/>
      <c r="D574" s="45"/>
      <c r="E574" s="46"/>
      <c r="F574" s="45"/>
      <c r="G574" s="45"/>
      <c r="H574" s="46"/>
      <c r="I574" s="45"/>
      <c r="J574" s="2"/>
      <c r="K574" s="4"/>
      <c r="L574" s="4"/>
      <c r="M574" s="4"/>
      <c r="N574" s="4"/>
      <c r="O574" s="4"/>
      <c r="P574" s="4"/>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4"/>
      <c r="AQ574" s="4"/>
      <c r="AR574" s="4"/>
      <c r="AS574" s="4"/>
      <c r="AT574" s="4"/>
      <c r="AU574" s="4"/>
      <c r="AV574" s="4"/>
      <c r="AW574" s="4"/>
    </row>
    <row r="575" spans="1:49" s="59" customFormat="1">
      <c r="A575" s="14"/>
      <c r="B575" s="43"/>
      <c r="C575" s="44"/>
      <c r="D575" s="45"/>
      <c r="E575" s="46"/>
      <c r="F575" s="45"/>
      <c r="G575" s="45"/>
      <c r="H575" s="46"/>
      <c r="I575" s="45"/>
      <c r="J575" s="2"/>
      <c r="K575" s="4"/>
      <c r="L575" s="4"/>
      <c r="M575" s="4"/>
      <c r="N575" s="4"/>
      <c r="O575" s="4"/>
      <c r="P575" s="4"/>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4"/>
      <c r="AQ575" s="4"/>
      <c r="AR575" s="4"/>
      <c r="AS575" s="4"/>
      <c r="AT575" s="4"/>
      <c r="AU575" s="4"/>
      <c r="AV575" s="4"/>
      <c r="AW575" s="4"/>
    </row>
    <row r="576" spans="1:49" s="59" customFormat="1">
      <c r="A576" s="14"/>
      <c r="B576" s="43"/>
      <c r="C576" s="44"/>
      <c r="D576" s="45"/>
      <c r="E576" s="46"/>
      <c r="F576" s="45"/>
      <c r="G576" s="45"/>
      <c r="H576" s="46"/>
      <c r="I576" s="45"/>
      <c r="J576" s="2"/>
      <c r="K576" s="4"/>
      <c r="L576" s="4"/>
      <c r="M576" s="4"/>
      <c r="N576" s="4"/>
      <c r="O576" s="4"/>
      <c r="P576" s="4"/>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4"/>
      <c r="AQ576" s="4"/>
      <c r="AR576" s="4"/>
      <c r="AS576" s="4"/>
      <c r="AT576" s="4"/>
      <c r="AU576" s="4"/>
      <c r="AV576" s="4"/>
      <c r="AW576" s="4"/>
    </row>
    <row r="577" spans="1:49" s="59" customFormat="1">
      <c r="A577" s="14"/>
      <c r="B577" s="43"/>
      <c r="C577" s="44"/>
      <c r="D577" s="45"/>
      <c r="E577" s="46"/>
      <c r="F577" s="45"/>
      <c r="G577" s="45"/>
      <c r="H577" s="46"/>
      <c r="I577" s="45"/>
      <c r="J577" s="2"/>
      <c r="K577" s="4"/>
      <c r="L577" s="4"/>
      <c r="M577" s="4"/>
      <c r="N577" s="4"/>
      <c r="O577" s="4"/>
      <c r="P577" s="4"/>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4"/>
      <c r="AQ577" s="4"/>
      <c r="AR577" s="4"/>
      <c r="AS577" s="4"/>
      <c r="AT577" s="4"/>
      <c r="AU577" s="4"/>
      <c r="AV577" s="4"/>
      <c r="AW577" s="4"/>
    </row>
    <row r="578" spans="1:49" s="59" customFormat="1">
      <c r="A578" s="14"/>
      <c r="B578" s="43"/>
      <c r="C578" s="44"/>
      <c r="D578" s="45"/>
      <c r="E578" s="46"/>
      <c r="F578" s="45"/>
      <c r="G578" s="45"/>
      <c r="H578" s="46"/>
      <c r="I578" s="45"/>
      <c r="J578" s="2"/>
      <c r="K578" s="4"/>
      <c r="L578" s="4"/>
      <c r="M578" s="4"/>
      <c r="N578" s="4"/>
      <c r="O578" s="4"/>
      <c r="P578" s="4"/>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4"/>
      <c r="AQ578" s="4"/>
      <c r="AR578" s="4"/>
      <c r="AS578" s="4"/>
      <c r="AT578" s="4"/>
      <c r="AU578" s="4"/>
      <c r="AV578" s="4"/>
      <c r="AW578" s="4"/>
    </row>
    <row r="579" spans="1:49" s="59" customFormat="1">
      <c r="A579" s="14"/>
      <c r="B579" s="43"/>
      <c r="C579" s="44"/>
      <c r="D579" s="45"/>
      <c r="E579" s="46"/>
      <c r="F579" s="45"/>
      <c r="G579" s="45"/>
      <c r="H579" s="46"/>
      <c r="I579" s="45"/>
      <c r="J579" s="2"/>
      <c r="K579" s="4"/>
      <c r="L579" s="4"/>
      <c r="M579" s="4"/>
      <c r="N579" s="4"/>
      <c r="O579" s="4"/>
      <c r="P579" s="4"/>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4"/>
      <c r="AQ579" s="4"/>
      <c r="AR579" s="4"/>
      <c r="AS579" s="4"/>
      <c r="AT579" s="4"/>
      <c r="AU579" s="4"/>
      <c r="AV579" s="4"/>
      <c r="AW579" s="4"/>
    </row>
    <row r="580" spans="1:49" s="59" customFormat="1">
      <c r="A580" s="14"/>
      <c r="B580" s="43"/>
      <c r="C580" s="44"/>
      <c r="D580" s="45"/>
      <c r="E580" s="46"/>
      <c r="F580" s="45"/>
      <c r="G580" s="45"/>
      <c r="H580" s="46"/>
      <c r="I580" s="45"/>
      <c r="J580" s="2"/>
      <c r="K580" s="4"/>
      <c r="L580" s="4"/>
      <c r="M580" s="4"/>
      <c r="N580" s="4"/>
      <c r="O580" s="4"/>
      <c r="P580" s="4"/>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4"/>
      <c r="AQ580" s="4"/>
      <c r="AR580" s="4"/>
      <c r="AS580" s="4"/>
      <c r="AT580" s="4"/>
      <c r="AU580" s="4"/>
      <c r="AV580" s="4"/>
      <c r="AW580" s="4"/>
    </row>
    <row r="581" spans="1:49" s="59" customFormat="1">
      <c r="A581" s="14"/>
      <c r="B581" s="43"/>
      <c r="C581" s="44"/>
      <c r="D581" s="45"/>
      <c r="E581" s="46"/>
      <c r="F581" s="45"/>
      <c r="G581" s="45"/>
      <c r="H581" s="46"/>
      <c r="I581" s="45"/>
      <c r="J581" s="2"/>
      <c r="K581" s="4"/>
      <c r="L581" s="4"/>
      <c r="M581" s="4"/>
      <c r="N581" s="4"/>
      <c r="O581" s="4"/>
      <c r="P581" s="4"/>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4"/>
      <c r="AQ581" s="4"/>
      <c r="AR581" s="4"/>
      <c r="AS581" s="4"/>
      <c r="AT581" s="4"/>
      <c r="AU581" s="4"/>
      <c r="AV581" s="4"/>
      <c r="AW581" s="4"/>
    </row>
    <row r="582" spans="1:49" s="59" customFormat="1">
      <c r="A582" s="14"/>
      <c r="B582" s="43"/>
      <c r="C582" s="44"/>
      <c r="D582" s="45"/>
      <c r="E582" s="46"/>
      <c r="F582" s="45"/>
      <c r="G582" s="45"/>
      <c r="H582" s="46"/>
      <c r="I582" s="45"/>
      <c r="J582" s="2"/>
      <c r="K582" s="4"/>
      <c r="L582" s="4"/>
      <c r="M582" s="4"/>
      <c r="N582" s="4"/>
      <c r="O582" s="4"/>
      <c r="P582" s="4"/>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4"/>
      <c r="AQ582" s="4"/>
      <c r="AR582" s="4"/>
      <c r="AS582" s="4"/>
      <c r="AT582" s="4"/>
      <c r="AU582" s="4"/>
      <c r="AV582" s="4"/>
      <c r="AW582" s="4"/>
    </row>
    <row r="583" spans="1:49" s="59" customFormat="1">
      <c r="A583" s="14"/>
      <c r="B583" s="43"/>
      <c r="C583" s="44"/>
      <c r="D583" s="45"/>
      <c r="E583" s="46"/>
      <c r="F583" s="45"/>
      <c r="G583" s="45"/>
      <c r="H583" s="46"/>
      <c r="I583" s="45"/>
      <c r="J583" s="2"/>
      <c r="K583" s="4"/>
      <c r="L583" s="4"/>
      <c r="M583" s="4"/>
      <c r="N583" s="4"/>
      <c r="O583" s="4"/>
      <c r="P583" s="4"/>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4"/>
      <c r="AQ583" s="4"/>
      <c r="AR583" s="4"/>
      <c r="AS583" s="4"/>
      <c r="AT583" s="4"/>
      <c r="AU583" s="4"/>
      <c r="AV583" s="4"/>
      <c r="AW583" s="4"/>
    </row>
    <row r="584" spans="1:49" s="59" customFormat="1">
      <c r="A584" s="14"/>
      <c r="B584" s="43"/>
      <c r="C584" s="44"/>
      <c r="D584" s="45"/>
      <c r="E584" s="46"/>
      <c r="F584" s="45"/>
      <c r="G584" s="45"/>
      <c r="H584" s="46"/>
      <c r="I584" s="45"/>
      <c r="J584" s="2"/>
      <c r="K584" s="4"/>
      <c r="L584" s="4"/>
      <c r="M584" s="4"/>
      <c r="N584" s="4"/>
      <c r="O584" s="4"/>
      <c r="P584" s="4"/>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4"/>
      <c r="AQ584" s="4"/>
      <c r="AR584" s="4"/>
      <c r="AS584" s="4"/>
      <c r="AT584" s="4"/>
      <c r="AU584" s="4"/>
      <c r="AV584" s="4"/>
      <c r="AW584" s="4"/>
    </row>
    <row r="585" spans="1:49" s="59" customFormat="1">
      <c r="A585" s="14"/>
      <c r="B585" s="43"/>
      <c r="C585" s="44"/>
      <c r="D585" s="45"/>
      <c r="E585" s="46"/>
      <c r="F585" s="45"/>
      <c r="G585" s="45"/>
      <c r="H585" s="46"/>
      <c r="I585" s="45"/>
      <c r="J585" s="2"/>
      <c r="K585" s="4"/>
      <c r="L585" s="4"/>
      <c r="M585" s="4"/>
      <c r="N585" s="4"/>
      <c r="O585" s="4"/>
      <c r="P585" s="4"/>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4"/>
      <c r="AQ585" s="4"/>
      <c r="AR585" s="4"/>
      <c r="AS585" s="4"/>
      <c r="AT585" s="4"/>
      <c r="AU585" s="4"/>
      <c r="AV585" s="4"/>
      <c r="AW585" s="4"/>
    </row>
    <row r="586" spans="1:49" s="59" customFormat="1">
      <c r="A586" s="14"/>
      <c r="B586" s="43"/>
      <c r="C586" s="44"/>
      <c r="D586" s="45"/>
      <c r="E586" s="46"/>
      <c r="F586" s="45"/>
      <c r="G586" s="45"/>
      <c r="H586" s="46"/>
      <c r="I586" s="45"/>
      <c r="J586" s="2"/>
      <c r="K586" s="4"/>
      <c r="L586" s="4"/>
      <c r="M586" s="4"/>
      <c r="N586" s="4"/>
      <c r="O586" s="4"/>
      <c r="P586" s="4"/>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4"/>
      <c r="AQ586" s="4"/>
      <c r="AR586" s="4"/>
      <c r="AS586" s="4"/>
      <c r="AT586" s="4"/>
      <c r="AU586" s="4"/>
      <c r="AV586" s="4"/>
      <c r="AW586" s="4"/>
    </row>
    <row r="587" spans="1:49" s="59" customFormat="1">
      <c r="A587" s="14"/>
      <c r="B587" s="43"/>
      <c r="C587" s="44"/>
      <c r="D587" s="45"/>
      <c r="E587" s="46"/>
      <c r="F587" s="45"/>
      <c r="G587" s="45"/>
      <c r="H587" s="46"/>
      <c r="I587" s="45"/>
      <c r="J587" s="2"/>
      <c r="K587" s="4"/>
      <c r="L587" s="4"/>
      <c r="M587" s="4"/>
      <c r="N587" s="4"/>
      <c r="O587" s="4"/>
      <c r="P587" s="4"/>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4"/>
      <c r="AQ587" s="4"/>
      <c r="AR587" s="4"/>
      <c r="AS587" s="4"/>
      <c r="AT587" s="4"/>
      <c r="AU587" s="4"/>
      <c r="AV587" s="4"/>
      <c r="AW587" s="4"/>
    </row>
    <row r="588" spans="1:49" s="59" customFormat="1">
      <c r="A588" s="14"/>
      <c r="B588" s="43"/>
      <c r="C588" s="44"/>
      <c r="D588" s="45"/>
      <c r="E588" s="46"/>
      <c r="F588" s="45"/>
      <c r="G588" s="45"/>
      <c r="H588" s="46"/>
      <c r="I588" s="45"/>
      <c r="J588" s="2"/>
      <c r="K588" s="4"/>
      <c r="L588" s="4"/>
      <c r="M588" s="4"/>
      <c r="N588" s="4"/>
      <c r="O588" s="4"/>
      <c r="P588" s="4"/>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4"/>
      <c r="AQ588" s="4"/>
      <c r="AR588" s="4"/>
      <c r="AS588" s="4"/>
      <c r="AT588" s="4"/>
      <c r="AU588" s="4"/>
      <c r="AV588" s="4"/>
      <c r="AW588" s="4"/>
    </row>
    <row r="589" spans="1:49" s="59" customFormat="1">
      <c r="A589" s="14"/>
      <c r="B589" s="43"/>
      <c r="C589" s="44"/>
      <c r="D589" s="45"/>
      <c r="E589" s="46"/>
      <c r="F589" s="45"/>
      <c r="G589" s="45"/>
      <c r="H589" s="46"/>
      <c r="I589" s="45"/>
      <c r="J589" s="2"/>
      <c r="K589" s="4"/>
      <c r="L589" s="4"/>
      <c r="M589" s="4"/>
      <c r="N589" s="4"/>
      <c r="O589" s="4"/>
      <c r="P589" s="4"/>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4"/>
      <c r="AQ589" s="4"/>
      <c r="AR589" s="4"/>
      <c r="AS589" s="4"/>
      <c r="AT589" s="4"/>
      <c r="AU589" s="4"/>
      <c r="AV589" s="4"/>
      <c r="AW589" s="4"/>
    </row>
    <row r="590" spans="1:49" s="59" customFormat="1">
      <c r="A590" s="14"/>
      <c r="B590" s="43"/>
      <c r="C590" s="44"/>
      <c r="D590" s="45"/>
      <c r="E590" s="46"/>
      <c r="F590" s="45"/>
      <c r="G590" s="45"/>
      <c r="H590" s="46"/>
      <c r="I590" s="45"/>
      <c r="J590" s="2"/>
      <c r="K590" s="4"/>
      <c r="L590" s="4"/>
      <c r="M590" s="4"/>
      <c r="N590" s="4"/>
      <c r="O590" s="4"/>
      <c r="P590" s="4"/>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4"/>
      <c r="AQ590" s="4"/>
      <c r="AR590" s="4"/>
      <c r="AS590" s="4"/>
      <c r="AT590" s="4"/>
      <c r="AU590" s="4"/>
      <c r="AV590" s="4"/>
      <c r="AW590" s="4"/>
    </row>
    <row r="591" spans="1:49" s="59" customFormat="1">
      <c r="A591" s="14"/>
      <c r="B591" s="43"/>
      <c r="C591" s="44"/>
      <c r="D591" s="45"/>
      <c r="E591" s="46"/>
      <c r="F591" s="45"/>
      <c r="G591" s="45"/>
      <c r="H591" s="46"/>
      <c r="I591" s="45"/>
      <c r="J591" s="2"/>
      <c r="K591" s="4"/>
      <c r="L591" s="4"/>
      <c r="M591" s="4"/>
      <c r="N591" s="4"/>
      <c r="O591" s="4"/>
      <c r="P591" s="4"/>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4"/>
      <c r="AQ591" s="4"/>
      <c r="AR591" s="4"/>
      <c r="AS591" s="4"/>
      <c r="AT591" s="4"/>
      <c r="AU591" s="4"/>
      <c r="AV591" s="4"/>
      <c r="AW591" s="4"/>
    </row>
    <row r="592" spans="1:49" s="59" customFormat="1">
      <c r="A592" s="14"/>
      <c r="B592" s="43"/>
      <c r="C592" s="44"/>
      <c r="D592" s="45"/>
      <c r="E592" s="46"/>
      <c r="F592" s="45"/>
      <c r="G592" s="45"/>
      <c r="H592" s="46"/>
      <c r="I592" s="45"/>
      <c r="J592" s="2"/>
      <c r="K592" s="4"/>
      <c r="L592" s="4"/>
      <c r="M592" s="4"/>
      <c r="N592" s="4"/>
      <c r="O592" s="4"/>
      <c r="P592" s="4"/>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4"/>
      <c r="AQ592" s="4"/>
      <c r="AR592" s="4"/>
      <c r="AS592" s="4"/>
      <c r="AT592" s="4"/>
      <c r="AU592" s="4"/>
      <c r="AV592" s="4"/>
      <c r="AW592" s="4"/>
    </row>
    <row r="593" spans="1:49" s="59" customFormat="1">
      <c r="A593" s="14"/>
      <c r="B593" s="43"/>
      <c r="C593" s="44"/>
      <c r="D593" s="45"/>
      <c r="E593" s="46"/>
      <c r="F593" s="45"/>
      <c r="G593" s="45"/>
      <c r="H593" s="46"/>
      <c r="I593" s="45"/>
      <c r="J593" s="2"/>
      <c r="K593" s="4"/>
      <c r="L593" s="4"/>
      <c r="M593" s="4"/>
      <c r="N593" s="4"/>
      <c r="O593" s="4"/>
      <c r="P593" s="4"/>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4"/>
      <c r="AQ593" s="4"/>
      <c r="AR593" s="4"/>
      <c r="AS593" s="4"/>
      <c r="AT593" s="4"/>
      <c r="AU593" s="4"/>
      <c r="AV593" s="4"/>
      <c r="AW593" s="4"/>
    </row>
    <row r="594" spans="1:49" s="59" customFormat="1">
      <c r="A594" s="14"/>
      <c r="B594" s="43"/>
      <c r="C594" s="44"/>
      <c r="D594" s="45"/>
      <c r="E594" s="46"/>
      <c r="F594" s="45"/>
      <c r="G594" s="45"/>
      <c r="H594" s="46"/>
      <c r="I594" s="45"/>
      <c r="J594" s="2"/>
      <c r="K594" s="4"/>
      <c r="L594" s="4"/>
      <c r="M594" s="4"/>
      <c r="N594" s="4"/>
      <c r="O594" s="4"/>
      <c r="P594" s="4"/>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4"/>
      <c r="AQ594" s="4"/>
      <c r="AR594" s="4"/>
      <c r="AS594" s="4"/>
      <c r="AT594" s="4"/>
      <c r="AU594" s="4"/>
      <c r="AV594" s="4"/>
      <c r="AW594" s="4"/>
    </row>
    <row r="595" spans="1:49" s="59" customFormat="1">
      <c r="A595" s="14"/>
      <c r="B595" s="43"/>
      <c r="C595" s="44"/>
      <c r="D595" s="45"/>
      <c r="E595" s="46"/>
      <c r="F595" s="45"/>
      <c r="G595" s="45"/>
      <c r="H595" s="46"/>
      <c r="I595" s="45"/>
      <c r="J595" s="2"/>
      <c r="K595" s="4"/>
      <c r="L595" s="4"/>
      <c r="M595" s="4"/>
      <c r="N595" s="4"/>
      <c r="O595" s="4"/>
      <c r="P595" s="4"/>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4"/>
      <c r="AQ595" s="4"/>
      <c r="AR595" s="4"/>
      <c r="AS595" s="4"/>
      <c r="AT595" s="4"/>
      <c r="AU595" s="4"/>
      <c r="AV595" s="4"/>
      <c r="AW595" s="4"/>
    </row>
    <row r="596" spans="1:49" s="59" customFormat="1">
      <c r="A596" s="14"/>
      <c r="B596" s="43"/>
      <c r="C596" s="44"/>
      <c r="D596" s="45"/>
      <c r="E596" s="46"/>
      <c r="F596" s="45"/>
      <c r="G596" s="45"/>
      <c r="H596" s="46"/>
      <c r="I596" s="45"/>
      <c r="J596" s="2"/>
      <c r="K596" s="4"/>
      <c r="L596" s="4"/>
      <c r="M596" s="4"/>
      <c r="N596" s="4"/>
      <c r="O596" s="4"/>
      <c r="P596" s="4"/>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4"/>
      <c r="AQ596" s="4"/>
      <c r="AR596" s="4"/>
      <c r="AS596" s="4"/>
      <c r="AT596" s="4"/>
      <c r="AU596" s="4"/>
      <c r="AV596" s="4"/>
      <c r="AW596" s="4"/>
    </row>
    <row r="597" spans="1:49" s="59" customFormat="1">
      <c r="A597" s="14"/>
      <c r="B597" s="43"/>
      <c r="C597" s="44"/>
      <c r="D597" s="45"/>
      <c r="E597" s="46"/>
      <c r="F597" s="45"/>
      <c r="G597" s="45"/>
      <c r="H597" s="46"/>
      <c r="I597" s="45"/>
      <c r="J597" s="2"/>
      <c r="K597" s="4"/>
      <c r="L597" s="4"/>
      <c r="M597" s="4"/>
      <c r="N597" s="4"/>
      <c r="O597" s="4"/>
      <c r="P597" s="4"/>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4"/>
      <c r="AQ597" s="4"/>
      <c r="AR597" s="4"/>
      <c r="AS597" s="4"/>
      <c r="AT597" s="4"/>
      <c r="AU597" s="4"/>
      <c r="AV597" s="4"/>
      <c r="AW597" s="4"/>
    </row>
    <row r="598" spans="1:49" s="59" customFormat="1">
      <c r="A598" s="14"/>
      <c r="B598" s="43"/>
      <c r="C598" s="44"/>
      <c r="D598" s="45"/>
      <c r="E598" s="46"/>
      <c r="F598" s="45"/>
      <c r="G598" s="45"/>
      <c r="H598" s="46"/>
      <c r="I598" s="45"/>
      <c r="J598" s="2"/>
      <c r="K598" s="4"/>
      <c r="L598" s="4"/>
      <c r="M598" s="4"/>
      <c r="N598" s="4"/>
      <c r="O598" s="4"/>
      <c r="P598" s="4"/>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4"/>
      <c r="AQ598" s="4"/>
      <c r="AR598" s="4"/>
      <c r="AS598" s="4"/>
      <c r="AT598" s="4"/>
      <c r="AU598" s="4"/>
      <c r="AV598" s="4"/>
      <c r="AW598" s="4"/>
    </row>
    <row r="599" spans="1:49" s="59" customFormat="1">
      <c r="A599" s="14"/>
      <c r="B599" s="43"/>
      <c r="C599" s="44"/>
      <c r="D599" s="45"/>
      <c r="E599" s="46"/>
      <c r="F599" s="45"/>
      <c r="G599" s="45"/>
      <c r="H599" s="46"/>
      <c r="I599" s="45"/>
      <c r="J599" s="2"/>
      <c r="K599" s="4"/>
      <c r="L599" s="4"/>
      <c r="M599" s="4"/>
      <c r="N599" s="4"/>
      <c r="O599" s="4"/>
      <c r="P599" s="4"/>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4"/>
      <c r="AQ599" s="4"/>
      <c r="AR599" s="4"/>
      <c r="AS599" s="4"/>
      <c r="AT599" s="4"/>
      <c r="AU599" s="4"/>
      <c r="AV599" s="4"/>
      <c r="AW599" s="4"/>
    </row>
    <row r="600" spans="1:49" s="59" customFormat="1">
      <c r="A600" s="14"/>
      <c r="B600" s="43"/>
      <c r="C600" s="44"/>
      <c r="D600" s="45"/>
      <c r="E600" s="46"/>
      <c r="F600" s="45"/>
      <c r="G600" s="45"/>
      <c r="H600" s="46"/>
      <c r="I600" s="45"/>
      <c r="J600" s="2"/>
      <c r="K600" s="4"/>
      <c r="L600" s="4"/>
      <c r="M600" s="4"/>
      <c r="N600" s="4"/>
      <c r="O600" s="4"/>
      <c r="P600" s="4"/>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4"/>
      <c r="AQ600" s="4"/>
      <c r="AR600" s="4"/>
      <c r="AS600" s="4"/>
      <c r="AT600" s="4"/>
      <c r="AU600" s="4"/>
      <c r="AV600" s="4"/>
      <c r="AW600" s="4"/>
    </row>
    <row r="601" spans="1:49" s="59" customFormat="1">
      <c r="A601" s="14"/>
      <c r="B601" s="43"/>
      <c r="C601" s="44"/>
      <c r="D601" s="45"/>
      <c r="E601" s="46"/>
      <c r="F601" s="45"/>
      <c r="G601" s="45"/>
      <c r="H601" s="46"/>
      <c r="I601" s="45"/>
      <c r="J601" s="2"/>
      <c r="K601" s="4"/>
      <c r="L601" s="4"/>
      <c r="M601" s="4"/>
      <c r="N601" s="4"/>
      <c r="O601" s="4"/>
      <c r="P601" s="4"/>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4"/>
      <c r="AQ601" s="4"/>
      <c r="AR601" s="4"/>
      <c r="AS601" s="4"/>
      <c r="AT601" s="4"/>
      <c r="AU601" s="4"/>
      <c r="AV601" s="4"/>
      <c r="AW601" s="4"/>
    </row>
    <row r="602" spans="1:49" s="59" customFormat="1">
      <c r="A602" s="14"/>
      <c r="B602" s="43"/>
      <c r="C602" s="44"/>
      <c r="D602" s="45"/>
      <c r="E602" s="46"/>
      <c r="F602" s="45"/>
      <c r="G602" s="45"/>
      <c r="H602" s="46"/>
      <c r="I602" s="45"/>
      <c r="J602" s="2"/>
      <c r="K602" s="4"/>
      <c r="L602" s="4"/>
      <c r="M602" s="4"/>
      <c r="N602" s="4"/>
      <c r="O602" s="4"/>
      <c r="P602" s="4"/>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4"/>
      <c r="AQ602" s="4"/>
      <c r="AR602" s="4"/>
      <c r="AS602" s="4"/>
      <c r="AT602" s="4"/>
      <c r="AU602" s="4"/>
      <c r="AV602" s="4"/>
      <c r="AW602" s="4"/>
    </row>
    <row r="603" spans="1:49" s="59" customFormat="1">
      <c r="A603" s="14"/>
      <c r="B603" s="43"/>
      <c r="C603" s="44"/>
      <c r="D603" s="45"/>
      <c r="E603" s="46"/>
      <c r="F603" s="45"/>
      <c r="G603" s="45"/>
      <c r="H603" s="46"/>
      <c r="I603" s="45"/>
      <c r="J603" s="2"/>
      <c r="K603" s="4"/>
      <c r="L603" s="4"/>
      <c r="M603" s="4"/>
      <c r="N603" s="4"/>
      <c r="O603" s="4"/>
      <c r="P603" s="4"/>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4"/>
      <c r="AQ603" s="4"/>
      <c r="AR603" s="4"/>
      <c r="AS603" s="4"/>
      <c r="AT603" s="4"/>
      <c r="AU603" s="4"/>
      <c r="AV603" s="4"/>
      <c r="AW603" s="4"/>
    </row>
    <row r="604" spans="1:49" s="59" customFormat="1">
      <c r="A604" s="14"/>
      <c r="B604" s="43"/>
      <c r="C604" s="44"/>
      <c r="D604" s="45"/>
      <c r="E604" s="46"/>
      <c r="F604" s="45"/>
      <c r="G604" s="45"/>
      <c r="H604" s="46"/>
      <c r="I604" s="45"/>
      <c r="J604" s="2"/>
      <c r="K604" s="4"/>
      <c r="L604" s="4"/>
      <c r="M604" s="4"/>
      <c r="N604" s="4"/>
      <c r="O604" s="4"/>
      <c r="P604" s="4"/>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4"/>
      <c r="AQ604" s="4"/>
      <c r="AR604" s="4"/>
      <c r="AS604" s="4"/>
      <c r="AT604" s="4"/>
      <c r="AU604" s="4"/>
      <c r="AV604" s="4"/>
      <c r="AW604" s="4"/>
    </row>
    <row r="605" spans="1:49" s="59" customFormat="1">
      <c r="A605" s="14"/>
      <c r="B605" s="43"/>
      <c r="C605" s="44"/>
      <c r="D605" s="45"/>
      <c r="E605" s="46"/>
      <c r="F605" s="45"/>
      <c r="G605" s="45"/>
      <c r="H605" s="46"/>
      <c r="I605" s="45"/>
      <c r="J605" s="2"/>
      <c r="K605" s="4"/>
      <c r="L605" s="4"/>
      <c r="M605" s="4"/>
      <c r="N605" s="4"/>
      <c r="O605" s="4"/>
      <c r="P605" s="4"/>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4"/>
      <c r="AQ605" s="4"/>
      <c r="AR605" s="4"/>
      <c r="AS605" s="4"/>
      <c r="AT605" s="4"/>
      <c r="AU605" s="4"/>
      <c r="AV605" s="4"/>
      <c r="AW605" s="4"/>
    </row>
    <row r="606" spans="1:49" s="59" customFormat="1">
      <c r="A606" s="14"/>
      <c r="B606" s="43"/>
      <c r="C606" s="44"/>
      <c r="D606" s="45"/>
      <c r="E606" s="46"/>
      <c r="F606" s="45"/>
      <c r="G606" s="45"/>
      <c r="H606" s="46"/>
      <c r="I606" s="45"/>
      <c r="J606" s="2"/>
      <c r="K606" s="4"/>
      <c r="L606" s="4"/>
      <c r="M606" s="4"/>
      <c r="N606" s="4"/>
      <c r="O606" s="4"/>
      <c r="P606" s="4"/>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4"/>
      <c r="AQ606" s="4"/>
      <c r="AR606" s="4"/>
      <c r="AS606" s="4"/>
      <c r="AT606" s="4"/>
      <c r="AU606" s="4"/>
      <c r="AV606" s="4"/>
      <c r="AW606" s="4"/>
    </row>
    <row r="607" spans="1:49" s="59" customFormat="1">
      <c r="A607" s="14"/>
      <c r="B607" s="43"/>
      <c r="C607" s="44"/>
      <c r="D607" s="45"/>
      <c r="E607" s="46"/>
      <c r="F607" s="45"/>
      <c r="G607" s="45"/>
      <c r="H607" s="46"/>
      <c r="I607" s="45"/>
      <c r="J607" s="2"/>
      <c r="K607" s="4"/>
      <c r="L607" s="4"/>
      <c r="M607" s="4"/>
      <c r="N607" s="4"/>
      <c r="O607" s="4"/>
      <c r="P607" s="4"/>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4"/>
      <c r="AQ607" s="4"/>
      <c r="AR607" s="4"/>
      <c r="AS607" s="4"/>
      <c r="AT607" s="4"/>
      <c r="AU607" s="4"/>
      <c r="AV607" s="4"/>
      <c r="AW607" s="4"/>
    </row>
    <row r="608" spans="1:49" s="59" customFormat="1">
      <c r="A608" s="14"/>
      <c r="B608" s="43"/>
      <c r="C608" s="44"/>
      <c r="D608" s="45"/>
      <c r="E608" s="46"/>
      <c r="F608" s="45"/>
      <c r="G608" s="45"/>
      <c r="H608" s="46"/>
      <c r="I608" s="45"/>
      <c r="J608" s="2"/>
      <c r="K608" s="4"/>
      <c r="L608" s="4"/>
      <c r="M608" s="4"/>
      <c r="N608" s="4"/>
      <c r="O608" s="4"/>
      <c r="P608" s="4"/>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4"/>
      <c r="AQ608" s="4"/>
      <c r="AR608" s="4"/>
      <c r="AS608" s="4"/>
      <c r="AT608" s="4"/>
      <c r="AU608" s="4"/>
      <c r="AV608" s="4"/>
      <c r="AW608" s="4"/>
    </row>
    <row r="609" spans="1:49" s="59" customFormat="1">
      <c r="A609" s="14"/>
      <c r="B609" s="43"/>
      <c r="C609" s="44"/>
      <c r="D609" s="45"/>
      <c r="E609" s="46"/>
      <c r="F609" s="45"/>
      <c r="G609" s="45"/>
      <c r="H609" s="46"/>
      <c r="I609" s="45"/>
      <c r="J609" s="2"/>
      <c r="K609" s="4"/>
      <c r="L609" s="4"/>
      <c r="M609" s="4"/>
      <c r="N609" s="4"/>
      <c r="O609" s="4"/>
      <c r="P609" s="4"/>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4"/>
      <c r="AQ609" s="4"/>
      <c r="AR609" s="4"/>
      <c r="AS609" s="4"/>
      <c r="AT609" s="4"/>
      <c r="AU609" s="4"/>
      <c r="AV609" s="4"/>
      <c r="AW609" s="4"/>
    </row>
    <row r="610" spans="1:49" s="59" customFormat="1">
      <c r="A610" s="14"/>
      <c r="B610" s="43"/>
      <c r="C610" s="44"/>
      <c r="D610" s="45"/>
      <c r="E610" s="46"/>
      <c r="F610" s="45"/>
      <c r="G610" s="45"/>
      <c r="H610" s="46"/>
      <c r="I610" s="45"/>
      <c r="J610" s="2"/>
      <c r="K610" s="4"/>
      <c r="L610" s="4"/>
      <c r="M610" s="4"/>
      <c r="N610" s="4"/>
      <c r="O610" s="4"/>
      <c r="P610" s="4"/>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4"/>
      <c r="AQ610" s="4"/>
      <c r="AR610" s="4"/>
      <c r="AS610" s="4"/>
      <c r="AT610" s="4"/>
      <c r="AU610" s="4"/>
      <c r="AV610" s="4"/>
      <c r="AW610" s="4"/>
    </row>
    <row r="611" spans="1:49" s="59" customFormat="1">
      <c r="A611" s="14"/>
      <c r="B611" s="43"/>
      <c r="C611" s="44"/>
      <c r="D611" s="45"/>
      <c r="E611" s="46"/>
      <c r="F611" s="45"/>
      <c r="G611" s="45"/>
      <c r="H611" s="46"/>
      <c r="I611" s="45"/>
      <c r="J611" s="2"/>
      <c r="K611" s="4"/>
      <c r="L611" s="4"/>
      <c r="M611" s="4"/>
      <c r="N611" s="4"/>
      <c r="O611" s="4"/>
      <c r="P611" s="4"/>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4"/>
      <c r="AQ611" s="4"/>
      <c r="AR611" s="4"/>
      <c r="AS611" s="4"/>
      <c r="AT611" s="4"/>
      <c r="AU611" s="4"/>
      <c r="AV611" s="4"/>
      <c r="AW611" s="4"/>
    </row>
    <row r="612" spans="1:49" s="59" customFormat="1">
      <c r="A612" s="14"/>
      <c r="B612" s="43"/>
      <c r="C612" s="44"/>
      <c r="D612" s="45"/>
      <c r="E612" s="46"/>
      <c r="F612" s="45"/>
      <c r="G612" s="45"/>
      <c r="H612" s="46"/>
      <c r="I612" s="45"/>
      <c r="J612" s="2"/>
      <c r="K612" s="4"/>
      <c r="L612" s="4"/>
      <c r="M612" s="4"/>
      <c r="N612" s="4"/>
      <c r="O612" s="4"/>
      <c r="P612" s="4"/>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4"/>
      <c r="AQ612" s="4"/>
      <c r="AR612" s="4"/>
      <c r="AS612" s="4"/>
      <c r="AT612" s="4"/>
      <c r="AU612" s="4"/>
      <c r="AV612" s="4"/>
      <c r="AW612" s="4"/>
    </row>
    <row r="613" spans="1:49" s="59" customFormat="1">
      <c r="A613" s="14"/>
      <c r="B613" s="43"/>
      <c r="C613" s="44"/>
      <c r="D613" s="45"/>
      <c r="E613" s="46"/>
      <c r="F613" s="45"/>
      <c r="G613" s="45"/>
      <c r="H613" s="46"/>
      <c r="I613" s="45"/>
      <c r="J613" s="2"/>
      <c r="K613" s="4"/>
      <c r="L613" s="4"/>
      <c r="M613" s="4"/>
      <c r="N613" s="4"/>
      <c r="O613" s="4"/>
      <c r="P613" s="4"/>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4"/>
      <c r="AQ613" s="4"/>
      <c r="AR613" s="4"/>
      <c r="AS613" s="4"/>
      <c r="AT613" s="4"/>
      <c r="AU613" s="4"/>
      <c r="AV613" s="4"/>
      <c r="AW613" s="4"/>
    </row>
    <row r="614" spans="1:49" s="59" customFormat="1">
      <c r="A614" s="14"/>
      <c r="B614" s="43"/>
      <c r="C614" s="44"/>
      <c r="D614" s="45"/>
      <c r="E614" s="46"/>
      <c r="F614" s="45"/>
      <c r="G614" s="45"/>
      <c r="H614" s="46"/>
      <c r="I614" s="45"/>
      <c r="J614" s="2"/>
      <c r="K614" s="4"/>
      <c r="L614" s="4"/>
      <c r="M614" s="4"/>
      <c r="N614" s="4"/>
      <c r="O614" s="4"/>
      <c r="P614" s="4"/>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4"/>
      <c r="AQ614" s="4"/>
      <c r="AR614" s="4"/>
      <c r="AS614" s="4"/>
      <c r="AT614" s="4"/>
      <c r="AU614" s="4"/>
      <c r="AV614" s="4"/>
      <c r="AW614" s="4"/>
    </row>
    <row r="615" spans="1:49" s="59" customFormat="1">
      <c r="A615" s="14"/>
      <c r="B615" s="43"/>
      <c r="C615" s="44"/>
      <c r="D615" s="45"/>
      <c r="E615" s="46"/>
      <c r="F615" s="45"/>
      <c r="G615" s="45"/>
      <c r="H615" s="46"/>
      <c r="I615" s="45"/>
      <c r="J615" s="2"/>
      <c r="K615" s="4"/>
      <c r="L615" s="4"/>
      <c r="M615" s="4"/>
      <c r="N615" s="4"/>
      <c r="O615" s="4"/>
      <c r="P615" s="4"/>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4"/>
      <c r="AQ615" s="4"/>
      <c r="AR615" s="4"/>
      <c r="AS615" s="4"/>
      <c r="AT615" s="4"/>
      <c r="AU615" s="4"/>
      <c r="AV615" s="4"/>
      <c r="AW615" s="4"/>
    </row>
    <row r="616" spans="1:49" s="59" customFormat="1">
      <c r="A616" s="14"/>
      <c r="B616" s="43"/>
      <c r="C616" s="44"/>
      <c r="D616" s="45"/>
      <c r="E616" s="46"/>
      <c r="F616" s="45"/>
      <c r="G616" s="45"/>
      <c r="H616" s="46"/>
      <c r="I616" s="45"/>
      <c r="J616" s="2"/>
      <c r="K616" s="4"/>
      <c r="L616" s="4"/>
      <c r="M616" s="4"/>
      <c r="N616" s="4"/>
      <c r="O616" s="4"/>
      <c r="P616" s="4"/>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4"/>
      <c r="AQ616" s="4"/>
      <c r="AR616" s="4"/>
      <c r="AS616" s="4"/>
      <c r="AT616" s="4"/>
      <c r="AU616" s="4"/>
      <c r="AV616" s="4"/>
      <c r="AW616" s="4"/>
    </row>
    <row r="617" spans="1:49" s="59" customFormat="1">
      <c r="A617" s="14"/>
      <c r="B617" s="43"/>
      <c r="C617" s="44"/>
      <c r="D617" s="45"/>
      <c r="E617" s="46"/>
      <c r="F617" s="45"/>
      <c r="G617" s="45"/>
      <c r="H617" s="46"/>
      <c r="I617" s="45"/>
      <c r="J617" s="2"/>
      <c r="K617" s="4"/>
      <c r="L617" s="4"/>
      <c r="M617" s="4"/>
      <c r="N617" s="4"/>
      <c r="O617" s="4"/>
      <c r="P617" s="4"/>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4"/>
      <c r="AQ617" s="4"/>
      <c r="AR617" s="4"/>
      <c r="AS617" s="4"/>
      <c r="AT617" s="4"/>
      <c r="AU617" s="4"/>
      <c r="AV617" s="4"/>
      <c r="AW617" s="4"/>
    </row>
    <row r="618" spans="1:49" s="59" customFormat="1">
      <c r="A618" s="14"/>
      <c r="B618" s="43"/>
      <c r="C618" s="44"/>
      <c r="D618" s="45"/>
      <c r="E618" s="46"/>
      <c r="F618" s="45"/>
      <c r="G618" s="45"/>
      <c r="H618" s="46"/>
      <c r="I618" s="45"/>
      <c r="J618" s="2"/>
      <c r="K618" s="4"/>
      <c r="L618" s="4"/>
      <c r="M618" s="4"/>
      <c r="N618" s="4"/>
      <c r="O618" s="4"/>
      <c r="P618" s="4"/>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4"/>
      <c r="AQ618" s="4"/>
      <c r="AR618" s="4"/>
      <c r="AS618" s="4"/>
      <c r="AT618" s="4"/>
      <c r="AU618" s="4"/>
      <c r="AV618" s="4"/>
      <c r="AW618" s="4"/>
    </row>
    <row r="619" spans="1:49" s="59" customFormat="1">
      <c r="A619" s="14"/>
      <c r="B619" s="43"/>
      <c r="C619" s="44"/>
      <c r="D619" s="45"/>
      <c r="E619" s="46"/>
      <c r="F619" s="45"/>
      <c r="G619" s="45"/>
      <c r="H619" s="46"/>
      <c r="I619" s="45"/>
      <c r="J619" s="2"/>
      <c r="K619" s="4"/>
      <c r="L619" s="4"/>
      <c r="M619" s="4"/>
      <c r="N619" s="4"/>
      <c r="O619" s="4"/>
      <c r="P619" s="4"/>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4"/>
      <c r="AQ619" s="4"/>
      <c r="AR619" s="4"/>
      <c r="AS619" s="4"/>
      <c r="AT619" s="4"/>
      <c r="AU619" s="4"/>
      <c r="AV619" s="4"/>
      <c r="AW619" s="4"/>
    </row>
    <row r="620" spans="1:49" s="59" customFormat="1">
      <c r="A620" s="14"/>
      <c r="B620" s="43"/>
      <c r="C620" s="44"/>
      <c r="D620" s="45"/>
      <c r="E620" s="46"/>
      <c r="F620" s="45"/>
      <c r="G620" s="45"/>
      <c r="H620" s="46"/>
      <c r="I620" s="45"/>
      <c r="J620" s="2"/>
      <c r="K620" s="4"/>
      <c r="L620" s="4"/>
      <c r="M620" s="4"/>
      <c r="N620" s="4"/>
      <c r="O620" s="4"/>
      <c r="P620" s="4"/>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4"/>
      <c r="AQ620" s="4"/>
      <c r="AR620" s="4"/>
      <c r="AS620" s="4"/>
      <c r="AT620" s="4"/>
      <c r="AU620" s="4"/>
      <c r="AV620" s="4"/>
      <c r="AW620" s="4"/>
    </row>
    <row r="621" spans="1:49" s="59" customFormat="1">
      <c r="A621" s="14"/>
      <c r="B621" s="43"/>
      <c r="C621" s="44"/>
      <c r="D621" s="45"/>
      <c r="E621" s="46"/>
      <c r="F621" s="45"/>
      <c r="G621" s="45"/>
      <c r="H621" s="46"/>
      <c r="I621" s="45"/>
      <c r="J621" s="2"/>
      <c r="K621" s="4"/>
      <c r="L621" s="4"/>
      <c r="M621" s="4"/>
      <c r="N621" s="4"/>
      <c r="O621" s="4"/>
      <c r="P621" s="4"/>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4"/>
      <c r="AQ621" s="4"/>
      <c r="AR621" s="4"/>
      <c r="AS621" s="4"/>
      <c r="AT621" s="4"/>
      <c r="AU621" s="4"/>
      <c r="AV621" s="4"/>
      <c r="AW621" s="4"/>
    </row>
    <row r="622" spans="1:49" s="59" customFormat="1">
      <c r="A622" s="14"/>
      <c r="B622" s="43"/>
      <c r="C622" s="44"/>
      <c r="D622" s="45"/>
      <c r="E622" s="46"/>
      <c r="F622" s="45"/>
      <c r="G622" s="45"/>
      <c r="H622" s="46"/>
      <c r="I622" s="45"/>
      <c r="J622" s="2"/>
      <c r="K622" s="4"/>
      <c r="L622" s="4"/>
      <c r="M622" s="4"/>
      <c r="N622" s="4"/>
      <c r="O622" s="4"/>
      <c r="P622" s="4"/>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4"/>
      <c r="AQ622" s="4"/>
      <c r="AR622" s="4"/>
      <c r="AS622" s="4"/>
      <c r="AT622" s="4"/>
      <c r="AU622" s="4"/>
      <c r="AV622" s="4"/>
      <c r="AW622" s="4"/>
    </row>
    <row r="623" spans="1:49" s="59" customFormat="1">
      <c r="A623" s="14"/>
      <c r="B623" s="43"/>
      <c r="C623" s="44"/>
      <c r="D623" s="45"/>
      <c r="E623" s="46"/>
      <c r="F623" s="45"/>
      <c r="G623" s="45"/>
      <c r="H623" s="46"/>
      <c r="I623" s="45"/>
      <c r="J623" s="2"/>
      <c r="K623" s="4"/>
      <c r="L623" s="4"/>
      <c r="M623" s="4"/>
      <c r="N623" s="4"/>
      <c r="O623" s="4"/>
      <c r="P623" s="4"/>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4"/>
      <c r="AQ623" s="4"/>
      <c r="AR623" s="4"/>
      <c r="AS623" s="4"/>
      <c r="AT623" s="4"/>
      <c r="AU623" s="4"/>
      <c r="AV623" s="4"/>
      <c r="AW623" s="4"/>
    </row>
    <row r="624" spans="1:49" s="59" customFormat="1">
      <c r="A624" s="14"/>
      <c r="B624" s="43"/>
      <c r="C624" s="44"/>
      <c r="D624" s="45"/>
      <c r="E624" s="46"/>
      <c r="F624" s="45"/>
      <c r="G624" s="45"/>
      <c r="H624" s="46"/>
      <c r="I624" s="45"/>
      <c r="J624" s="2"/>
      <c r="K624" s="4"/>
      <c r="L624" s="4"/>
      <c r="M624" s="4"/>
      <c r="N624" s="4"/>
      <c r="O624" s="4"/>
      <c r="P624" s="4"/>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4"/>
      <c r="AQ624" s="4"/>
      <c r="AR624" s="4"/>
      <c r="AS624" s="4"/>
      <c r="AT624" s="4"/>
      <c r="AU624" s="4"/>
      <c r="AV624" s="4"/>
      <c r="AW624" s="4"/>
    </row>
    <row r="625" spans="1:49" s="59" customFormat="1">
      <c r="A625" s="14"/>
      <c r="B625" s="43"/>
      <c r="C625" s="44"/>
      <c r="D625" s="45"/>
      <c r="E625" s="46"/>
      <c r="F625" s="45"/>
      <c r="G625" s="45"/>
      <c r="H625" s="46"/>
      <c r="I625" s="45"/>
      <c r="J625" s="2"/>
      <c r="K625" s="4"/>
      <c r="L625" s="4"/>
      <c r="M625" s="4"/>
      <c r="N625" s="4"/>
      <c r="O625" s="4"/>
      <c r="P625" s="4"/>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4"/>
      <c r="AQ625" s="4"/>
      <c r="AR625" s="4"/>
      <c r="AS625" s="4"/>
      <c r="AT625" s="4"/>
      <c r="AU625" s="4"/>
      <c r="AV625" s="4"/>
      <c r="AW625" s="4"/>
    </row>
    <row r="626" spans="1:49" s="59" customFormat="1">
      <c r="A626" s="14"/>
      <c r="B626" s="43"/>
      <c r="C626" s="44"/>
      <c r="D626" s="45"/>
      <c r="E626" s="46"/>
      <c r="F626" s="45"/>
      <c r="G626" s="45"/>
      <c r="H626" s="46"/>
      <c r="I626" s="45"/>
      <c r="J626" s="2"/>
      <c r="K626" s="4"/>
      <c r="L626" s="4"/>
      <c r="M626" s="4"/>
      <c r="N626" s="4"/>
      <c r="O626" s="4"/>
      <c r="P626" s="4"/>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4"/>
      <c r="AQ626" s="4"/>
      <c r="AR626" s="4"/>
      <c r="AS626" s="4"/>
      <c r="AT626" s="4"/>
      <c r="AU626" s="4"/>
      <c r="AV626" s="4"/>
      <c r="AW626" s="4"/>
    </row>
    <row r="627" spans="1:49" s="59" customFormat="1">
      <c r="A627" s="14"/>
      <c r="B627" s="43"/>
      <c r="C627" s="44"/>
      <c r="D627" s="45"/>
      <c r="E627" s="46"/>
      <c r="F627" s="45"/>
      <c r="G627" s="45"/>
      <c r="H627" s="46"/>
      <c r="I627" s="45"/>
      <c r="J627" s="2"/>
      <c r="K627" s="4"/>
      <c r="L627" s="4"/>
      <c r="M627" s="4"/>
      <c r="N627" s="4"/>
      <c r="O627" s="4"/>
      <c r="P627" s="4"/>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4"/>
      <c r="AQ627" s="4"/>
      <c r="AR627" s="4"/>
      <c r="AS627" s="4"/>
      <c r="AT627" s="4"/>
      <c r="AU627" s="4"/>
      <c r="AV627" s="4"/>
      <c r="AW627" s="4"/>
    </row>
    <row r="628" spans="1:49" s="59" customFormat="1">
      <c r="A628" s="14"/>
      <c r="B628" s="43"/>
      <c r="C628" s="44"/>
      <c r="D628" s="45"/>
      <c r="E628" s="46"/>
      <c r="F628" s="45"/>
      <c r="G628" s="45"/>
      <c r="H628" s="46"/>
      <c r="I628" s="45"/>
      <c r="J628" s="2"/>
      <c r="K628" s="4"/>
      <c r="L628" s="4"/>
      <c r="M628" s="4"/>
      <c r="N628" s="4"/>
      <c r="O628" s="4"/>
      <c r="P628" s="4"/>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4"/>
      <c r="AQ628" s="4"/>
      <c r="AR628" s="4"/>
      <c r="AS628" s="4"/>
      <c r="AT628" s="4"/>
      <c r="AU628" s="4"/>
      <c r="AV628" s="4"/>
      <c r="AW628" s="4"/>
    </row>
    <row r="629" spans="1:49" s="59" customFormat="1">
      <c r="A629" s="14"/>
      <c r="B629" s="43"/>
      <c r="C629" s="44"/>
      <c r="D629" s="45"/>
      <c r="E629" s="46"/>
      <c r="F629" s="45"/>
      <c r="G629" s="45"/>
      <c r="H629" s="46"/>
      <c r="I629" s="45"/>
      <c r="J629" s="2"/>
      <c r="K629" s="4"/>
      <c r="L629" s="4"/>
      <c r="M629" s="4"/>
      <c r="N629" s="4"/>
      <c r="O629" s="4"/>
      <c r="P629" s="4"/>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4"/>
      <c r="AQ629" s="4"/>
      <c r="AR629" s="4"/>
      <c r="AS629" s="4"/>
      <c r="AT629" s="4"/>
      <c r="AU629" s="4"/>
      <c r="AV629" s="4"/>
      <c r="AW629" s="4"/>
    </row>
    <row r="630" spans="1:49" s="59" customFormat="1">
      <c r="A630" s="14"/>
      <c r="B630" s="43"/>
      <c r="C630" s="44"/>
      <c r="D630" s="45"/>
      <c r="E630" s="46"/>
      <c r="F630" s="45"/>
      <c r="G630" s="45"/>
      <c r="H630" s="46"/>
      <c r="I630" s="45"/>
      <c r="J630" s="2"/>
      <c r="K630" s="4"/>
      <c r="L630" s="4"/>
      <c r="M630" s="4"/>
      <c r="N630" s="4"/>
      <c r="O630" s="4"/>
      <c r="P630" s="4"/>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4"/>
      <c r="AQ630" s="4"/>
      <c r="AR630" s="4"/>
      <c r="AS630" s="4"/>
      <c r="AT630" s="4"/>
      <c r="AU630" s="4"/>
      <c r="AV630" s="4"/>
      <c r="AW630" s="4"/>
    </row>
    <row r="631" spans="1:49" s="59" customFormat="1">
      <c r="A631" s="14"/>
      <c r="B631" s="43"/>
      <c r="C631" s="44"/>
      <c r="D631" s="45"/>
      <c r="E631" s="46"/>
      <c r="F631" s="45"/>
      <c r="G631" s="45"/>
      <c r="H631" s="46"/>
      <c r="I631" s="45"/>
      <c r="J631" s="2"/>
      <c r="K631" s="4"/>
      <c r="L631" s="4"/>
      <c r="M631" s="4"/>
      <c r="N631" s="4"/>
      <c r="O631" s="4"/>
      <c r="P631" s="4"/>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4"/>
      <c r="AQ631" s="4"/>
      <c r="AR631" s="4"/>
      <c r="AS631" s="4"/>
      <c r="AT631" s="4"/>
      <c r="AU631" s="4"/>
      <c r="AV631" s="4"/>
      <c r="AW631" s="4"/>
    </row>
    <row r="632" spans="1:49" s="59" customFormat="1">
      <c r="A632" s="14"/>
      <c r="B632" s="43"/>
      <c r="C632" s="44"/>
      <c r="D632" s="45"/>
      <c r="E632" s="46"/>
      <c r="F632" s="45"/>
      <c r="G632" s="45"/>
      <c r="H632" s="46"/>
      <c r="I632" s="45"/>
      <c r="J632" s="2"/>
      <c r="K632" s="4"/>
      <c r="L632" s="4"/>
      <c r="M632" s="4"/>
      <c r="N632" s="4"/>
      <c r="O632" s="4"/>
      <c r="P632" s="4"/>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4"/>
      <c r="AQ632" s="4"/>
      <c r="AR632" s="4"/>
      <c r="AS632" s="4"/>
      <c r="AT632" s="4"/>
      <c r="AU632" s="4"/>
      <c r="AV632" s="4"/>
      <c r="AW632" s="4"/>
    </row>
    <row r="633" spans="1:49" s="59" customFormat="1">
      <c r="A633" s="14"/>
      <c r="B633" s="43"/>
      <c r="C633" s="44"/>
      <c r="D633" s="45"/>
      <c r="E633" s="46"/>
      <c r="F633" s="45"/>
      <c r="G633" s="45"/>
      <c r="H633" s="46"/>
      <c r="I633" s="45"/>
      <c r="J633" s="2"/>
      <c r="K633" s="4"/>
      <c r="L633" s="4"/>
      <c r="M633" s="4"/>
      <c r="N633" s="4"/>
      <c r="O633" s="4"/>
      <c r="P633" s="4"/>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4"/>
      <c r="AQ633" s="4"/>
      <c r="AR633" s="4"/>
      <c r="AS633" s="4"/>
      <c r="AT633" s="4"/>
      <c r="AU633" s="4"/>
      <c r="AV633" s="4"/>
      <c r="AW633" s="4"/>
    </row>
    <row r="634" spans="1:49" s="59" customFormat="1">
      <c r="A634" s="14"/>
      <c r="B634" s="43"/>
      <c r="C634" s="44"/>
      <c r="D634" s="45"/>
      <c r="E634" s="46"/>
      <c r="F634" s="45"/>
      <c r="G634" s="45"/>
      <c r="H634" s="46"/>
      <c r="I634" s="45"/>
      <c r="J634" s="2"/>
      <c r="K634" s="4"/>
      <c r="L634" s="4"/>
      <c r="M634" s="4"/>
      <c r="N634" s="4"/>
      <c r="O634" s="4"/>
      <c r="P634" s="4"/>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4"/>
      <c r="AQ634" s="4"/>
      <c r="AR634" s="4"/>
      <c r="AS634" s="4"/>
      <c r="AT634" s="4"/>
      <c r="AU634" s="4"/>
      <c r="AV634" s="4"/>
      <c r="AW634" s="4"/>
    </row>
    <row r="635" spans="1:49" s="59" customFormat="1">
      <c r="A635" s="14"/>
      <c r="B635" s="43"/>
      <c r="C635" s="44"/>
      <c r="D635" s="45"/>
      <c r="E635" s="46"/>
      <c r="F635" s="45"/>
      <c r="G635" s="45"/>
      <c r="H635" s="46"/>
      <c r="I635" s="45"/>
      <c r="J635" s="2"/>
      <c r="K635" s="4"/>
      <c r="L635" s="4"/>
      <c r="M635" s="4"/>
      <c r="N635" s="4"/>
      <c r="O635" s="4"/>
      <c r="P635" s="4"/>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4"/>
      <c r="AQ635" s="4"/>
      <c r="AR635" s="4"/>
      <c r="AS635" s="4"/>
      <c r="AT635" s="4"/>
      <c r="AU635" s="4"/>
      <c r="AV635" s="4"/>
      <c r="AW635" s="4"/>
    </row>
    <row r="636" spans="1:49" s="59" customFormat="1">
      <c r="A636" s="14"/>
      <c r="B636" s="43"/>
      <c r="C636" s="44"/>
      <c r="D636" s="45"/>
      <c r="E636" s="46"/>
      <c r="F636" s="45"/>
      <c r="G636" s="45"/>
      <c r="H636" s="46"/>
      <c r="I636" s="45"/>
      <c r="J636" s="2"/>
      <c r="K636" s="4"/>
      <c r="L636" s="4"/>
      <c r="M636" s="4"/>
      <c r="N636" s="4"/>
      <c r="O636" s="4"/>
      <c r="P636" s="4"/>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4"/>
      <c r="AQ636" s="4"/>
      <c r="AR636" s="4"/>
      <c r="AS636" s="4"/>
      <c r="AT636" s="4"/>
      <c r="AU636" s="4"/>
      <c r="AV636" s="4"/>
      <c r="AW636" s="4"/>
    </row>
    <row r="637" spans="1:49" s="59" customFormat="1">
      <c r="A637" s="14"/>
      <c r="B637" s="43"/>
      <c r="C637" s="44"/>
      <c r="D637" s="45"/>
      <c r="E637" s="46"/>
      <c r="F637" s="45"/>
      <c r="G637" s="45"/>
      <c r="H637" s="46"/>
      <c r="I637" s="45"/>
      <c r="J637" s="2"/>
      <c r="K637" s="4"/>
      <c r="L637" s="4"/>
      <c r="M637" s="4"/>
      <c r="N637" s="4"/>
      <c r="O637" s="4"/>
      <c r="P637" s="4"/>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4"/>
      <c r="AQ637" s="4"/>
      <c r="AR637" s="4"/>
      <c r="AS637" s="4"/>
      <c r="AT637" s="4"/>
      <c r="AU637" s="4"/>
      <c r="AV637" s="4"/>
      <c r="AW637" s="4"/>
    </row>
    <row r="638" spans="1:49" s="59" customFormat="1">
      <c r="A638" s="14"/>
      <c r="B638" s="43"/>
      <c r="C638" s="44"/>
      <c r="D638" s="45"/>
      <c r="E638" s="46"/>
      <c r="F638" s="45"/>
      <c r="G638" s="45"/>
      <c r="H638" s="46"/>
      <c r="I638" s="45"/>
      <c r="J638" s="2"/>
      <c r="K638" s="4"/>
      <c r="L638" s="4"/>
      <c r="M638" s="4"/>
      <c r="N638" s="4"/>
      <c r="O638" s="4"/>
      <c r="P638" s="4"/>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4"/>
      <c r="AQ638" s="4"/>
      <c r="AR638" s="4"/>
      <c r="AS638" s="4"/>
      <c r="AT638" s="4"/>
      <c r="AU638" s="4"/>
      <c r="AV638" s="4"/>
      <c r="AW638" s="4"/>
    </row>
    <row r="639" spans="1:49" s="59" customFormat="1">
      <c r="A639" s="14"/>
      <c r="B639" s="43"/>
      <c r="C639" s="44"/>
      <c r="D639" s="45"/>
      <c r="E639" s="46"/>
      <c r="F639" s="45"/>
      <c r="G639" s="45"/>
      <c r="H639" s="46"/>
      <c r="I639" s="45"/>
      <c r="J639" s="2"/>
      <c r="K639" s="4"/>
      <c r="L639" s="4"/>
      <c r="M639" s="4"/>
      <c r="N639" s="4"/>
      <c r="O639" s="4"/>
      <c r="P639" s="4"/>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4"/>
      <c r="AQ639" s="4"/>
      <c r="AR639" s="4"/>
      <c r="AS639" s="4"/>
      <c r="AT639" s="4"/>
      <c r="AU639" s="4"/>
      <c r="AV639" s="4"/>
      <c r="AW639" s="4"/>
    </row>
    <row r="640" spans="1:49" s="59" customFormat="1">
      <c r="A640" s="14"/>
      <c r="B640" s="43"/>
      <c r="C640" s="44"/>
      <c r="D640" s="45"/>
      <c r="E640" s="46"/>
      <c r="F640" s="45"/>
      <c r="G640" s="45"/>
      <c r="H640" s="46"/>
      <c r="I640" s="45"/>
      <c r="J640" s="2"/>
      <c r="K640" s="4"/>
      <c r="L640" s="4"/>
      <c r="M640" s="4"/>
      <c r="N640" s="4"/>
      <c r="O640" s="4"/>
      <c r="P640" s="4"/>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4"/>
      <c r="AQ640" s="4"/>
      <c r="AR640" s="4"/>
      <c r="AS640" s="4"/>
      <c r="AT640" s="4"/>
      <c r="AU640" s="4"/>
      <c r="AV640" s="4"/>
      <c r="AW640" s="4"/>
    </row>
    <row r="641" spans="1:49" s="59" customFormat="1">
      <c r="A641" s="14"/>
      <c r="B641" s="43"/>
      <c r="C641" s="44"/>
      <c r="D641" s="45"/>
      <c r="E641" s="46"/>
      <c r="F641" s="45"/>
      <c r="G641" s="45"/>
      <c r="H641" s="46"/>
      <c r="I641" s="45"/>
      <c r="J641" s="2"/>
      <c r="K641" s="4"/>
      <c r="L641" s="4"/>
      <c r="M641" s="4"/>
      <c r="N641" s="4"/>
      <c r="O641" s="4"/>
      <c r="P641" s="4"/>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4"/>
      <c r="AQ641" s="4"/>
      <c r="AR641" s="4"/>
      <c r="AS641" s="4"/>
      <c r="AT641" s="4"/>
      <c r="AU641" s="4"/>
      <c r="AV641" s="4"/>
      <c r="AW641" s="4"/>
    </row>
    <row r="642" spans="1:49" s="59" customFormat="1">
      <c r="A642" s="14"/>
      <c r="B642" s="43"/>
      <c r="C642" s="44"/>
      <c r="D642" s="45"/>
      <c r="E642" s="46"/>
      <c r="F642" s="45"/>
      <c r="G642" s="45"/>
      <c r="H642" s="46"/>
      <c r="I642" s="45"/>
      <c r="J642" s="2"/>
      <c r="K642" s="4"/>
      <c r="L642" s="4"/>
      <c r="M642" s="4"/>
      <c r="N642" s="4"/>
      <c r="O642" s="4"/>
      <c r="P642" s="4"/>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4"/>
      <c r="AQ642" s="4"/>
      <c r="AR642" s="4"/>
      <c r="AS642" s="4"/>
      <c r="AT642" s="4"/>
      <c r="AU642" s="4"/>
      <c r="AV642" s="4"/>
      <c r="AW642" s="4"/>
    </row>
    <row r="643" spans="1:49" s="59" customFormat="1">
      <c r="A643" s="14"/>
      <c r="B643" s="43"/>
      <c r="C643" s="44"/>
      <c r="D643" s="45"/>
      <c r="E643" s="46"/>
      <c r="F643" s="45"/>
      <c r="G643" s="45"/>
      <c r="H643" s="46"/>
      <c r="I643" s="45"/>
      <c r="J643" s="2"/>
      <c r="K643" s="4"/>
      <c r="L643" s="4"/>
      <c r="M643" s="4"/>
      <c r="N643" s="4"/>
      <c r="O643" s="4"/>
      <c r="P643" s="4"/>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4"/>
      <c r="AQ643" s="4"/>
      <c r="AR643" s="4"/>
      <c r="AS643" s="4"/>
      <c r="AT643" s="4"/>
      <c r="AU643" s="4"/>
      <c r="AV643" s="4"/>
      <c r="AW643" s="4"/>
    </row>
    <row r="644" spans="1:49" s="59" customFormat="1">
      <c r="A644" s="14"/>
      <c r="B644" s="43"/>
      <c r="C644" s="44"/>
      <c r="D644" s="45"/>
      <c r="E644" s="46"/>
      <c r="F644" s="45"/>
      <c r="G644" s="45"/>
      <c r="H644" s="46"/>
      <c r="I644" s="45"/>
      <c r="J644" s="2"/>
      <c r="K644" s="4"/>
      <c r="L644" s="4"/>
      <c r="M644" s="4"/>
      <c r="N644" s="4"/>
      <c r="O644" s="4"/>
      <c r="P644" s="4"/>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4"/>
      <c r="AQ644" s="4"/>
      <c r="AR644" s="4"/>
      <c r="AS644" s="4"/>
      <c r="AT644" s="4"/>
      <c r="AU644" s="4"/>
      <c r="AV644" s="4"/>
      <c r="AW644" s="4"/>
    </row>
    <row r="645" spans="1:49" s="59" customFormat="1">
      <c r="A645" s="14"/>
      <c r="B645" s="43"/>
      <c r="C645" s="44"/>
      <c r="D645" s="45"/>
      <c r="E645" s="46"/>
      <c r="F645" s="45"/>
      <c r="G645" s="45"/>
      <c r="H645" s="46"/>
      <c r="I645" s="45"/>
      <c r="J645" s="2"/>
      <c r="K645" s="4"/>
      <c r="L645" s="4"/>
      <c r="M645" s="4"/>
      <c r="N645" s="4"/>
      <c r="O645" s="4"/>
      <c r="P645" s="4"/>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4"/>
      <c r="AQ645" s="4"/>
      <c r="AR645" s="4"/>
      <c r="AS645" s="4"/>
      <c r="AT645" s="4"/>
      <c r="AU645" s="4"/>
      <c r="AV645" s="4"/>
      <c r="AW645" s="4"/>
    </row>
    <row r="646" spans="1:49" s="59" customFormat="1">
      <c r="A646" s="14"/>
      <c r="B646" s="43"/>
      <c r="C646" s="44"/>
      <c r="D646" s="45"/>
      <c r="E646" s="46"/>
      <c r="F646" s="45"/>
      <c r="G646" s="45"/>
      <c r="H646" s="46"/>
      <c r="I646" s="45"/>
      <c r="J646" s="2"/>
      <c r="K646" s="4"/>
      <c r="L646" s="4"/>
      <c r="M646" s="4"/>
      <c r="N646" s="4"/>
      <c r="O646" s="4"/>
      <c r="P646" s="4"/>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4"/>
      <c r="AQ646" s="4"/>
      <c r="AR646" s="4"/>
      <c r="AS646" s="4"/>
      <c r="AT646" s="4"/>
      <c r="AU646" s="4"/>
      <c r="AV646" s="4"/>
      <c r="AW646" s="4"/>
    </row>
    <row r="647" spans="1:49" s="59" customFormat="1">
      <c r="A647" s="14"/>
      <c r="B647" s="43"/>
      <c r="C647" s="44"/>
      <c r="D647" s="45"/>
      <c r="E647" s="46"/>
      <c r="F647" s="45"/>
      <c r="G647" s="45"/>
      <c r="H647" s="46"/>
      <c r="I647" s="45"/>
      <c r="J647" s="2"/>
      <c r="K647" s="4"/>
      <c r="L647" s="4"/>
      <c r="M647" s="4"/>
      <c r="N647" s="4"/>
      <c r="O647" s="4"/>
      <c r="P647" s="4"/>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4"/>
      <c r="AQ647" s="4"/>
      <c r="AR647" s="4"/>
      <c r="AS647" s="4"/>
      <c r="AT647" s="4"/>
      <c r="AU647" s="4"/>
      <c r="AV647" s="4"/>
      <c r="AW647" s="4"/>
    </row>
    <row r="648" spans="1:49" s="59" customFormat="1">
      <c r="A648" s="14"/>
      <c r="B648" s="43"/>
      <c r="C648" s="44"/>
      <c r="D648" s="45"/>
      <c r="E648" s="46"/>
      <c r="F648" s="45"/>
      <c r="G648" s="45"/>
      <c r="H648" s="46"/>
      <c r="I648" s="45"/>
      <c r="J648" s="2"/>
      <c r="K648" s="4"/>
      <c r="L648" s="4"/>
      <c r="M648" s="4"/>
      <c r="N648" s="4"/>
      <c r="O648" s="4"/>
      <c r="P648" s="4"/>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4"/>
      <c r="AQ648" s="4"/>
      <c r="AR648" s="4"/>
      <c r="AS648" s="4"/>
      <c r="AT648" s="4"/>
      <c r="AU648" s="4"/>
      <c r="AV648" s="4"/>
      <c r="AW648" s="4"/>
    </row>
    <row r="649" spans="1:49" s="59" customFormat="1">
      <c r="A649" s="14"/>
      <c r="B649" s="43"/>
      <c r="C649" s="44"/>
      <c r="D649" s="45"/>
      <c r="E649" s="46"/>
      <c r="F649" s="45"/>
      <c r="G649" s="45"/>
      <c r="H649" s="46"/>
      <c r="I649" s="45"/>
      <c r="J649" s="2"/>
      <c r="K649" s="4"/>
      <c r="L649" s="4"/>
      <c r="M649" s="4"/>
      <c r="N649" s="4"/>
      <c r="O649" s="4"/>
      <c r="P649" s="4"/>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4"/>
      <c r="AQ649" s="4"/>
      <c r="AR649" s="4"/>
      <c r="AS649" s="4"/>
      <c r="AT649" s="4"/>
      <c r="AU649" s="4"/>
      <c r="AV649" s="4"/>
      <c r="AW649" s="4"/>
    </row>
    <row r="650" spans="1:49" s="59" customFormat="1">
      <c r="A650" s="14"/>
      <c r="B650" s="43"/>
      <c r="C650" s="44"/>
      <c r="D650" s="45"/>
      <c r="E650" s="46"/>
      <c r="F650" s="45"/>
      <c r="G650" s="45"/>
      <c r="H650" s="46"/>
      <c r="I650" s="45"/>
      <c r="J650" s="2"/>
      <c r="K650" s="4"/>
      <c r="L650" s="4"/>
      <c r="M650" s="4"/>
      <c r="N650" s="4"/>
      <c r="O650" s="4"/>
      <c r="P650" s="4"/>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4"/>
      <c r="AQ650" s="4"/>
      <c r="AR650" s="4"/>
      <c r="AS650" s="4"/>
      <c r="AT650" s="4"/>
      <c r="AU650" s="4"/>
      <c r="AV650" s="4"/>
      <c r="AW650" s="4"/>
    </row>
    <row r="651" spans="1:49" s="59" customFormat="1">
      <c r="A651" s="14"/>
      <c r="B651" s="43"/>
      <c r="C651" s="44"/>
      <c r="D651" s="45"/>
      <c r="E651" s="46"/>
      <c r="F651" s="45"/>
      <c r="G651" s="45"/>
      <c r="H651" s="46"/>
      <c r="I651" s="45"/>
      <c r="J651" s="2"/>
      <c r="K651" s="4"/>
      <c r="L651" s="4"/>
      <c r="M651" s="4"/>
      <c r="N651" s="4"/>
      <c r="O651" s="4"/>
      <c r="P651" s="4"/>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4"/>
      <c r="AQ651" s="4"/>
      <c r="AR651" s="4"/>
      <c r="AS651" s="4"/>
      <c r="AT651" s="4"/>
      <c r="AU651" s="4"/>
      <c r="AV651" s="4"/>
      <c r="AW651" s="4"/>
    </row>
    <row r="652" spans="1:49" s="59" customFormat="1">
      <c r="A652" s="14"/>
      <c r="B652" s="43"/>
      <c r="C652" s="44"/>
      <c r="D652" s="45"/>
      <c r="E652" s="46"/>
      <c r="F652" s="45"/>
      <c r="G652" s="45"/>
      <c r="H652" s="46"/>
      <c r="I652" s="45"/>
      <c r="J652" s="2"/>
      <c r="K652" s="4"/>
      <c r="L652" s="4"/>
      <c r="M652" s="4"/>
      <c r="N652" s="4"/>
      <c r="O652" s="4"/>
      <c r="P652" s="4"/>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4"/>
      <c r="AQ652" s="4"/>
      <c r="AR652" s="4"/>
      <c r="AS652" s="4"/>
      <c r="AT652" s="4"/>
      <c r="AU652" s="4"/>
      <c r="AV652" s="4"/>
      <c r="AW652" s="4"/>
    </row>
    <row r="653" spans="1:49" s="59" customFormat="1">
      <c r="A653" s="14"/>
      <c r="B653" s="43"/>
      <c r="C653" s="44"/>
      <c r="D653" s="45"/>
      <c r="E653" s="46"/>
      <c r="F653" s="45"/>
      <c r="G653" s="45"/>
      <c r="H653" s="46"/>
      <c r="I653" s="45"/>
      <c r="J653" s="2"/>
      <c r="K653" s="4"/>
      <c r="L653" s="4"/>
      <c r="M653" s="4"/>
      <c r="N653" s="4"/>
      <c r="O653" s="4"/>
      <c r="P653" s="4"/>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4"/>
      <c r="AQ653" s="4"/>
      <c r="AR653" s="4"/>
      <c r="AS653" s="4"/>
      <c r="AT653" s="4"/>
      <c r="AU653" s="4"/>
      <c r="AV653" s="4"/>
      <c r="AW653" s="4"/>
    </row>
    <row r="654" spans="1:49" s="59" customFormat="1">
      <c r="A654" s="14"/>
      <c r="B654" s="43"/>
      <c r="C654" s="44"/>
      <c r="D654" s="45"/>
      <c r="E654" s="46"/>
      <c r="F654" s="45"/>
      <c r="G654" s="45"/>
      <c r="H654" s="46"/>
      <c r="I654" s="45"/>
      <c r="J654" s="2"/>
      <c r="K654" s="4"/>
      <c r="L654" s="4"/>
      <c r="M654" s="4"/>
      <c r="N654" s="4"/>
      <c r="O654" s="4"/>
      <c r="P654" s="4"/>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4"/>
      <c r="AQ654" s="4"/>
      <c r="AR654" s="4"/>
      <c r="AS654" s="4"/>
      <c r="AT654" s="4"/>
      <c r="AU654" s="4"/>
      <c r="AV654" s="4"/>
      <c r="AW654" s="4"/>
    </row>
    <row r="655" spans="1:49" s="59" customFormat="1">
      <c r="A655" s="14"/>
      <c r="B655" s="43"/>
      <c r="C655" s="44"/>
      <c r="D655" s="45"/>
      <c r="E655" s="46"/>
      <c r="F655" s="45"/>
      <c r="G655" s="45"/>
      <c r="H655" s="46"/>
      <c r="I655" s="45"/>
      <c r="J655" s="2"/>
      <c r="K655" s="4"/>
      <c r="L655" s="4"/>
      <c r="M655" s="4"/>
      <c r="N655" s="4"/>
      <c r="O655" s="4"/>
      <c r="P655" s="4"/>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4"/>
      <c r="AQ655" s="4"/>
      <c r="AR655" s="4"/>
      <c r="AS655" s="4"/>
      <c r="AT655" s="4"/>
      <c r="AU655" s="4"/>
      <c r="AV655" s="4"/>
      <c r="AW655" s="4"/>
    </row>
    <row r="656" spans="1:49" s="59" customFormat="1">
      <c r="A656" s="14"/>
      <c r="B656" s="43"/>
      <c r="C656" s="44"/>
      <c r="D656" s="45"/>
      <c r="E656" s="46"/>
      <c r="F656" s="45"/>
      <c r="G656" s="45"/>
      <c r="H656" s="46"/>
      <c r="I656" s="45"/>
      <c r="J656" s="2"/>
      <c r="K656" s="4"/>
      <c r="L656" s="4"/>
      <c r="M656" s="4"/>
      <c r="N656" s="4"/>
      <c r="O656" s="4"/>
      <c r="P656" s="4"/>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4"/>
      <c r="AQ656" s="4"/>
      <c r="AR656" s="4"/>
      <c r="AS656" s="4"/>
      <c r="AT656" s="4"/>
      <c r="AU656" s="4"/>
      <c r="AV656" s="4"/>
      <c r="AW656" s="4"/>
    </row>
    <row r="657" spans="1:49" s="59" customFormat="1">
      <c r="A657" s="14"/>
      <c r="B657" s="43"/>
      <c r="C657" s="44"/>
      <c r="D657" s="45"/>
      <c r="E657" s="46"/>
      <c r="F657" s="45"/>
      <c r="G657" s="45"/>
      <c r="H657" s="46"/>
      <c r="I657" s="45"/>
      <c r="J657" s="2"/>
      <c r="K657" s="4"/>
      <c r="L657" s="4"/>
      <c r="M657" s="4"/>
      <c r="N657" s="4"/>
      <c r="O657" s="4"/>
      <c r="P657" s="4"/>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4"/>
      <c r="AQ657" s="4"/>
      <c r="AR657" s="4"/>
      <c r="AS657" s="4"/>
      <c r="AT657" s="4"/>
      <c r="AU657" s="4"/>
      <c r="AV657" s="4"/>
      <c r="AW657" s="4"/>
    </row>
    <row r="658" spans="1:49" s="59" customFormat="1">
      <c r="A658" s="14"/>
      <c r="B658" s="43"/>
      <c r="C658" s="44"/>
      <c r="D658" s="45"/>
      <c r="E658" s="46"/>
      <c r="F658" s="45"/>
      <c r="G658" s="45"/>
      <c r="H658" s="46"/>
      <c r="I658" s="45"/>
      <c r="J658" s="2"/>
      <c r="K658" s="4"/>
      <c r="L658" s="4"/>
      <c r="M658" s="4"/>
      <c r="N658" s="4"/>
      <c r="O658" s="4"/>
      <c r="P658" s="4"/>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4"/>
      <c r="AQ658" s="4"/>
      <c r="AR658" s="4"/>
      <c r="AS658" s="4"/>
      <c r="AT658" s="4"/>
      <c r="AU658" s="4"/>
      <c r="AV658" s="4"/>
      <c r="AW658" s="4"/>
    </row>
    <row r="659" spans="1:49" s="59" customFormat="1">
      <c r="A659" s="14"/>
      <c r="B659" s="43"/>
      <c r="C659" s="44"/>
      <c r="D659" s="45"/>
      <c r="E659" s="46"/>
      <c r="F659" s="45"/>
      <c r="G659" s="45"/>
      <c r="H659" s="46"/>
      <c r="I659" s="45"/>
      <c r="J659" s="2"/>
      <c r="K659" s="4"/>
      <c r="L659" s="4"/>
      <c r="M659" s="4"/>
      <c r="N659" s="4"/>
      <c r="O659" s="4"/>
      <c r="P659" s="4"/>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4"/>
      <c r="AQ659" s="4"/>
      <c r="AR659" s="4"/>
      <c r="AS659" s="4"/>
      <c r="AT659" s="4"/>
      <c r="AU659" s="4"/>
      <c r="AV659" s="4"/>
      <c r="AW659" s="4"/>
    </row>
    <row r="660" spans="1:49" s="59" customFormat="1">
      <c r="A660" s="14"/>
      <c r="B660" s="43"/>
      <c r="C660" s="44"/>
      <c r="D660" s="45"/>
      <c r="E660" s="46"/>
      <c r="F660" s="45"/>
      <c r="G660" s="45"/>
      <c r="H660" s="46"/>
      <c r="I660" s="45"/>
      <c r="J660" s="2"/>
      <c r="K660" s="4"/>
      <c r="L660" s="4"/>
      <c r="M660" s="4"/>
      <c r="N660" s="4"/>
      <c r="O660" s="4"/>
      <c r="P660" s="4"/>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4"/>
      <c r="AQ660" s="4"/>
      <c r="AR660" s="4"/>
      <c r="AS660" s="4"/>
      <c r="AT660" s="4"/>
      <c r="AU660" s="4"/>
      <c r="AV660" s="4"/>
      <c r="AW660" s="4"/>
    </row>
    <row r="661" spans="1:49" s="59" customFormat="1">
      <c r="A661" s="14"/>
      <c r="B661" s="43"/>
      <c r="C661" s="44"/>
      <c r="D661" s="45"/>
      <c r="E661" s="46"/>
      <c r="F661" s="45"/>
      <c r="G661" s="45"/>
      <c r="H661" s="46"/>
      <c r="I661" s="45"/>
      <c r="J661" s="2"/>
      <c r="K661" s="4"/>
      <c r="L661" s="4"/>
      <c r="M661" s="4"/>
      <c r="N661" s="4"/>
      <c r="O661" s="4"/>
      <c r="P661" s="4"/>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4"/>
      <c r="AQ661" s="4"/>
      <c r="AR661" s="4"/>
      <c r="AS661" s="4"/>
      <c r="AT661" s="4"/>
      <c r="AU661" s="4"/>
      <c r="AV661" s="4"/>
      <c r="AW661" s="4"/>
    </row>
    <row r="662" spans="1:49" s="59" customFormat="1">
      <c r="A662" s="14"/>
      <c r="B662" s="43"/>
      <c r="C662" s="44"/>
      <c r="D662" s="45"/>
      <c r="E662" s="46"/>
      <c r="F662" s="45"/>
      <c r="G662" s="45"/>
      <c r="H662" s="46"/>
      <c r="I662" s="45"/>
      <c r="J662" s="2"/>
      <c r="K662" s="4"/>
      <c r="L662" s="4"/>
      <c r="M662" s="4"/>
      <c r="N662" s="4"/>
      <c r="O662" s="4"/>
      <c r="P662" s="4"/>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4"/>
      <c r="AQ662" s="4"/>
      <c r="AR662" s="4"/>
      <c r="AS662" s="4"/>
      <c r="AT662" s="4"/>
      <c r="AU662" s="4"/>
      <c r="AV662" s="4"/>
      <c r="AW662" s="4"/>
    </row>
    <row r="663" spans="1:49" s="59" customFormat="1">
      <c r="A663" s="14"/>
      <c r="B663" s="43"/>
      <c r="C663" s="44"/>
      <c r="D663" s="45"/>
      <c r="E663" s="46"/>
      <c r="F663" s="45"/>
      <c r="G663" s="45"/>
      <c r="H663" s="46"/>
      <c r="I663" s="45"/>
      <c r="J663" s="2"/>
      <c r="K663" s="4"/>
      <c r="L663" s="4"/>
      <c r="M663" s="4"/>
      <c r="N663" s="4"/>
      <c r="O663" s="4"/>
      <c r="P663" s="4"/>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4"/>
      <c r="AQ663" s="4"/>
      <c r="AR663" s="4"/>
      <c r="AS663" s="4"/>
      <c r="AT663" s="4"/>
      <c r="AU663" s="4"/>
      <c r="AV663" s="4"/>
      <c r="AW663" s="4"/>
    </row>
    <row r="664" spans="1:49" s="59" customFormat="1">
      <c r="A664" s="14"/>
      <c r="B664" s="43"/>
      <c r="C664" s="44"/>
      <c r="D664" s="45"/>
      <c r="E664" s="46"/>
      <c r="F664" s="45"/>
      <c r="G664" s="45"/>
      <c r="H664" s="46"/>
      <c r="I664" s="45"/>
      <c r="J664" s="2"/>
      <c r="K664" s="4"/>
      <c r="L664" s="4"/>
      <c r="M664" s="4"/>
      <c r="N664" s="4"/>
      <c r="O664" s="4"/>
      <c r="P664" s="4"/>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4"/>
      <c r="AQ664" s="4"/>
      <c r="AR664" s="4"/>
      <c r="AS664" s="4"/>
      <c r="AT664" s="4"/>
      <c r="AU664" s="4"/>
      <c r="AV664" s="4"/>
      <c r="AW664" s="4"/>
    </row>
    <row r="665" spans="1:49" s="59" customFormat="1">
      <c r="A665" s="14"/>
      <c r="B665" s="43"/>
      <c r="C665" s="44"/>
      <c r="D665" s="45"/>
      <c r="E665" s="46"/>
      <c r="F665" s="45"/>
      <c r="G665" s="45"/>
      <c r="H665" s="46"/>
      <c r="I665" s="45"/>
      <c r="J665" s="2"/>
      <c r="K665" s="4"/>
      <c r="L665" s="4"/>
      <c r="M665" s="4"/>
      <c r="N665" s="4"/>
      <c r="O665" s="4"/>
      <c r="P665" s="4"/>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4"/>
      <c r="AQ665" s="4"/>
      <c r="AR665" s="4"/>
      <c r="AS665" s="4"/>
      <c r="AT665" s="4"/>
      <c r="AU665" s="4"/>
      <c r="AV665" s="4"/>
      <c r="AW665" s="4"/>
    </row>
    <row r="666" spans="1:49" s="59" customFormat="1">
      <c r="A666" s="14"/>
      <c r="B666" s="43"/>
      <c r="C666" s="44"/>
      <c r="D666" s="45"/>
      <c r="E666" s="46"/>
      <c r="F666" s="45"/>
      <c r="G666" s="45"/>
      <c r="H666" s="46"/>
      <c r="I666" s="45"/>
      <c r="J666" s="2"/>
      <c r="K666" s="4"/>
      <c r="L666" s="4"/>
      <c r="M666" s="4"/>
      <c r="N666" s="4"/>
      <c r="O666" s="4"/>
      <c r="P666" s="4"/>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4"/>
      <c r="AQ666" s="4"/>
      <c r="AR666" s="4"/>
      <c r="AS666" s="4"/>
      <c r="AT666" s="4"/>
      <c r="AU666" s="4"/>
      <c r="AV666" s="4"/>
      <c r="AW666" s="4"/>
    </row>
    <row r="667" spans="1:49" s="59" customFormat="1">
      <c r="A667" s="14"/>
      <c r="B667" s="43"/>
      <c r="C667" s="44"/>
      <c r="D667" s="45"/>
      <c r="E667" s="46"/>
      <c r="F667" s="45"/>
      <c r="G667" s="45"/>
      <c r="H667" s="46"/>
      <c r="I667" s="45"/>
      <c r="J667" s="2"/>
      <c r="K667" s="4"/>
      <c r="L667" s="4"/>
      <c r="M667" s="4"/>
      <c r="N667" s="4"/>
      <c r="O667" s="4"/>
      <c r="P667" s="4"/>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4"/>
      <c r="AQ667" s="4"/>
      <c r="AR667" s="4"/>
      <c r="AS667" s="4"/>
      <c r="AT667" s="4"/>
      <c r="AU667" s="4"/>
      <c r="AV667" s="4"/>
      <c r="AW667" s="4"/>
    </row>
    <row r="668" spans="1:49" s="59" customFormat="1">
      <c r="A668" s="14"/>
      <c r="B668" s="43"/>
      <c r="C668" s="44"/>
      <c r="D668" s="45"/>
      <c r="E668" s="46"/>
      <c r="F668" s="45"/>
      <c r="G668" s="45"/>
      <c r="H668" s="46"/>
      <c r="I668" s="45"/>
      <c r="J668" s="2"/>
      <c r="K668" s="4"/>
      <c r="L668" s="4"/>
      <c r="M668" s="4"/>
      <c r="N668" s="4"/>
      <c r="O668" s="4"/>
      <c r="P668" s="4"/>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4"/>
      <c r="AQ668" s="4"/>
      <c r="AR668" s="4"/>
      <c r="AS668" s="4"/>
      <c r="AT668" s="4"/>
      <c r="AU668" s="4"/>
      <c r="AV668" s="4"/>
      <c r="AW668" s="4"/>
    </row>
    <row r="669" spans="1:49" s="59" customFormat="1">
      <c r="A669" s="14"/>
      <c r="B669" s="43"/>
      <c r="C669" s="44"/>
      <c r="D669" s="45"/>
      <c r="E669" s="46"/>
      <c r="F669" s="45"/>
      <c r="G669" s="45"/>
      <c r="H669" s="46"/>
      <c r="I669" s="45"/>
      <c r="J669" s="2"/>
      <c r="K669" s="4"/>
      <c r="L669" s="4"/>
      <c r="M669" s="4"/>
      <c r="N669" s="4"/>
      <c r="O669" s="4"/>
      <c r="P669" s="4"/>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4"/>
      <c r="AQ669" s="4"/>
      <c r="AR669" s="4"/>
      <c r="AS669" s="4"/>
      <c r="AT669" s="4"/>
      <c r="AU669" s="4"/>
      <c r="AV669" s="4"/>
      <c r="AW669" s="4"/>
    </row>
    <row r="670" spans="1:49" s="59" customFormat="1">
      <c r="A670" s="14"/>
      <c r="B670" s="43"/>
      <c r="C670" s="44"/>
      <c r="D670" s="45"/>
      <c r="E670" s="46"/>
      <c r="F670" s="45"/>
      <c r="G670" s="45"/>
      <c r="H670" s="46"/>
      <c r="I670" s="45"/>
      <c r="J670" s="2"/>
      <c r="K670" s="4"/>
      <c r="L670" s="4"/>
      <c r="M670" s="4"/>
      <c r="N670" s="4"/>
      <c r="O670" s="4"/>
      <c r="P670" s="4"/>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4"/>
      <c r="AQ670" s="4"/>
      <c r="AR670" s="4"/>
      <c r="AS670" s="4"/>
      <c r="AT670" s="4"/>
      <c r="AU670" s="4"/>
      <c r="AV670" s="4"/>
      <c r="AW670" s="4"/>
    </row>
    <row r="671" spans="1:49" s="59" customFormat="1">
      <c r="A671" s="14"/>
      <c r="B671" s="43"/>
      <c r="C671" s="44"/>
      <c r="D671" s="45"/>
      <c r="E671" s="46"/>
      <c r="F671" s="45"/>
      <c r="G671" s="45"/>
      <c r="H671" s="46"/>
      <c r="I671" s="45"/>
      <c r="J671" s="2"/>
      <c r="K671" s="4"/>
      <c r="L671" s="4"/>
      <c r="M671" s="4"/>
      <c r="N671" s="4"/>
      <c r="O671" s="4"/>
      <c r="P671" s="4"/>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4"/>
      <c r="AQ671" s="4"/>
      <c r="AR671" s="4"/>
      <c r="AS671" s="4"/>
      <c r="AT671" s="4"/>
      <c r="AU671" s="4"/>
      <c r="AV671" s="4"/>
      <c r="AW671" s="4"/>
    </row>
    <row r="672" spans="1:49" s="59" customFormat="1">
      <c r="A672" s="14"/>
      <c r="B672" s="43"/>
      <c r="C672" s="44"/>
      <c r="D672" s="45"/>
      <c r="E672" s="46"/>
      <c r="F672" s="45"/>
      <c r="G672" s="45"/>
      <c r="H672" s="46"/>
      <c r="I672" s="45"/>
      <c r="J672" s="2"/>
      <c r="K672" s="4"/>
      <c r="L672" s="4"/>
      <c r="M672" s="4"/>
      <c r="N672" s="4"/>
      <c r="O672" s="4"/>
      <c r="P672" s="4"/>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4"/>
      <c r="AQ672" s="4"/>
      <c r="AR672" s="4"/>
      <c r="AS672" s="4"/>
      <c r="AT672" s="4"/>
      <c r="AU672" s="4"/>
      <c r="AV672" s="4"/>
      <c r="AW672" s="4"/>
    </row>
    <row r="673" spans="1:49" s="59" customFormat="1">
      <c r="A673" s="14"/>
      <c r="B673" s="43"/>
      <c r="C673" s="44"/>
      <c r="D673" s="45"/>
      <c r="E673" s="46"/>
      <c r="F673" s="45"/>
      <c r="G673" s="45"/>
      <c r="H673" s="46"/>
      <c r="I673" s="45"/>
      <c r="J673" s="2"/>
      <c r="K673" s="4"/>
      <c r="L673" s="4"/>
      <c r="M673" s="4"/>
      <c r="N673" s="4"/>
      <c r="O673" s="4"/>
      <c r="P673" s="4"/>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4"/>
      <c r="AQ673" s="4"/>
      <c r="AR673" s="4"/>
      <c r="AS673" s="4"/>
      <c r="AT673" s="4"/>
      <c r="AU673" s="4"/>
      <c r="AV673" s="4"/>
      <c r="AW673" s="4"/>
    </row>
    <row r="674" spans="1:49" s="59" customFormat="1">
      <c r="A674" s="14"/>
      <c r="B674" s="43"/>
      <c r="C674" s="44"/>
      <c r="D674" s="45"/>
      <c r="E674" s="46"/>
      <c r="F674" s="45"/>
      <c r="G674" s="45"/>
      <c r="H674" s="46"/>
      <c r="I674" s="45"/>
      <c r="J674" s="2"/>
      <c r="K674" s="4"/>
      <c r="L674" s="4"/>
      <c r="M674" s="4"/>
      <c r="N674" s="4"/>
      <c r="O674" s="4"/>
      <c r="P674" s="4"/>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4"/>
      <c r="AQ674" s="4"/>
      <c r="AR674" s="4"/>
      <c r="AS674" s="4"/>
      <c r="AT674" s="4"/>
      <c r="AU674" s="4"/>
      <c r="AV674" s="4"/>
      <c r="AW674" s="4"/>
    </row>
    <row r="675" spans="1:49" s="59" customFormat="1">
      <c r="A675" s="14"/>
      <c r="B675" s="43"/>
      <c r="C675" s="44"/>
      <c r="D675" s="45"/>
      <c r="E675" s="46"/>
      <c r="F675" s="45"/>
      <c r="G675" s="45"/>
      <c r="H675" s="46"/>
      <c r="I675" s="45"/>
      <c r="J675" s="2"/>
      <c r="K675" s="4"/>
      <c r="L675" s="4"/>
      <c r="M675" s="4"/>
      <c r="N675" s="4"/>
      <c r="O675" s="4"/>
      <c r="P675" s="4"/>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4"/>
      <c r="AQ675" s="4"/>
      <c r="AR675" s="4"/>
      <c r="AS675" s="4"/>
      <c r="AT675" s="4"/>
      <c r="AU675" s="4"/>
      <c r="AV675" s="4"/>
      <c r="AW675" s="4"/>
    </row>
    <row r="676" spans="1:49" s="59" customFormat="1">
      <c r="A676" s="14"/>
      <c r="B676" s="43"/>
      <c r="C676" s="44"/>
      <c r="D676" s="45"/>
      <c r="E676" s="46"/>
      <c r="F676" s="45"/>
      <c r="G676" s="45"/>
      <c r="H676" s="46"/>
      <c r="I676" s="45"/>
      <c r="J676" s="2"/>
      <c r="K676" s="4"/>
      <c r="L676" s="4"/>
      <c r="M676" s="4"/>
      <c r="N676" s="4"/>
      <c r="O676" s="4"/>
      <c r="P676" s="4"/>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4"/>
      <c r="AQ676" s="4"/>
      <c r="AR676" s="4"/>
      <c r="AS676" s="4"/>
      <c r="AT676" s="4"/>
      <c r="AU676" s="4"/>
      <c r="AV676" s="4"/>
      <c r="AW676" s="4"/>
    </row>
    <row r="677" spans="1:49" s="59" customFormat="1">
      <c r="A677" s="14"/>
      <c r="B677" s="43"/>
      <c r="C677" s="44"/>
      <c r="D677" s="45"/>
      <c r="E677" s="46"/>
      <c r="F677" s="45"/>
      <c r="G677" s="45"/>
      <c r="H677" s="46"/>
      <c r="I677" s="45"/>
      <c r="J677" s="2"/>
      <c r="K677" s="4"/>
      <c r="L677" s="4"/>
      <c r="M677" s="4"/>
      <c r="N677" s="4"/>
      <c r="O677" s="4"/>
      <c r="P677" s="4"/>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4"/>
      <c r="AQ677" s="4"/>
      <c r="AR677" s="4"/>
      <c r="AS677" s="4"/>
      <c r="AT677" s="4"/>
      <c r="AU677" s="4"/>
      <c r="AV677" s="4"/>
      <c r="AW677" s="4"/>
    </row>
    <row r="678" spans="1:49" s="59" customFormat="1">
      <c r="A678" s="14"/>
      <c r="B678" s="43"/>
      <c r="C678" s="44"/>
      <c r="D678" s="45"/>
      <c r="E678" s="46"/>
      <c r="F678" s="45"/>
      <c r="G678" s="45"/>
      <c r="H678" s="46"/>
      <c r="I678" s="45"/>
      <c r="J678" s="2"/>
      <c r="K678" s="4"/>
      <c r="L678" s="4"/>
      <c r="M678" s="4"/>
      <c r="N678" s="4"/>
      <c r="O678" s="4"/>
      <c r="P678" s="4"/>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4"/>
      <c r="AQ678" s="4"/>
      <c r="AR678" s="4"/>
      <c r="AS678" s="4"/>
      <c r="AT678" s="4"/>
      <c r="AU678" s="4"/>
      <c r="AV678" s="4"/>
      <c r="AW678" s="4"/>
    </row>
    <row r="679" spans="1:49" s="59" customFormat="1">
      <c r="A679" s="14"/>
      <c r="B679" s="43"/>
      <c r="C679" s="44"/>
      <c r="D679" s="45"/>
      <c r="E679" s="46"/>
      <c r="F679" s="45"/>
      <c r="G679" s="45"/>
      <c r="H679" s="46"/>
      <c r="I679" s="45"/>
      <c r="J679" s="2"/>
      <c r="K679" s="4"/>
      <c r="L679" s="4"/>
      <c r="M679" s="4"/>
      <c r="N679" s="4"/>
      <c r="O679" s="4"/>
      <c r="P679" s="4"/>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4"/>
      <c r="AQ679" s="4"/>
      <c r="AR679" s="4"/>
      <c r="AS679" s="4"/>
      <c r="AT679" s="4"/>
      <c r="AU679" s="4"/>
      <c r="AV679" s="4"/>
      <c r="AW679" s="4"/>
    </row>
    <row r="680" spans="1:49" s="59" customFormat="1">
      <c r="A680" s="14"/>
      <c r="B680" s="43"/>
      <c r="C680" s="44"/>
      <c r="D680" s="45"/>
      <c r="E680" s="46"/>
      <c r="F680" s="45"/>
      <c r="G680" s="45"/>
      <c r="H680" s="46"/>
      <c r="I680" s="45"/>
      <c r="J680" s="2"/>
      <c r="K680" s="4"/>
      <c r="L680" s="4"/>
      <c r="M680" s="4"/>
      <c r="N680" s="4"/>
      <c r="O680" s="4"/>
      <c r="P680" s="4"/>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4"/>
      <c r="AQ680" s="4"/>
      <c r="AR680" s="4"/>
      <c r="AS680" s="4"/>
      <c r="AT680" s="4"/>
      <c r="AU680" s="4"/>
      <c r="AV680" s="4"/>
      <c r="AW680" s="4"/>
    </row>
    <row r="681" spans="1:49" s="59" customFormat="1">
      <c r="A681" s="14"/>
      <c r="B681" s="43"/>
      <c r="C681" s="44"/>
      <c r="D681" s="45"/>
      <c r="E681" s="46"/>
      <c r="F681" s="45"/>
      <c r="G681" s="45"/>
      <c r="H681" s="46"/>
      <c r="I681" s="45"/>
      <c r="J681" s="2"/>
      <c r="K681" s="4"/>
      <c r="L681" s="4"/>
      <c r="M681" s="4"/>
      <c r="N681" s="4"/>
      <c r="O681" s="4"/>
      <c r="P681" s="4"/>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4"/>
      <c r="AQ681" s="4"/>
      <c r="AR681" s="4"/>
      <c r="AS681" s="4"/>
      <c r="AT681" s="4"/>
      <c r="AU681" s="4"/>
      <c r="AV681" s="4"/>
      <c r="AW681" s="4"/>
    </row>
    <row r="682" spans="1:49" s="59" customFormat="1">
      <c r="A682" s="14"/>
      <c r="B682" s="43"/>
      <c r="C682" s="44"/>
      <c r="D682" s="45"/>
      <c r="E682" s="46"/>
      <c r="F682" s="45"/>
      <c r="G682" s="45"/>
      <c r="H682" s="46"/>
      <c r="I682" s="45"/>
      <c r="J682" s="2"/>
      <c r="K682" s="4"/>
      <c r="L682" s="4"/>
      <c r="M682" s="4"/>
      <c r="N682" s="4"/>
      <c r="O682" s="4"/>
      <c r="P682" s="4"/>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4"/>
      <c r="AQ682" s="4"/>
      <c r="AR682" s="4"/>
      <c r="AS682" s="4"/>
      <c r="AT682" s="4"/>
      <c r="AU682" s="4"/>
      <c r="AV682" s="4"/>
      <c r="AW682" s="4"/>
    </row>
    <row r="683" spans="1:49" s="59" customFormat="1">
      <c r="A683" s="14"/>
      <c r="B683" s="43"/>
      <c r="C683" s="44"/>
      <c r="D683" s="45"/>
      <c r="E683" s="46"/>
      <c r="F683" s="45"/>
      <c r="G683" s="45"/>
      <c r="H683" s="46"/>
      <c r="I683" s="45"/>
      <c r="J683" s="2"/>
      <c r="K683" s="4"/>
      <c r="L683" s="4"/>
      <c r="M683" s="4"/>
      <c r="N683" s="4"/>
      <c r="O683" s="4"/>
      <c r="P683" s="4"/>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4"/>
      <c r="AQ683" s="4"/>
      <c r="AR683" s="4"/>
      <c r="AS683" s="4"/>
      <c r="AT683" s="4"/>
      <c r="AU683" s="4"/>
      <c r="AV683" s="4"/>
      <c r="AW683" s="4"/>
    </row>
    <row r="684" spans="1:49" s="59" customFormat="1">
      <c r="A684" s="14"/>
      <c r="B684" s="43"/>
      <c r="C684" s="44"/>
      <c r="D684" s="45"/>
      <c r="E684" s="46"/>
      <c r="F684" s="45"/>
      <c r="G684" s="45"/>
      <c r="H684" s="46"/>
      <c r="I684" s="45"/>
      <c r="J684" s="2"/>
      <c r="K684" s="4"/>
      <c r="L684" s="4"/>
      <c r="M684" s="4"/>
      <c r="N684" s="4"/>
      <c r="O684" s="4"/>
      <c r="P684" s="4"/>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4"/>
      <c r="AQ684" s="4"/>
      <c r="AR684" s="4"/>
      <c r="AS684" s="4"/>
      <c r="AT684" s="4"/>
      <c r="AU684" s="4"/>
      <c r="AV684" s="4"/>
      <c r="AW684" s="4"/>
    </row>
    <row r="685" spans="1:49" s="59" customFormat="1">
      <c r="A685" s="14"/>
      <c r="B685" s="43"/>
      <c r="C685" s="44"/>
      <c r="D685" s="45"/>
      <c r="E685" s="46"/>
      <c r="F685" s="45"/>
      <c r="G685" s="45"/>
      <c r="H685" s="46"/>
      <c r="I685" s="45"/>
      <c r="J685" s="2"/>
      <c r="K685" s="4"/>
      <c r="L685" s="4"/>
      <c r="M685" s="4"/>
      <c r="N685" s="4"/>
      <c r="O685" s="4"/>
      <c r="P685" s="4"/>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4"/>
      <c r="AQ685" s="4"/>
      <c r="AR685" s="4"/>
      <c r="AS685" s="4"/>
      <c r="AT685" s="4"/>
      <c r="AU685" s="4"/>
      <c r="AV685" s="4"/>
      <c r="AW685" s="4"/>
    </row>
    <row r="686" spans="1:49" s="59" customFormat="1">
      <c r="A686" s="14"/>
      <c r="B686" s="43"/>
      <c r="C686" s="44"/>
      <c r="D686" s="45"/>
      <c r="E686" s="46"/>
      <c r="F686" s="45"/>
      <c r="G686" s="45"/>
      <c r="H686" s="46"/>
      <c r="I686" s="45"/>
      <c r="J686" s="2"/>
      <c r="K686" s="4"/>
      <c r="L686" s="4"/>
      <c r="M686" s="4"/>
      <c r="N686" s="4"/>
      <c r="O686" s="4"/>
      <c r="P686" s="4"/>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4"/>
      <c r="AQ686" s="4"/>
      <c r="AR686" s="4"/>
      <c r="AS686" s="4"/>
      <c r="AT686" s="4"/>
      <c r="AU686" s="4"/>
      <c r="AV686" s="4"/>
      <c r="AW686" s="4"/>
    </row>
    <row r="687" spans="1:49" s="59" customFormat="1">
      <c r="A687" s="14"/>
      <c r="B687" s="43"/>
      <c r="C687" s="44"/>
      <c r="D687" s="45"/>
      <c r="E687" s="46"/>
      <c r="F687" s="45"/>
      <c r="G687" s="45"/>
      <c r="H687" s="46"/>
      <c r="I687" s="45"/>
      <c r="J687" s="2"/>
      <c r="K687" s="4"/>
      <c r="L687" s="4"/>
      <c r="M687" s="4"/>
      <c r="N687" s="4"/>
      <c r="O687" s="4"/>
      <c r="P687" s="4"/>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4"/>
      <c r="AQ687" s="4"/>
      <c r="AR687" s="4"/>
      <c r="AS687" s="4"/>
      <c r="AT687" s="4"/>
      <c r="AU687" s="4"/>
      <c r="AV687" s="4"/>
      <c r="AW687" s="4"/>
    </row>
    <row r="688" spans="1:49" s="59" customFormat="1">
      <c r="A688" s="14"/>
      <c r="B688" s="43"/>
      <c r="C688" s="44"/>
      <c r="D688" s="45"/>
      <c r="E688" s="46"/>
      <c r="F688" s="45"/>
      <c r="G688" s="45"/>
      <c r="H688" s="46"/>
      <c r="I688" s="45"/>
      <c r="J688" s="2"/>
      <c r="K688" s="4"/>
      <c r="L688" s="4"/>
      <c r="M688" s="4"/>
      <c r="N688" s="4"/>
      <c r="O688" s="4"/>
      <c r="P688" s="4"/>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4"/>
      <c r="AQ688" s="4"/>
      <c r="AR688" s="4"/>
      <c r="AS688" s="4"/>
      <c r="AT688" s="4"/>
      <c r="AU688" s="4"/>
      <c r="AV688" s="4"/>
      <c r="AW688" s="4"/>
    </row>
    <row r="689" spans="1:49" s="59" customFormat="1">
      <c r="A689" s="14"/>
      <c r="B689" s="43"/>
      <c r="C689" s="44"/>
      <c r="D689" s="45"/>
      <c r="E689" s="46"/>
      <c r="F689" s="45"/>
      <c r="G689" s="45"/>
      <c r="H689" s="46"/>
      <c r="I689" s="45"/>
      <c r="J689" s="2"/>
      <c r="K689" s="4"/>
      <c r="L689" s="4"/>
      <c r="M689" s="4"/>
      <c r="N689" s="4"/>
      <c r="O689" s="4"/>
      <c r="P689" s="4"/>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4"/>
      <c r="AQ689" s="4"/>
      <c r="AR689" s="4"/>
      <c r="AS689" s="4"/>
      <c r="AT689" s="4"/>
      <c r="AU689" s="4"/>
      <c r="AV689" s="4"/>
      <c r="AW689" s="4"/>
    </row>
    <row r="690" spans="1:49" s="59" customFormat="1">
      <c r="A690" s="14"/>
      <c r="B690" s="43"/>
      <c r="C690" s="44"/>
      <c r="D690" s="45"/>
      <c r="E690" s="46"/>
      <c r="F690" s="45"/>
      <c r="G690" s="45"/>
      <c r="H690" s="46"/>
      <c r="I690" s="45"/>
      <c r="J690" s="2"/>
      <c r="K690" s="4"/>
      <c r="L690" s="4"/>
      <c r="M690" s="4"/>
      <c r="N690" s="4"/>
      <c r="O690" s="4"/>
      <c r="P690" s="4"/>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4"/>
      <c r="AQ690" s="4"/>
      <c r="AR690" s="4"/>
      <c r="AS690" s="4"/>
      <c r="AT690" s="4"/>
      <c r="AU690" s="4"/>
      <c r="AV690" s="4"/>
      <c r="AW690" s="4"/>
    </row>
    <row r="691" spans="1:49" s="59" customFormat="1">
      <c r="A691" s="14"/>
      <c r="B691" s="43"/>
      <c r="C691" s="44"/>
      <c r="D691" s="45"/>
      <c r="E691" s="46"/>
      <c r="F691" s="45"/>
      <c r="G691" s="45"/>
      <c r="H691" s="46"/>
      <c r="I691" s="45"/>
      <c r="J691" s="2"/>
      <c r="K691" s="4"/>
      <c r="L691" s="4"/>
      <c r="M691" s="4"/>
      <c r="N691" s="4"/>
      <c r="O691" s="4"/>
      <c r="P691" s="4"/>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4"/>
      <c r="AQ691" s="4"/>
      <c r="AR691" s="4"/>
      <c r="AS691" s="4"/>
      <c r="AT691" s="4"/>
      <c r="AU691" s="4"/>
      <c r="AV691" s="4"/>
      <c r="AW691" s="4"/>
    </row>
    <row r="692" spans="1:49" s="59" customFormat="1">
      <c r="A692" s="14"/>
      <c r="B692" s="43"/>
      <c r="C692" s="44"/>
      <c r="D692" s="45"/>
      <c r="E692" s="46"/>
      <c r="F692" s="45"/>
      <c r="G692" s="45"/>
      <c r="H692" s="46"/>
      <c r="I692" s="45"/>
      <c r="J692" s="2"/>
      <c r="K692" s="4"/>
      <c r="L692" s="4"/>
      <c r="M692" s="4"/>
      <c r="N692" s="4"/>
      <c r="O692" s="4"/>
      <c r="P692" s="4"/>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4"/>
      <c r="AQ692" s="4"/>
      <c r="AR692" s="4"/>
      <c r="AS692" s="4"/>
      <c r="AT692" s="4"/>
      <c r="AU692" s="4"/>
      <c r="AV692" s="4"/>
      <c r="AW692" s="4"/>
    </row>
    <row r="693" spans="1:49" s="59" customFormat="1">
      <c r="A693" s="14"/>
      <c r="B693" s="43"/>
      <c r="C693" s="44"/>
      <c r="D693" s="45"/>
      <c r="E693" s="46"/>
      <c r="F693" s="45"/>
      <c r="G693" s="45"/>
      <c r="H693" s="46"/>
      <c r="I693" s="45"/>
      <c r="J693" s="2"/>
      <c r="K693" s="4"/>
      <c r="L693" s="4"/>
      <c r="M693" s="4"/>
      <c r="N693" s="4"/>
      <c r="O693" s="4"/>
      <c r="P693" s="4"/>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4"/>
      <c r="AQ693" s="4"/>
      <c r="AR693" s="4"/>
      <c r="AS693" s="4"/>
      <c r="AT693" s="4"/>
      <c r="AU693" s="4"/>
      <c r="AV693" s="4"/>
      <c r="AW693" s="4"/>
    </row>
    <row r="694" spans="1:49" s="59" customFormat="1">
      <c r="A694" s="14"/>
      <c r="B694" s="43"/>
      <c r="C694" s="44"/>
      <c r="D694" s="45"/>
      <c r="E694" s="46"/>
      <c r="F694" s="45"/>
      <c r="G694" s="45"/>
      <c r="H694" s="46"/>
      <c r="I694" s="45"/>
      <c r="J694" s="2"/>
      <c r="K694" s="4"/>
      <c r="L694" s="4"/>
      <c r="M694" s="4"/>
      <c r="N694" s="4"/>
      <c r="O694" s="4"/>
      <c r="P694" s="4"/>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4"/>
      <c r="AQ694" s="4"/>
      <c r="AR694" s="4"/>
      <c r="AS694" s="4"/>
      <c r="AT694" s="4"/>
      <c r="AU694" s="4"/>
      <c r="AV694" s="4"/>
      <c r="AW694" s="4"/>
    </row>
    <row r="695" spans="1:49" s="59" customFormat="1">
      <c r="A695" s="14"/>
      <c r="B695" s="43"/>
      <c r="C695" s="44"/>
      <c r="D695" s="45"/>
      <c r="E695" s="46"/>
      <c r="F695" s="45"/>
      <c r="G695" s="45"/>
      <c r="H695" s="46"/>
      <c r="I695" s="45"/>
      <c r="J695" s="2"/>
      <c r="K695" s="4"/>
      <c r="L695" s="4"/>
      <c r="M695" s="4"/>
      <c r="N695" s="4"/>
      <c r="O695" s="4"/>
      <c r="P695" s="4"/>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4"/>
      <c r="AQ695" s="4"/>
      <c r="AR695" s="4"/>
      <c r="AS695" s="4"/>
      <c r="AT695" s="4"/>
      <c r="AU695" s="4"/>
      <c r="AV695" s="4"/>
      <c r="AW695" s="4"/>
    </row>
    <row r="696" spans="1:49" s="59" customFormat="1">
      <c r="A696" s="14"/>
      <c r="B696" s="43"/>
      <c r="C696" s="44"/>
      <c r="D696" s="45"/>
      <c r="E696" s="46"/>
      <c r="F696" s="45"/>
      <c r="G696" s="45"/>
      <c r="H696" s="46"/>
      <c r="I696" s="45"/>
      <c r="J696" s="2"/>
      <c r="K696" s="4"/>
      <c r="L696" s="4"/>
      <c r="M696" s="4"/>
      <c r="N696" s="4"/>
      <c r="O696" s="4"/>
      <c r="P696" s="4"/>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4"/>
      <c r="AQ696" s="4"/>
      <c r="AR696" s="4"/>
      <c r="AS696" s="4"/>
      <c r="AT696" s="4"/>
      <c r="AU696" s="4"/>
      <c r="AV696" s="4"/>
      <c r="AW696" s="4"/>
    </row>
    <row r="697" spans="1:49" s="59" customFormat="1">
      <c r="A697" s="14"/>
      <c r="B697" s="43"/>
      <c r="C697" s="44"/>
      <c r="D697" s="45"/>
      <c r="E697" s="46"/>
      <c r="F697" s="45"/>
      <c r="G697" s="45"/>
      <c r="H697" s="46"/>
      <c r="I697" s="45"/>
      <c r="J697" s="2"/>
      <c r="K697" s="4"/>
      <c r="L697" s="4"/>
      <c r="M697" s="4"/>
      <c r="N697" s="4"/>
      <c r="O697" s="4"/>
      <c r="P697" s="4"/>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4"/>
      <c r="AQ697" s="4"/>
      <c r="AR697" s="4"/>
      <c r="AS697" s="4"/>
      <c r="AT697" s="4"/>
      <c r="AU697" s="4"/>
      <c r="AV697" s="4"/>
      <c r="AW697" s="4"/>
    </row>
    <row r="698" spans="1:49" s="59" customFormat="1">
      <c r="A698" s="14"/>
      <c r="B698" s="43"/>
      <c r="C698" s="44"/>
      <c r="D698" s="45"/>
      <c r="E698" s="46"/>
      <c r="F698" s="45"/>
      <c r="G698" s="45"/>
      <c r="H698" s="46"/>
      <c r="I698" s="45"/>
      <c r="J698" s="2"/>
      <c r="K698" s="4"/>
      <c r="L698" s="4"/>
      <c r="M698" s="4"/>
      <c r="N698" s="4"/>
      <c r="O698" s="4"/>
      <c r="P698" s="4"/>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4"/>
      <c r="AQ698" s="4"/>
      <c r="AR698" s="4"/>
      <c r="AS698" s="4"/>
      <c r="AT698" s="4"/>
      <c r="AU698" s="4"/>
      <c r="AV698" s="4"/>
      <c r="AW698" s="4"/>
    </row>
    <row r="699" spans="1:49" s="59" customFormat="1">
      <c r="A699" s="14"/>
      <c r="B699" s="43"/>
      <c r="C699" s="44"/>
      <c r="D699" s="45"/>
      <c r="E699" s="46"/>
      <c r="F699" s="45"/>
      <c r="G699" s="45"/>
      <c r="H699" s="46"/>
      <c r="I699" s="45"/>
      <c r="J699" s="2"/>
      <c r="K699" s="4"/>
      <c r="L699" s="4"/>
      <c r="M699" s="4"/>
      <c r="N699" s="4"/>
      <c r="O699" s="4"/>
      <c r="P699" s="4"/>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4"/>
      <c r="AQ699" s="4"/>
      <c r="AR699" s="4"/>
      <c r="AS699" s="4"/>
      <c r="AT699" s="4"/>
      <c r="AU699" s="4"/>
      <c r="AV699" s="4"/>
      <c r="AW699" s="4"/>
    </row>
    <row r="700" spans="1:49" s="59" customFormat="1">
      <c r="A700" s="14"/>
      <c r="B700" s="43"/>
      <c r="C700" s="44"/>
      <c r="D700" s="45"/>
      <c r="E700" s="46"/>
      <c r="F700" s="45"/>
      <c r="G700" s="45"/>
      <c r="H700" s="46"/>
      <c r="I700" s="45"/>
      <c r="J700" s="2"/>
      <c r="K700" s="4"/>
      <c r="L700" s="4"/>
      <c r="M700" s="4"/>
      <c r="N700" s="4"/>
      <c r="O700" s="4"/>
      <c r="P700" s="4"/>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4"/>
      <c r="AQ700" s="4"/>
      <c r="AR700" s="4"/>
      <c r="AS700" s="4"/>
      <c r="AT700" s="4"/>
      <c r="AU700" s="4"/>
      <c r="AV700" s="4"/>
      <c r="AW700" s="4"/>
    </row>
    <row r="701" spans="1:49" s="59" customFormat="1">
      <c r="A701" s="14"/>
      <c r="B701" s="43"/>
      <c r="C701" s="44"/>
      <c r="D701" s="45"/>
      <c r="E701" s="46"/>
      <c r="F701" s="45"/>
      <c r="G701" s="45"/>
      <c r="H701" s="46"/>
      <c r="I701" s="45"/>
      <c r="J701" s="2"/>
      <c r="K701" s="4"/>
      <c r="L701" s="4"/>
      <c r="M701" s="4"/>
      <c r="N701" s="4"/>
      <c r="O701" s="4"/>
      <c r="P701" s="4"/>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4"/>
      <c r="AQ701" s="4"/>
      <c r="AR701" s="4"/>
      <c r="AS701" s="4"/>
      <c r="AT701" s="4"/>
      <c r="AU701" s="4"/>
      <c r="AV701" s="4"/>
      <c r="AW701" s="4"/>
    </row>
    <row r="702" spans="1:49" s="59" customFormat="1">
      <c r="A702" s="14"/>
      <c r="B702" s="43"/>
      <c r="C702" s="44"/>
      <c r="D702" s="45"/>
      <c r="E702" s="46"/>
      <c r="F702" s="45"/>
      <c r="G702" s="45"/>
      <c r="H702" s="46"/>
      <c r="I702" s="45"/>
      <c r="J702" s="2"/>
      <c r="K702" s="4"/>
      <c r="L702" s="4"/>
      <c r="M702" s="4"/>
      <c r="N702" s="4"/>
      <c r="O702" s="4"/>
      <c r="P702" s="4"/>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4"/>
      <c r="AQ702" s="4"/>
      <c r="AR702" s="4"/>
      <c r="AS702" s="4"/>
      <c r="AT702" s="4"/>
      <c r="AU702" s="4"/>
      <c r="AV702" s="4"/>
      <c r="AW702" s="4"/>
    </row>
    <row r="703" spans="1:49" s="59" customFormat="1">
      <c r="A703" s="14"/>
      <c r="B703" s="43"/>
      <c r="C703" s="44"/>
      <c r="D703" s="45"/>
      <c r="E703" s="46"/>
      <c r="F703" s="45"/>
      <c r="G703" s="45"/>
      <c r="H703" s="46"/>
      <c r="I703" s="45"/>
      <c r="J703" s="2"/>
      <c r="K703" s="4"/>
      <c r="L703" s="4"/>
      <c r="M703" s="4"/>
      <c r="N703" s="4"/>
      <c r="O703" s="4"/>
      <c r="P703" s="4"/>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4"/>
      <c r="AQ703" s="4"/>
      <c r="AR703" s="4"/>
      <c r="AS703" s="4"/>
      <c r="AT703" s="4"/>
      <c r="AU703" s="4"/>
      <c r="AV703" s="4"/>
      <c r="AW703" s="4"/>
    </row>
    <row r="704" spans="1:49" s="59" customFormat="1">
      <c r="A704" s="14"/>
      <c r="B704" s="43"/>
      <c r="C704" s="44"/>
      <c r="D704" s="45"/>
      <c r="E704" s="46"/>
      <c r="F704" s="45"/>
      <c r="G704" s="45"/>
      <c r="H704" s="46"/>
      <c r="I704" s="45"/>
      <c r="J704" s="2"/>
      <c r="K704" s="4"/>
      <c r="L704" s="4"/>
      <c r="M704" s="4"/>
      <c r="N704" s="4"/>
      <c r="O704" s="4"/>
      <c r="P704" s="4"/>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4"/>
      <c r="AQ704" s="4"/>
      <c r="AR704" s="4"/>
      <c r="AS704" s="4"/>
      <c r="AT704" s="4"/>
      <c r="AU704" s="4"/>
      <c r="AV704" s="4"/>
      <c r="AW704" s="4"/>
    </row>
    <row r="705" spans="1:49" s="59" customFormat="1">
      <c r="A705" s="14"/>
      <c r="B705" s="43"/>
      <c r="C705" s="44"/>
      <c r="D705" s="45"/>
      <c r="E705" s="46"/>
      <c r="F705" s="45"/>
      <c r="G705" s="45"/>
      <c r="H705" s="46"/>
      <c r="I705" s="45"/>
      <c r="J705" s="2"/>
      <c r="K705" s="4"/>
      <c r="L705" s="4"/>
      <c r="M705" s="4"/>
      <c r="N705" s="4"/>
      <c r="O705" s="4"/>
      <c r="P705" s="4"/>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4"/>
      <c r="AQ705" s="4"/>
      <c r="AR705" s="4"/>
      <c r="AS705" s="4"/>
      <c r="AT705" s="4"/>
      <c r="AU705" s="4"/>
      <c r="AV705" s="4"/>
      <c r="AW705" s="4"/>
    </row>
    <row r="706" spans="1:49" s="59" customFormat="1">
      <c r="A706" s="14"/>
      <c r="B706" s="43"/>
      <c r="C706" s="44"/>
      <c r="D706" s="45"/>
      <c r="E706" s="46"/>
      <c r="F706" s="45"/>
      <c r="G706" s="45"/>
      <c r="H706" s="46"/>
      <c r="I706" s="45"/>
      <c r="J706" s="2"/>
      <c r="K706" s="4"/>
      <c r="L706" s="4"/>
      <c r="M706" s="4"/>
      <c r="N706" s="4"/>
      <c r="O706" s="4"/>
      <c r="P706" s="4"/>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4"/>
      <c r="AQ706" s="4"/>
      <c r="AR706" s="4"/>
      <c r="AS706" s="4"/>
      <c r="AT706" s="4"/>
      <c r="AU706" s="4"/>
      <c r="AV706" s="4"/>
      <c r="AW706" s="4"/>
    </row>
    <row r="707" spans="1:49" s="59" customFormat="1">
      <c r="A707" s="14"/>
      <c r="B707" s="43"/>
      <c r="C707" s="44"/>
      <c r="D707" s="45"/>
      <c r="E707" s="46"/>
      <c r="F707" s="45"/>
      <c r="G707" s="45"/>
      <c r="H707" s="46"/>
      <c r="I707" s="45"/>
      <c r="J707" s="2"/>
      <c r="K707" s="4"/>
      <c r="L707" s="4"/>
      <c r="M707" s="4"/>
      <c r="N707" s="4"/>
      <c r="O707" s="4"/>
      <c r="P707" s="4"/>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4"/>
      <c r="AQ707" s="4"/>
      <c r="AR707" s="4"/>
      <c r="AS707" s="4"/>
      <c r="AT707" s="4"/>
      <c r="AU707" s="4"/>
      <c r="AV707" s="4"/>
      <c r="AW707" s="4"/>
    </row>
    <row r="708" spans="1:49" s="59" customFormat="1">
      <c r="A708" s="14"/>
      <c r="B708" s="43"/>
      <c r="C708" s="44"/>
      <c r="D708" s="45"/>
      <c r="E708" s="46"/>
      <c r="F708" s="45"/>
      <c r="G708" s="45"/>
      <c r="H708" s="46"/>
      <c r="I708" s="45"/>
      <c r="J708" s="2"/>
      <c r="K708" s="4"/>
      <c r="L708" s="4"/>
      <c r="M708" s="4"/>
      <c r="N708" s="4"/>
      <c r="O708" s="4"/>
      <c r="P708" s="4"/>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4"/>
      <c r="AQ708" s="4"/>
      <c r="AR708" s="4"/>
      <c r="AS708" s="4"/>
      <c r="AT708" s="4"/>
      <c r="AU708" s="4"/>
      <c r="AV708" s="4"/>
      <c r="AW708" s="4"/>
    </row>
    <row r="709" spans="1:49" s="59" customFormat="1">
      <c r="A709" s="14"/>
      <c r="B709" s="43"/>
      <c r="C709" s="44"/>
      <c r="D709" s="45"/>
      <c r="E709" s="46"/>
      <c r="F709" s="45"/>
      <c r="G709" s="45"/>
      <c r="H709" s="46"/>
      <c r="I709" s="45"/>
      <c r="J709" s="2"/>
      <c r="K709" s="4"/>
      <c r="L709" s="4"/>
      <c r="M709" s="4"/>
      <c r="N709" s="4"/>
      <c r="O709" s="4"/>
      <c r="P709" s="4"/>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4"/>
      <c r="AQ709" s="4"/>
      <c r="AR709" s="4"/>
      <c r="AS709" s="4"/>
      <c r="AT709" s="4"/>
      <c r="AU709" s="4"/>
      <c r="AV709" s="4"/>
      <c r="AW709" s="4"/>
    </row>
    <row r="710" spans="1:49" s="59" customFormat="1">
      <c r="A710" s="14"/>
      <c r="B710" s="43"/>
      <c r="C710" s="44"/>
      <c r="D710" s="45"/>
      <c r="E710" s="46"/>
      <c r="F710" s="45"/>
      <c r="G710" s="45"/>
      <c r="H710" s="46"/>
      <c r="I710" s="45"/>
      <c r="J710" s="2"/>
      <c r="K710" s="4"/>
      <c r="L710" s="4"/>
      <c r="M710" s="4"/>
      <c r="N710" s="4"/>
      <c r="O710" s="4"/>
      <c r="P710" s="4"/>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4"/>
      <c r="AQ710" s="4"/>
      <c r="AR710" s="4"/>
      <c r="AS710" s="4"/>
      <c r="AT710" s="4"/>
      <c r="AU710" s="4"/>
      <c r="AV710" s="4"/>
      <c r="AW710" s="4"/>
    </row>
    <row r="711" spans="1:49" s="59" customFormat="1">
      <c r="A711" s="14"/>
      <c r="B711" s="43"/>
      <c r="C711" s="44"/>
      <c r="D711" s="45"/>
      <c r="E711" s="46"/>
      <c r="F711" s="45"/>
      <c r="G711" s="45"/>
      <c r="H711" s="46"/>
      <c r="I711" s="45"/>
      <c r="J711" s="2"/>
      <c r="K711" s="4"/>
      <c r="L711" s="4"/>
      <c r="M711" s="4"/>
      <c r="N711" s="4"/>
      <c r="O711" s="4"/>
      <c r="P711" s="4"/>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4"/>
      <c r="AQ711" s="4"/>
      <c r="AR711" s="4"/>
      <c r="AS711" s="4"/>
      <c r="AT711" s="4"/>
      <c r="AU711" s="4"/>
      <c r="AV711" s="4"/>
      <c r="AW711" s="4"/>
    </row>
    <row r="712" spans="1:49" s="59" customFormat="1">
      <c r="A712" s="14"/>
      <c r="B712" s="43"/>
      <c r="C712" s="44"/>
      <c r="D712" s="45"/>
      <c r="E712" s="46"/>
      <c r="F712" s="45"/>
      <c r="G712" s="45"/>
      <c r="H712" s="46"/>
      <c r="I712" s="45"/>
      <c r="J712" s="2"/>
      <c r="K712" s="4"/>
      <c r="L712" s="4"/>
      <c r="M712" s="4"/>
      <c r="N712" s="4"/>
      <c r="O712" s="4"/>
      <c r="P712" s="4"/>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4"/>
      <c r="AQ712" s="4"/>
      <c r="AR712" s="4"/>
      <c r="AS712" s="4"/>
      <c r="AT712" s="4"/>
      <c r="AU712" s="4"/>
      <c r="AV712" s="4"/>
      <c r="AW712" s="4"/>
    </row>
    <row r="713" spans="1:49" s="59" customFormat="1">
      <c r="A713" s="14"/>
      <c r="B713" s="43"/>
      <c r="C713" s="44"/>
      <c r="D713" s="45"/>
      <c r="E713" s="46"/>
      <c r="F713" s="45"/>
      <c r="G713" s="45"/>
      <c r="H713" s="46"/>
      <c r="I713" s="45"/>
      <c r="J713" s="2"/>
      <c r="K713" s="4"/>
      <c r="L713" s="4"/>
      <c r="M713" s="4"/>
      <c r="N713" s="4"/>
      <c r="O713" s="4"/>
      <c r="P713" s="4"/>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4"/>
      <c r="AQ713" s="4"/>
      <c r="AR713" s="4"/>
      <c r="AS713" s="4"/>
      <c r="AT713" s="4"/>
      <c r="AU713" s="4"/>
      <c r="AV713" s="4"/>
      <c r="AW713" s="4"/>
    </row>
    <row r="714" spans="1:49" s="59" customFormat="1">
      <c r="A714" s="14"/>
      <c r="B714" s="43"/>
      <c r="C714" s="44"/>
      <c r="D714" s="45"/>
      <c r="E714" s="46"/>
      <c r="F714" s="45"/>
      <c r="G714" s="45"/>
      <c r="H714" s="46"/>
      <c r="I714" s="45"/>
      <c r="J714" s="2"/>
      <c r="K714" s="4"/>
      <c r="L714" s="4"/>
      <c r="M714" s="4"/>
      <c r="N714" s="4"/>
      <c r="O714" s="4"/>
      <c r="P714" s="4"/>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4"/>
      <c r="AQ714" s="4"/>
      <c r="AR714" s="4"/>
      <c r="AS714" s="4"/>
      <c r="AT714" s="4"/>
      <c r="AU714" s="4"/>
      <c r="AV714" s="4"/>
      <c r="AW714" s="4"/>
    </row>
    <row r="715" spans="1:49" s="59" customFormat="1">
      <c r="A715" s="14"/>
      <c r="B715" s="43"/>
      <c r="C715" s="44"/>
      <c r="D715" s="45"/>
      <c r="E715" s="46"/>
      <c r="F715" s="45"/>
      <c r="G715" s="45"/>
      <c r="H715" s="46"/>
      <c r="I715" s="45"/>
      <c r="J715" s="2"/>
      <c r="K715" s="4"/>
      <c r="L715" s="4"/>
      <c r="M715" s="4"/>
      <c r="N715" s="4"/>
      <c r="O715" s="4"/>
      <c r="P715" s="4"/>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4"/>
      <c r="AQ715" s="4"/>
      <c r="AR715" s="4"/>
      <c r="AS715" s="4"/>
      <c r="AT715" s="4"/>
      <c r="AU715" s="4"/>
      <c r="AV715" s="4"/>
      <c r="AW715" s="4"/>
    </row>
    <row r="716" spans="1:49" s="59" customFormat="1">
      <c r="A716" s="14"/>
      <c r="B716" s="43"/>
      <c r="C716" s="44"/>
      <c r="D716" s="45"/>
      <c r="E716" s="46"/>
      <c r="F716" s="45"/>
      <c r="G716" s="45"/>
      <c r="H716" s="46"/>
      <c r="I716" s="45"/>
      <c r="J716" s="2"/>
      <c r="K716" s="4"/>
      <c r="L716" s="4"/>
      <c r="M716" s="4"/>
      <c r="N716" s="4"/>
      <c r="O716" s="4"/>
      <c r="P716" s="4"/>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4"/>
      <c r="AQ716" s="4"/>
      <c r="AR716" s="4"/>
      <c r="AS716" s="4"/>
      <c r="AT716" s="4"/>
      <c r="AU716" s="4"/>
      <c r="AV716" s="4"/>
      <c r="AW716" s="4"/>
    </row>
    <row r="717" spans="1:49" s="59" customFormat="1">
      <c r="A717" s="14"/>
      <c r="B717" s="43"/>
      <c r="C717" s="44"/>
      <c r="D717" s="45"/>
      <c r="E717" s="46"/>
      <c r="F717" s="45"/>
      <c r="G717" s="45"/>
      <c r="H717" s="46"/>
      <c r="I717" s="45"/>
      <c r="J717" s="2"/>
      <c r="K717" s="4"/>
      <c r="L717" s="4"/>
      <c r="M717" s="4"/>
      <c r="N717" s="4"/>
      <c r="O717" s="4"/>
      <c r="P717" s="4"/>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4"/>
      <c r="AQ717" s="4"/>
      <c r="AR717" s="4"/>
      <c r="AS717" s="4"/>
      <c r="AT717" s="4"/>
      <c r="AU717" s="4"/>
      <c r="AV717" s="4"/>
      <c r="AW717" s="4"/>
    </row>
    <row r="718" spans="1:49" s="59" customFormat="1">
      <c r="A718" s="14"/>
      <c r="B718" s="43"/>
      <c r="C718" s="44"/>
      <c r="D718" s="45"/>
      <c r="E718" s="46"/>
      <c r="F718" s="45"/>
      <c r="G718" s="45"/>
      <c r="H718" s="46"/>
      <c r="I718" s="45"/>
      <c r="J718" s="2"/>
      <c r="K718" s="4"/>
      <c r="L718" s="4"/>
      <c r="M718" s="4"/>
      <c r="N718" s="4"/>
      <c r="O718" s="4"/>
      <c r="P718" s="4"/>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4"/>
      <c r="AQ718" s="4"/>
      <c r="AR718" s="4"/>
      <c r="AS718" s="4"/>
      <c r="AT718" s="4"/>
      <c r="AU718" s="4"/>
      <c r="AV718" s="4"/>
      <c r="AW718" s="4"/>
    </row>
    <row r="719" spans="1:49" s="59" customFormat="1">
      <c r="A719" s="14"/>
      <c r="B719" s="43"/>
      <c r="C719" s="44"/>
      <c r="D719" s="45"/>
      <c r="E719" s="46"/>
      <c r="F719" s="45"/>
      <c r="G719" s="45"/>
      <c r="H719" s="46"/>
      <c r="I719" s="45"/>
      <c r="J719" s="2"/>
      <c r="K719" s="4"/>
      <c r="L719" s="4"/>
      <c r="M719" s="4"/>
      <c r="N719" s="4"/>
      <c r="O719" s="4"/>
      <c r="P719" s="4"/>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4"/>
      <c r="AQ719" s="4"/>
      <c r="AR719" s="4"/>
      <c r="AS719" s="4"/>
      <c r="AT719" s="4"/>
      <c r="AU719" s="4"/>
      <c r="AV719" s="4"/>
      <c r="AW719" s="4"/>
    </row>
    <row r="720" spans="1:49" s="59" customFormat="1">
      <c r="A720" s="14"/>
      <c r="B720" s="43"/>
      <c r="C720" s="44"/>
      <c r="D720" s="45"/>
      <c r="E720" s="46"/>
      <c r="F720" s="45"/>
      <c r="G720" s="45"/>
      <c r="H720" s="46"/>
      <c r="I720" s="45"/>
      <c r="J720" s="2"/>
      <c r="K720" s="4"/>
      <c r="L720" s="4"/>
      <c r="M720" s="4"/>
      <c r="N720" s="4"/>
      <c r="O720" s="4"/>
      <c r="P720" s="4"/>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4"/>
      <c r="AQ720" s="4"/>
      <c r="AR720" s="4"/>
      <c r="AS720" s="4"/>
      <c r="AT720" s="4"/>
      <c r="AU720" s="4"/>
      <c r="AV720" s="4"/>
      <c r="AW720" s="4"/>
    </row>
    <row r="721" spans="1:49" s="59" customFormat="1">
      <c r="A721" s="14"/>
      <c r="B721" s="43"/>
      <c r="C721" s="44"/>
      <c r="D721" s="45"/>
      <c r="E721" s="46"/>
      <c r="F721" s="45"/>
      <c r="G721" s="45"/>
      <c r="H721" s="46"/>
      <c r="I721" s="45"/>
      <c r="J721" s="2"/>
      <c r="K721" s="4"/>
      <c r="L721" s="4"/>
      <c r="M721" s="4"/>
      <c r="N721" s="4"/>
      <c r="O721" s="4"/>
      <c r="P721" s="4"/>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4"/>
      <c r="AQ721" s="4"/>
      <c r="AR721" s="4"/>
      <c r="AS721" s="4"/>
      <c r="AT721" s="4"/>
      <c r="AU721" s="4"/>
      <c r="AV721" s="4"/>
      <c r="AW721" s="4"/>
    </row>
    <row r="722" spans="1:49" s="59" customFormat="1">
      <c r="A722" s="14"/>
      <c r="B722" s="43"/>
      <c r="C722" s="44"/>
      <c r="D722" s="45"/>
      <c r="E722" s="46"/>
      <c r="F722" s="45"/>
      <c r="G722" s="45"/>
      <c r="H722" s="46"/>
      <c r="I722" s="45"/>
      <c r="J722" s="2"/>
      <c r="K722" s="4"/>
      <c r="L722" s="4"/>
      <c r="M722" s="4"/>
      <c r="N722" s="4"/>
      <c r="O722" s="4"/>
      <c r="P722" s="4"/>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4"/>
      <c r="AQ722" s="4"/>
      <c r="AR722" s="4"/>
      <c r="AS722" s="4"/>
      <c r="AT722" s="4"/>
      <c r="AU722" s="4"/>
      <c r="AV722" s="4"/>
      <c r="AW722" s="4"/>
    </row>
    <row r="723" spans="1:49" s="59" customFormat="1">
      <c r="A723" s="14"/>
      <c r="B723" s="43"/>
      <c r="C723" s="44"/>
      <c r="D723" s="45"/>
      <c r="E723" s="46"/>
      <c r="F723" s="45"/>
      <c r="G723" s="45"/>
      <c r="H723" s="46"/>
      <c r="I723" s="45"/>
      <c r="J723" s="2"/>
      <c r="K723" s="4"/>
      <c r="L723" s="4"/>
      <c r="M723" s="4"/>
      <c r="N723" s="4"/>
      <c r="O723" s="4"/>
      <c r="P723" s="4"/>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4"/>
      <c r="AQ723" s="4"/>
      <c r="AR723" s="4"/>
      <c r="AS723" s="4"/>
      <c r="AT723" s="4"/>
      <c r="AU723" s="4"/>
      <c r="AV723" s="4"/>
      <c r="AW723" s="4"/>
    </row>
    <row r="724" spans="1:49" s="59" customFormat="1">
      <c r="A724" s="14"/>
      <c r="B724" s="43"/>
      <c r="C724" s="44"/>
      <c r="D724" s="45"/>
      <c r="E724" s="46"/>
      <c r="F724" s="45"/>
      <c r="G724" s="45"/>
      <c r="H724" s="46"/>
      <c r="I724" s="45"/>
      <c r="J724" s="2"/>
      <c r="K724" s="4"/>
      <c r="L724" s="4"/>
      <c r="M724" s="4"/>
      <c r="N724" s="4"/>
      <c r="O724" s="4"/>
      <c r="P724" s="4"/>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4"/>
      <c r="AQ724" s="4"/>
      <c r="AR724" s="4"/>
      <c r="AS724" s="4"/>
      <c r="AT724" s="4"/>
      <c r="AU724" s="4"/>
      <c r="AV724" s="4"/>
      <c r="AW724" s="4"/>
    </row>
    <row r="725" spans="1:49" s="59" customFormat="1">
      <c r="A725" s="14"/>
      <c r="B725" s="43"/>
      <c r="C725" s="44"/>
      <c r="D725" s="45"/>
      <c r="E725" s="46"/>
      <c r="F725" s="45"/>
      <c r="G725" s="45"/>
      <c r="H725" s="46"/>
      <c r="I725" s="45"/>
      <c r="J725" s="2"/>
      <c r="K725" s="4"/>
      <c r="L725" s="4"/>
      <c r="M725" s="4"/>
      <c r="N725" s="4"/>
      <c r="O725" s="4"/>
      <c r="P725" s="4"/>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4"/>
      <c r="AQ725" s="4"/>
      <c r="AR725" s="4"/>
      <c r="AS725" s="4"/>
      <c r="AT725" s="4"/>
      <c r="AU725" s="4"/>
      <c r="AV725" s="4"/>
      <c r="AW725" s="4"/>
    </row>
    <row r="726" spans="1:49" s="59" customFormat="1">
      <c r="A726" s="14"/>
      <c r="B726" s="43"/>
      <c r="C726" s="44"/>
      <c r="D726" s="45"/>
      <c r="E726" s="46"/>
      <c r="F726" s="45"/>
      <c r="G726" s="45"/>
      <c r="H726" s="46"/>
      <c r="I726" s="45"/>
      <c r="J726" s="2"/>
      <c r="K726" s="4"/>
      <c r="L726" s="4"/>
      <c r="M726" s="4"/>
      <c r="N726" s="4"/>
      <c r="O726" s="4"/>
      <c r="P726" s="4"/>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4"/>
      <c r="AQ726" s="4"/>
      <c r="AR726" s="4"/>
      <c r="AS726" s="4"/>
      <c r="AT726" s="4"/>
      <c r="AU726" s="4"/>
      <c r="AV726" s="4"/>
      <c r="AW726" s="4"/>
    </row>
    <row r="727" spans="1:49" s="59" customFormat="1">
      <c r="A727" s="14"/>
      <c r="B727" s="43"/>
      <c r="C727" s="44"/>
      <c r="D727" s="45"/>
      <c r="E727" s="46"/>
      <c r="F727" s="45"/>
      <c r="G727" s="45"/>
      <c r="H727" s="46"/>
      <c r="I727" s="45"/>
      <c r="J727" s="2"/>
      <c r="K727" s="4"/>
      <c r="L727" s="4"/>
      <c r="M727" s="4"/>
      <c r="N727" s="4"/>
      <c r="O727" s="4"/>
      <c r="P727" s="4"/>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4"/>
      <c r="AQ727" s="4"/>
      <c r="AR727" s="4"/>
      <c r="AS727" s="4"/>
      <c r="AT727" s="4"/>
      <c r="AU727" s="4"/>
      <c r="AV727" s="4"/>
      <c r="AW727" s="4"/>
    </row>
    <row r="728" spans="1:49" s="59" customFormat="1">
      <c r="A728" s="14"/>
      <c r="B728" s="43"/>
      <c r="C728" s="44"/>
      <c r="D728" s="45"/>
      <c r="E728" s="46"/>
      <c r="F728" s="45"/>
      <c r="G728" s="45"/>
      <c r="H728" s="46"/>
      <c r="I728" s="45"/>
      <c r="J728" s="2"/>
      <c r="K728" s="4"/>
      <c r="L728" s="4"/>
      <c r="M728" s="4"/>
      <c r="N728" s="4"/>
      <c r="O728" s="4"/>
      <c r="P728" s="4"/>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4"/>
      <c r="AQ728" s="4"/>
      <c r="AR728" s="4"/>
      <c r="AS728" s="4"/>
      <c r="AT728" s="4"/>
      <c r="AU728" s="4"/>
      <c r="AV728" s="4"/>
      <c r="AW728" s="4"/>
    </row>
    <row r="729" spans="1:49" s="59" customFormat="1">
      <c r="A729" s="14"/>
      <c r="B729" s="43"/>
      <c r="C729" s="44"/>
      <c r="D729" s="45"/>
      <c r="E729" s="46"/>
      <c r="F729" s="45"/>
      <c r="G729" s="45"/>
      <c r="H729" s="46"/>
      <c r="I729" s="45"/>
      <c r="J729" s="2"/>
      <c r="K729" s="4"/>
      <c r="L729" s="4"/>
      <c r="M729" s="4"/>
      <c r="N729" s="4"/>
      <c r="O729" s="4"/>
      <c r="P729" s="4"/>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4"/>
      <c r="AQ729" s="4"/>
      <c r="AR729" s="4"/>
      <c r="AS729" s="4"/>
      <c r="AT729" s="4"/>
      <c r="AU729" s="4"/>
      <c r="AV729" s="4"/>
      <c r="AW729" s="4"/>
    </row>
    <row r="730" spans="1:49" s="59" customFormat="1">
      <c r="A730" s="14"/>
      <c r="B730" s="43"/>
      <c r="C730" s="44"/>
      <c r="D730" s="45"/>
      <c r="E730" s="46"/>
      <c r="F730" s="45"/>
      <c r="G730" s="45"/>
      <c r="H730" s="46"/>
      <c r="I730" s="45"/>
      <c r="J730" s="2"/>
      <c r="K730" s="4"/>
      <c r="L730" s="4"/>
      <c r="M730" s="4"/>
      <c r="N730" s="4"/>
      <c r="O730" s="4"/>
      <c r="P730" s="4"/>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4"/>
      <c r="AQ730" s="4"/>
      <c r="AR730" s="4"/>
      <c r="AS730" s="4"/>
      <c r="AT730" s="4"/>
      <c r="AU730" s="4"/>
      <c r="AV730" s="4"/>
      <c r="AW730" s="4"/>
    </row>
    <row r="731" spans="1:49" s="59" customFormat="1">
      <c r="A731" s="14"/>
      <c r="B731" s="43"/>
      <c r="C731" s="44"/>
      <c r="D731" s="45"/>
      <c r="E731" s="46"/>
      <c r="F731" s="45"/>
      <c r="G731" s="45"/>
      <c r="H731" s="46"/>
      <c r="I731" s="45"/>
      <c r="J731" s="2"/>
      <c r="K731" s="4"/>
      <c r="L731" s="4"/>
      <c r="M731" s="4"/>
      <c r="N731" s="4"/>
      <c r="O731" s="4"/>
      <c r="P731" s="4"/>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4"/>
      <c r="AQ731" s="4"/>
      <c r="AR731" s="4"/>
      <c r="AS731" s="4"/>
      <c r="AT731" s="4"/>
      <c r="AU731" s="4"/>
      <c r="AV731" s="4"/>
      <c r="AW731" s="4"/>
    </row>
    <row r="732" spans="1:49" s="59" customFormat="1">
      <c r="A732" s="14"/>
      <c r="B732" s="43"/>
      <c r="C732" s="44"/>
      <c r="D732" s="45"/>
      <c r="E732" s="46"/>
      <c r="F732" s="45"/>
      <c r="G732" s="45"/>
      <c r="H732" s="46"/>
      <c r="I732" s="45"/>
      <c r="J732" s="2"/>
      <c r="K732" s="4"/>
      <c r="L732" s="4"/>
      <c r="M732" s="4"/>
      <c r="N732" s="4"/>
      <c r="O732" s="4"/>
      <c r="P732" s="4"/>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4"/>
      <c r="AQ732" s="4"/>
      <c r="AR732" s="4"/>
      <c r="AS732" s="4"/>
      <c r="AT732" s="4"/>
      <c r="AU732" s="4"/>
      <c r="AV732" s="4"/>
      <c r="AW732" s="4"/>
    </row>
    <row r="733" spans="1:49" s="59" customFormat="1">
      <c r="A733" s="14"/>
      <c r="B733" s="43"/>
      <c r="C733" s="44"/>
      <c r="D733" s="45"/>
      <c r="E733" s="46"/>
      <c r="F733" s="45"/>
      <c r="G733" s="45"/>
      <c r="H733" s="46"/>
      <c r="I733" s="45"/>
      <c r="J733" s="2"/>
      <c r="K733" s="4"/>
      <c r="L733" s="4"/>
      <c r="M733" s="4"/>
      <c r="N733" s="4"/>
      <c r="O733" s="4"/>
      <c r="P733" s="4"/>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4"/>
      <c r="AQ733" s="4"/>
      <c r="AR733" s="4"/>
      <c r="AS733" s="4"/>
      <c r="AT733" s="4"/>
      <c r="AU733" s="4"/>
      <c r="AV733" s="4"/>
      <c r="AW733" s="4"/>
    </row>
    <row r="734" spans="1:49" s="59" customFormat="1">
      <c r="A734" s="14"/>
      <c r="B734" s="43"/>
      <c r="C734" s="44"/>
      <c r="D734" s="45"/>
      <c r="E734" s="46"/>
      <c r="F734" s="45"/>
      <c r="G734" s="45"/>
      <c r="H734" s="46"/>
      <c r="I734" s="45"/>
      <c r="J734" s="2"/>
      <c r="K734" s="4"/>
      <c r="L734" s="4"/>
      <c r="M734" s="4"/>
      <c r="N734" s="4"/>
      <c r="O734" s="4"/>
      <c r="P734" s="4"/>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4"/>
      <c r="AQ734" s="4"/>
      <c r="AR734" s="4"/>
      <c r="AS734" s="4"/>
      <c r="AT734" s="4"/>
      <c r="AU734" s="4"/>
      <c r="AV734" s="4"/>
      <c r="AW734" s="4"/>
    </row>
    <row r="735" spans="1:49" s="59" customFormat="1">
      <c r="A735" s="14"/>
      <c r="B735" s="43"/>
      <c r="C735" s="44"/>
      <c r="D735" s="45"/>
      <c r="E735" s="46"/>
      <c r="F735" s="45"/>
      <c r="G735" s="45"/>
      <c r="H735" s="46"/>
      <c r="I735" s="45"/>
      <c r="J735" s="2"/>
      <c r="K735" s="4"/>
      <c r="L735" s="4"/>
      <c r="M735" s="4"/>
      <c r="N735" s="4"/>
      <c r="O735" s="4"/>
      <c r="P735" s="4"/>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4"/>
      <c r="AQ735" s="4"/>
      <c r="AR735" s="4"/>
      <c r="AS735" s="4"/>
      <c r="AT735" s="4"/>
      <c r="AU735" s="4"/>
      <c r="AV735" s="4"/>
      <c r="AW735" s="4"/>
    </row>
    <row r="736" spans="1:49" s="59" customFormat="1">
      <c r="A736" s="14"/>
      <c r="B736" s="43"/>
      <c r="C736" s="44"/>
      <c r="D736" s="45"/>
      <c r="E736" s="46"/>
      <c r="F736" s="45"/>
      <c r="G736" s="45"/>
      <c r="H736" s="46"/>
      <c r="I736" s="45"/>
      <c r="J736" s="2"/>
      <c r="K736" s="4"/>
      <c r="L736" s="4"/>
      <c r="M736" s="4"/>
      <c r="N736" s="4"/>
      <c r="O736" s="4"/>
      <c r="P736" s="4"/>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4"/>
      <c r="AQ736" s="4"/>
      <c r="AR736" s="4"/>
      <c r="AS736" s="4"/>
      <c r="AT736" s="4"/>
      <c r="AU736" s="4"/>
      <c r="AV736" s="4"/>
      <c r="AW736" s="4"/>
    </row>
    <row r="737" spans="1:49" s="59" customFormat="1">
      <c r="A737" s="14"/>
      <c r="B737" s="43"/>
      <c r="C737" s="44"/>
      <c r="D737" s="45"/>
      <c r="E737" s="46"/>
      <c r="F737" s="45"/>
      <c r="G737" s="45"/>
      <c r="H737" s="46"/>
      <c r="I737" s="45"/>
      <c r="J737" s="2"/>
      <c r="K737" s="4"/>
      <c r="L737" s="4"/>
      <c r="M737" s="4"/>
      <c r="N737" s="4"/>
      <c r="O737" s="4"/>
      <c r="P737" s="4"/>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4"/>
      <c r="AQ737" s="4"/>
      <c r="AR737" s="4"/>
      <c r="AS737" s="4"/>
      <c r="AT737" s="4"/>
      <c r="AU737" s="4"/>
      <c r="AV737" s="4"/>
      <c r="AW737" s="4"/>
    </row>
    <row r="738" spans="1:49" s="59" customFormat="1">
      <c r="A738" s="14"/>
      <c r="B738" s="43"/>
      <c r="C738" s="44"/>
      <c r="D738" s="45"/>
      <c r="E738" s="46"/>
      <c r="F738" s="45"/>
      <c r="G738" s="45"/>
      <c r="H738" s="46"/>
      <c r="I738" s="45"/>
      <c r="J738" s="2"/>
      <c r="K738" s="4"/>
      <c r="L738" s="4"/>
      <c r="M738" s="4"/>
      <c r="N738" s="4"/>
      <c r="O738" s="4"/>
      <c r="P738" s="4"/>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4"/>
      <c r="AQ738" s="4"/>
      <c r="AR738" s="4"/>
      <c r="AS738" s="4"/>
      <c r="AT738" s="4"/>
      <c r="AU738" s="4"/>
      <c r="AV738" s="4"/>
      <c r="AW738" s="4"/>
    </row>
    <row r="739" spans="1:49" s="59" customFormat="1">
      <c r="A739" s="14"/>
      <c r="B739" s="43"/>
      <c r="C739" s="44"/>
      <c r="D739" s="45"/>
      <c r="E739" s="46"/>
      <c r="F739" s="45"/>
      <c r="G739" s="45"/>
      <c r="H739" s="46"/>
      <c r="I739" s="45"/>
      <c r="J739" s="2"/>
      <c r="K739" s="4"/>
      <c r="L739" s="4"/>
      <c r="M739" s="4"/>
      <c r="N739" s="4"/>
      <c r="O739" s="4"/>
      <c r="P739" s="4"/>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4"/>
      <c r="AQ739" s="4"/>
      <c r="AR739" s="4"/>
      <c r="AS739" s="4"/>
      <c r="AT739" s="4"/>
      <c r="AU739" s="4"/>
      <c r="AV739" s="4"/>
      <c r="AW739" s="4"/>
    </row>
    <row r="740" spans="1:49" s="59" customFormat="1">
      <c r="A740" s="14"/>
      <c r="B740" s="43"/>
      <c r="C740" s="44"/>
      <c r="D740" s="45"/>
      <c r="E740" s="46"/>
      <c r="F740" s="45"/>
      <c r="G740" s="45"/>
      <c r="H740" s="46"/>
      <c r="I740" s="45"/>
      <c r="J740" s="2"/>
      <c r="K740" s="4"/>
      <c r="L740" s="4"/>
      <c r="M740" s="4"/>
      <c r="N740" s="4"/>
      <c r="O740" s="4"/>
      <c r="P740" s="4"/>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4"/>
      <c r="AQ740" s="4"/>
      <c r="AR740" s="4"/>
      <c r="AS740" s="4"/>
      <c r="AT740" s="4"/>
      <c r="AU740" s="4"/>
      <c r="AV740" s="4"/>
      <c r="AW740" s="4"/>
    </row>
    <row r="741" spans="1:49" s="59" customFormat="1">
      <c r="A741" s="14"/>
      <c r="B741" s="43"/>
      <c r="C741" s="44"/>
      <c r="D741" s="45"/>
      <c r="E741" s="46"/>
      <c r="F741" s="45"/>
      <c r="G741" s="45"/>
      <c r="H741" s="46"/>
      <c r="I741" s="45"/>
      <c r="J741" s="2"/>
      <c r="K741" s="4"/>
      <c r="L741" s="4"/>
      <c r="M741" s="4"/>
      <c r="N741" s="4"/>
      <c r="O741" s="4"/>
      <c r="P741" s="4"/>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4"/>
      <c r="AQ741" s="4"/>
      <c r="AR741" s="4"/>
      <c r="AS741" s="4"/>
      <c r="AT741" s="4"/>
      <c r="AU741" s="4"/>
      <c r="AV741" s="4"/>
      <c r="AW741" s="4"/>
    </row>
    <row r="742" spans="1:49" s="59" customFormat="1">
      <c r="A742" s="14"/>
      <c r="B742" s="43"/>
      <c r="C742" s="44"/>
      <c r="D742" s="45"/>
      <c r="E742" s="46"/>
      <c r="F742" s="45"/>
      <c r="G742" s="45"/>
      <c r="H742" s="46"/>
      <c r="I742" s="45"/>
      <c r="J742" s="2"/>
      <c r="K742" s="4"/>
      <c r="L742" s="4"/>
      <c r="M742" s="4"/>
      <c r="N742" s="4"/>
      <c r="O742" s="4"/>
      <c r="P742" s="4"/>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4"/>
      <c r="AQ742" s="4"/>
      <c r="AR742" s="4"/>
      <c r="AS742" s="4"/>
      <c r="AT742" s="4"/>
      <c r="AU742" s="4"/>
      <c r="AV742" s="4"/>
      <c r="AW742" s="4"/>
    </row>
    <row r="743" spans="1:49" s="59" customFormat="1">
      <c r="A743" s="14"/>
      <c r="B743" s="43"/>
      <c r="C743" s="44"/>
      <c r="D743" s="45"/>
      <c r="E743" s="46"/>
      <c r="F743" s="45"/>
      <c r="G743" s="45"/>
      <c r="H743" s="46"/>
      <c r="I743" s="45"/>
      <c r="J743" s="2"/>
      <c r="K743" s="4"/>
      <c r="L743" s="4"/>
      <c r="M743" s="4"/>
      <c r="N743" s="4"/>
      <c r="O743" s="4"/>
      <c r="P743" s="4"/>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4"/>
      <c r="AQ743" s="4"/>
      <c r="AR743" s="4"/>
      <c r="AS743" s="4"/>
      <c r="AT743" s="4"/>
      <c r="AU743" s="4"/>
      <c r="AV743" s="4"/>
      <c r="AW743" s="4"/>
    </row>
    <row r="744" spans="1:49" s="59" customFormat="1">
      <c r="A744" s="14"/>
      <c r="B744" s="43"/>
      <c r="C744" s="44"/>
      <c r="D744" s="45"/>
      <c r="E744" s="46"/>
      <c r="F744" s="45"/>
      <c r="G744" s="45"/>
      <c r="H744" s="46"/>
      <c r="I744" s="45"/>
      <c r="J744" s="2"/>
      <c r="K744" s="4"/>
      <c r="L744" s="4"/>
      <c r="M744" s="4"/>
      <c r="N744" s="4"/>
      <c r="O744" s="4"/>
      <c r="P744" s="4"/>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4"/>
      <c r="AQ744" s="4"/>
      <c r="AR744" s="4"/>
      <c r="AS744" s="4"/>
      <c r="AT744" s="4"/>
      <c r="AU744" s="4"/>
      <c r="AV744" s="4"/>
      <c r="AW744" s="4"/>
    </row>
    <row r="745" spans="1:49" s="59" customFormat="1">
      <c r="A745" s="14"/>
      <c r="B745" s="43"/>
      <c r="C745" s="44"/>
      <c r="D745" s="45"/>
      <c r="E745" s="46"/>
      <c r="F745" s="45"/>
      <c r="G745" s="45"/>
      <c r="H745" s="46"/>
      <c r="I745" s="45"/>
      <c r="J745" s="2"/>
      <c r="K745" s="4"/>
      <c r="L745" s="4"/>
      <c r="M745" s="4"/>
      <c r="N745" s="4"/>
      <c r="O745" s="4"/>
      <c r="P745" s="4"/>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4"/>
      <c r="AQ745" s="4"/>
      <c r="AR745" s="4"/>
      <c r="AS745" s="4"/>
      <c r="AT745" s="4"/>
      <c r="AU745" s="4"/>
      <c r="AV745" s="4"/>
      <c r="AW745" s="4"/>
    </row>
    <row r="746" spans="1:49" s="59" customFormat="1">
      <c r="A746" s="14"/>
      <c r="B746" s="43"/>
      <c r="C746" s="44"/>
      <c r="D746" s="45"/>
      <c r="E746" s="46"/>
      <c r="F746" s="45"/>
      <c r="G746" s="45"/>
      <c r="H746" s="46"/>
      <c r="I746" s="45"/>
      <c r="J746" s="2"/>
      <c r="K746" s="4"/>
      <c r="L746" s="4"/>
      <c r="M746" s="4"/>
      <c r="N746" s="4"/>
      <c r="O746" s="4"/>
      <c r="P746" s="4"/>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4"/>
      <c r="AQ746" s="4"/>
      <c r="AR746" s="4"/>
      <c r="AS746" s="4"/>
      <c r="AT746" s="4"/>
      <c r="AU746" s="4"/>
      <c r="AV746" s="4"/>
      <c r="AW746" s="4"/>
    </row>
    <row r="747" spans="1:49" s="59" customFormat="1">
      <c r="A747" s="14"/>
      <c r="B747" s="43"/>
      <c r="C747" s="44"/>
      <c r="D747" s="45"/>
      <c r="E747" s="46"/>
      <c r="F747" s="45"/>
      <c r="G747" s="45"/>
      <c r="H747" s="46"/>
      <c r="I747" s="45"/>
      <c r="J747" s="2"/>
      <c r="K747" s="4"/>
      <c r="L747" s="4"/>
      <c r="M747" s="4"/>
      <c r="N747" s="4"/>
      <c r="O747" s="4"/>
      <c r="P747" s="4"/>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4"/>
      <c r="AQ747" s="4"/>
      <c r="AR747" s="4"/>
      <c r="AS747" s="4"/>
      <c r="AT747" s="4"/>
      <c r="AU747" s="4"/>
      <c r="AV747" s="4"/>
      <c r="AW747" s="4"/>
    </row>
    <row r="748" spans="1:49" s="59" customFormat="1">
      <c r="A748" s="14"/>
      <c r="B748" s="43"/>
      <c r="C748" s="44"/>
      <c r="D748" s="45"/>
      <c r="E748" s="46"/>
      <c r="F748" s="45"/>
      <c r="G748" s="45"/>
      <c r="H748" s="46"/>
      <c r="I748" s="45"/>
      <c r="J748" s="2"/>
      <c r="K748" s="4"/>
      <c r="L748" s="4"/>
      <c r="M748" s="4"/>
      <c r="N748" s="4"/>
      <c r="O748" s="4"/>
      <c r="P748" s="4"/>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4"/>
      <c r="AQ748" s="4"/>
      <c r="AR748" s="4"/>
      <c r="AS748" s="4"/>
      <c r="AT748" s="4"/>
      <c r="AU748" s="4"/>
      <c r="AV748" s="4"/>
      <c r="AW748" s="4"/>
    </row>
    <row r="749" spans="1:49" s="59" customFormat="1">
      <c r="A749" s="14"/>
      <c r="B749" s="43"/>
      <c r="C749" s="44"/>
      <c r="D749" s="45"/>
      <c r="E749" s="46"/>
      <c r="F749" s="45"/>
      <c r="G749" s="45"/>
      <c r="H749" s="46"/>
      <c r="I749" s="45"/>
      <c r="J749" s="2"/>
      <c r="K749" s="4"/>
      <c r="L749" s="4"/>
      <c r="M749" s="4"/>
      <c r="N749" s="4"/>
      <c r="O749" s="4"/>
      <c r="P749" s="4"/>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4"/>
      <c r="AQ749" s="4"/>
      <c r="AR749" s="4"/>
      <c r="AS749" s="4"/>
      <c r="AT749" s="4"/>
      <c r="AU749" s="4"/>
      <c r="AV749" s="4"/>
      <c r="AW749" s="4"/>
    </row>
    <row r="750" spans="1:49" s="59" customFormat="1">
      <c r="A750" s="14"/>
      <c r="B750" s="43"/>
      <c r="C750" s="44"/>
      <c r="D750" s="45"/>
      <c r="E750" s="46"/>
      <c r="F750" s="45"/>
      <c r="G750" s="45"/>
      <c r="H750" s="46"/>
      <c r="I750" s="45"/>
      <c r="J750" s="2"/>
      <c r="K750" s="4"/>
      <c r="L750" s="4"/>
      <c r="M750" s="4"/>
      <c r="N750" s="4"/>
      <c r="O750" s="4"/>
      <c r="P750" s="4"/>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4"/>
      <c r="AQ750" s="4"/>
      <c r="AR750" s="4"/>
      <c r="AS750" s="4"/>
      <c r="AT750" s="4"/>
      <c r="AU750" s="4"/>
      <c r="AV750" s="4"/>
      <c r="AW750" s="4"/>
    </row>
    <row r="751" spans="1:49" s="59" customFormat="1">
      <c r="A751" s="14"/>
      <c r="B751" s="43"/>
      <c r="C751" s="44"/>
      <c r="D751" s="45"/>
      <c r="E751" s="46"/>
      <c r="F751" s="45"/>
      <c r="G751" s="45"/>
      <c r="H751" s="46"/>
      <c r="I751" s="45"/>
      <c r="J751" s="2"/>
      <c r="K751" s="4"/>
      <c r="L751" s="4"/>
      <c r="M751" s="4"/>
      <c r="N751" s="4"/>
      <c r="O751" s="4"/>
      <c r="P751" s="4"/>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4"/>
      <c r="AQ751" s="4"/>
      <c r="AR751" s="4"/>
      <c r="AS751" s="4"/>
      <c r="AT751" s="4"/>
      <c r="AU751" s="4"/>
      <c r="AV751" s="4"/>
      <c r="AW751" s="4"/>
    </row>
    <row r="752" spans="1:49" s="59" customFormat="1">
      <c r="A752" s="14"/>
      <c r="B752" s="43"/>
      <c r="C752" s="44"/>
      <c r="D752" s="45"/>
      <c r="E752" s="46"/>
      <c r="F752" s="45"/>
      <c r="G752" s="45"/>
      <c r="H752" s="46"/>
      <c r="I752" s="45"/>
      <c r="J752" s="2"/>
      <c r="K752" s="4"/>
      <c r="L752" s="4"/>
      <c r="M752" s="4"/>
      <c r="N752" s="4"/>
      <c r="O752" s="4"/>
      <c r="P752" s="4"/>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4"/>
      <c r="AQ752" s="4"/>
      <c r="AR752" s="4"/>
      <c r="AS752" s="4"/>
      <c r="AT752" s="4"/>
      <c r="AU752" s="4"/>
      <c r="AV752" s="4"/>
      <c r="AW752" s="4"/>
    </row>
    <row r="753" spans="1:49" s="59" customFormat="1">
      <c r="A753" s="14"/>
      <c r="B753" s="43"/>
      <c r="C753" s="44"/>
      <c r="D753" s="45"/>
      <c r="E753" s="46"/>
      <c r="F753" s="45"/>
      <c r="G753" s="45"/>
      <c r="H753" s="46"/>
      <c r="I753" s="45"/>
      <c r="J753" s="2"/>
      <c r="K753" s="4"/>
      <c r="L753" s="4"/>
      <c r="M753" s="4"/>
      <c r="N753" s="4"/>
      <c r="O753" s="4"/>
      <c r="P753" s="4"/>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4"/>
      <c r="AQ753" s="4"/>
      <c r="AR753" s="4"/>
      <c r="AS753" s="4"/>
      <c r="AT753" s="4"/>
      <c r="AU753" s="4"/>
      <c r="AV753" s="4"/>
      <c r="AW753" s="4"/>
    </row>
    <row r="754" spans="1:49" s="59" customFormat="1">
      <c r="A754" s="14"/>
      <c r="B754" s="43"/>
      <c r="C754" s="44"/>
      <c r="D754" s="45"/>
      <c r="E754" s="46"/>
      <c r="F754" s="45"/>
      <c r="G754" s="45"/>
      <c r="H754" s="46"/>
      <c r="I754" s="45"/>
      <c r="J754" s="2"/>
      <c r="K754" s="4"/>
      <c r="L754" s="4"/>
      <c r="M754" s="4"/>
      <c r="N754" s="4"/>
      <c r="O754" s="4"/>
      <c r="P754" s="4"/>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4"/>
      <c r="AQ754" s="4"/>
      <c r="AR754" s="4"/>
      <c r="AS754" s="4"/>
      <c r="AT754" s="4"/>
      <c r="AU754" s="4"/>
      <c r="AV754" s="4"/>
      <c r="AW754" s="4"/>
    </row>
    <row r="755" spans="1:49" s="59" customFormat="1">
      <c r="A755" s="14"/>
      <c r="B755" s="43"/>
      <c r="C755" s="44"/>
      <c r="D755" s="45"/>
      <c r="E755" s="46"/>
      <c r="F755" s="45"/>
      <c r="G755" s="45"/>
      <c r="H755" s="46"/>
      <c r="I755" s="45"/>
      <c r="J755" s="2"/>
      <c r="K755" s="4"/>
      <c r="L755" s="4"/>
      <c r="M755" s="4"/>
      <c r="N755" s="4"/>
      <c r="O755" s="4"/>
      <c r="P755" s="4"/>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4"/>
      <c r="AQ755" s="4"/>
      <c r="AR755" s="4"/>
      <c r="AS755" s="4"/>
      <c r="AT755" s="4"/>
      <c r="AU755" s="4"/>
      <c r="AV755" s="4"/>
      <c r="AW755" s="4"/>
    </row>
    <row r="756" spans="1:49" s="59" customFormat="1">
      <c r="A756" s="14"/>
      <c r="B756" s="43"/>
      <c r="C756" s="44"/>
      <c r="D756" s="45"/>
      <c r="E756" s="46"/>
      <c r="F756" s="45"/>
      <c r="G756" s="45"/>
      <c r="H756" s="46"/>
      <c r="I756" s="45"/>
      <c r="J756" s="2"/>
      <c r="K756" s="4"/>
      <c r="L756" s="4"/>
      <c r="M756" s="4"/>
      <c r="N756" s="4"/>
      <c r="O756" s="4"/>
      <c r="P756" s="4"/>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4"/>
      <c r="AQ756" s="4"/>
      <c r="AR756" s="4"/>
      <c r="AS756" s="4"/>
      <c r="AT756" s="4"/>
      <c r="AU756" s="4"/>
      <c r="AV756" s="4"/>
      <c r="AW756" s="4"/>
    </row>
    <row r="757" spans="1:49" s="59" customFormat="1">
      <c r="A757" s="14"/>
      <c r="B757" s="43"/>
      <c r="C757" s="44"/>
      <c r="D757" s="45"/>
      <c r="E757" s="46"/>
      <c r="F757" s="45"/>
      <c r="G757" s="45"/>
      <c r="H757" s="46"/>
      <c r="I757" s="45"/>
      <c r="J757" s="2"/>
      <c r="K757" s="4"/>
      <c r="L757" s="4"/>
      <c r="M757" s="4"/>
      <c r="N757" s="4"/>
      <c r="O757" s="4"/>
      <c r="P757" s="4"/>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4"/>
      <c r="AQ757" s="4"/>
      <c r="AR757" s="4"/>
      <c r="AS757" s="4"/>
      <c r="AT757" s="4"/>
      <c r="AU757" s="4"/>
      <c r="AV757" s="4"/>
      <c r="AW757" s="4"/>
    </row>
    <row r="758" spans="1:49" s="59" customFormat="1">
      <c r="A758" s="14"/>
      <c r="B758" s="43"/>
      <c r="C758" s="44"/>
      <c r="D758" s="45"/>
      <c r="E758" s="46"/>
      <c r="F758" s="45"/>
      <c r="G758" s="45"/>
      <c r="H758" s="46"/>
      <c r="I758" s="45"/>
      <c r="J758" s="2"/>
      <c r="K758" s="4"/>
      <c r="L758" s="4"/>
      <c r="M758" s="4"/>
      <c r="N758" s="4"/>
      <c r="O758" s="4"/>
      <c r="P758" s="4"/>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4"/>
      <c r="AQ758" s="4"/>
      <c r="AR758" s="4"/>
      <c r="AS758" s="4"/>
      <c r="AT758" s="4"/>
      <c r="AU758" s="4"/>
      <c r="AV758" s="4"/>
      <c r="AW758" s="4"/>
    </row>
    <row r="759" spans="1:49" s="59" customFormat="1">
      <c r="A759" s="14"/>
      <c r="B759" s="43"/>
      <c r="C759" s="44"/>
      <c r="D759" s="45"/>
      <c r="E759" s="46"/>
      <c r="F759" s="45"/>
      <c r="G759" s="45"/>
      <c r="H759" s="46"/>
      <c r="I759" s="45"/>
      <c r="J759" s="2"/>
      <c r="K759" s="4"/>
      <c r="L759" s="4"/>
      <c r="M759" s="4"/>
      <c r="N759" s="4"/>
      <c r="O759" s="4"/>
      <c r="P759" s="4"/>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4"/>
      <c r="AQ759" s="4"/>
      <c r="AR759" s="4"/>
      <c r="AS759" s="4"/>
      <c r="AT759" s="4"/>
      <c r="AU759" s="4"/>
      <c r="AV759" s="4"/>
      <c r="AW759" s="4"/>
    </row>
    <row r="760" spans="1:49" s="59" customFormat="1">
      <c r="A760" s="14"/>
      <c r="B760" s="43"/>
      <c r="C760" s="44"/>
      <c r="D760" s="45"/>
      <c r="E760" s="46"/>
      <c r="F760" s="45"/>
      <c r="G760" s="45"/>
      <c r="H760" s="46"/>
      <c r="I760" s="45"/>
      <c r="J760" s="2"/>
      <c r="K760" s="4"/>
      <c r="L760" s="4"/>
      <c r="M760" s="4"/>
      <c r="N760" s="4"/>
      <c r="O760" s="4"/>
      <c r="P760" s="4"/>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4"/>
      <c r="AQ760" s="4"/>
      <c r="AR760" s="4"/>
      <c r="AS760" s="4"/>
      <c r="AT760" s="4"/>
      <c r="AU760" s="4"/>
      <c r="AV760" s="4"/>
      <c r="AW760" s="4"/>
    </row>
    <row r="761" spans="1:49" s="59" customFormat="1">
      <c r="A761" s="14"/>
      <c r="B761" s="43"/>
      <c r="C761" s="44"/>
      <c r="D761" s="45"/>
      <c r="E761" s="46"/>
      <c r="F761" s="45"/>
      <c r="G761" s="45"/>
      <c r="H761" s="46"/>
      <c r="I761" s="45"/>
      <c r="J761" s="2"/>
      <c r="K761" s="4"/>
      <c r="L761" s="4"/>
      <c r="M761" s="4"/>
      <c r="N761" s="4"/>
      <c r="O761" s="4"/>
      <c r="P761" s="4"/>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4"/>
      <c r="AQ761" s="4"/>
      <c r="AR761" s="4"/>
      <c r="AS761" s="4"/>
      <c r="AT761" s="4"/>
      <c r="AU761" s="4"/>
      <c r="AV761" s="4"/>
      <c r="AW761" s="4"/>
    </row>
    <row r="762" spans="1:49" s="59" customFormat="1">
      <c r="A762" s="14"/>
      <c r="B762" s="43"/>
      <c r="C762" s="44"/>
      <c r="D762" s="45"/>
      <c r="E762" s="46"/>
      <c r="F762" s="45"/>
      <c r="G762" s="45"/>
      <c r="H762" s="46"/>
      <c r="I762" s="45"/>
      <c r="J762" s="2"/>
      <c r="K762" s="4"/>
      <c r="L762" s="4"/>
      <c r="M762" s="4"/>
      <c r="N762" s="4"/>
      <c r="O762" s="4"/>
      <c r="P762" s="4"/>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4"/>
      <c r="AQ762" s="4"/>
      <c r="AR762" s="4"/>
      <c r="AS762" s="4"/>
      <c r="AT762" s="4"/>
      <c r="AU762" s="4"/>
      <c r="AV762" s="4"/>
      <c r="AW762" s="4"/>
    </row>
    <row r="763" spans="1:49" s="59" customFormat="1">
      <c r="A763" s="14"/>
      <c r="B763" s="43"/>
      <c r="C763" s="44"/>
      <c r="D763" s="45"/>
      <c r="E763" s="46"/>
      <c r="F763" s="45"/>
      <c r="G763" s="45"/>
      <c r="H763" s="46"/>
      <c r="I763" s="45"/>
      <c r="J763" s="2"/>
      <c r="K763" s="4"/>
      <c r="L763" s="4"/>
      <c r="M763" s="4"/>
      <c r="N763" s="4"/>
      <c r="O763" s="4"/>
      <c r="P763" s="4"/>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4"/>
      <c r="AQ763" s="4"/>
      <c r="AR763" s="4"/>
      <c r="AS763" s="4"/>
      <c r="AT763" s="4"/>
      <c r="AU763" s="4"/>
      <c r="AV763" s="4"/>
      <c r="AW763" s="4"/>
    </row>
    <row r="764" spans="1:49" s="59" customFormat="1">
      <c r="A764" s="14"/>
      <c r="B764" s="43"/>
      <c r="C764" s="44"/>
      <c r="D764" s="45"/>
      <c r="E764" s="46"/>
      <c r="F764" s="45"/>
      <c r="G764" s="45"/>
      <c r="H764" s="46"/>
      <c r="I764" s="45"/>
      <c r="J764" s="2"/>
      <c r="K764" s="4"/>
      <c r="L764" s="4"/>
      <c r="M764" s="4"/>
      <c r="N764" s="4"/>
      <c r="O764" s="4"/>
      <c r="P764" s="4"/>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4"/>
      <c r="AQ764" s="4"/>
      <c r="AR764" s="4"/>
      <c r="AS764" s="4"/>
      <c r="AT764" s="4"/>
      <c r="AU764" s="4"/>
      <c r="AV764" s="4"/>
      <c r="AW764" s="4"/>
    </row>
    <row r="765" spans="1:49" s="59" customFormat="1">
      <c r="A765" s="14"/>
      <c r="B765" s="43"/>
      <c r="C765" s="44"/>
      <c r="D765" s="45"/>
      <c r="E765" s="46"/>
      <c r="F765" s="45"/>
      <c r="G765" s="45"/>
      <c r="H765" s="46"/>
      <c r="I765" s="45"/>
      <c r="J765" s="2"/>
      <c r="K765" s="4"/>
      <c r="L765" s="4"/>
      <c r="M765" s="4"/>
      <c r="N765" s="4"/>
      <c r="O765" s="4"/>
      <c r="P765" s="4"/>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4"/>
      <c r="AQ765" s="4"/>
      <c r="AR765" s="4"/>
      <c r="AS765" s="4"/>
      <c r="AT765" s="4"/>
      <c r="AU765" s="4"/>
      <c r="AV765" s="4"/>
      <c r="AW765" s="4"/>
    </row>
    <row r="766" spans="1:49" s="59" customFormat="1">
      <c r="A766" s="14"/>
      <c r="B766" s="43"/>
      <c r="C766" s="44"/>
      <c r="D766" s="45"/>
      <c r="E766" s="46"/>
      <c r="F766" s="45"/>
      <c r="G766" s="45"/>
      <c r="H766" s="46"/>
      <c r="I766" s="45"/>
      <c r="J766" s="2"/>
      <c r="K766" s="4"/>
      <c r="L766" s="4"/>
      <c r="M766" s="4"/>
      <c r="N766" s="4"/>
      <c r="O766" s="4"/>
      <c r="P766" s="4"/>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4"/>
      <c r="AQ766" s="4"/>
      <c r="AR766" s="4"/>
      <c r="AS766" s="4"/>
      <c r="AT766" s="4"/>
      <c r="AU766" s="4"/>
      <c r="AV766" s="4"/>
      <c r="AW766" s="4"/>
    </row>
    <row r="767" spans="1:49" s="59" customFormat="1">
      <c r="A767" s="14"/>
      <c r="B767" s="43"/>
      <c r="C767" s="44"/>
      <c r="D767" s="45"/>
      <c r="E767" s="46"/>
      <c r="F767" s="45"/>
      <c r="G767" s="45"/>
      <c r="H767" s="46"/>
      <c r="I767" s="45"/>
      <c r="J767" s="2"/>
      <c r="K767" s="4"/>
      <c r="L767" s="4"/>
      <c r="M767" s="4"/>
      <c r="N767" s="4"/>
      <c r="O767" s="4"/>
      <c r="P767" s="4"/>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4"/>
      <c r="AQ767" s="4"/>
      <c r="AR767" s="4"/>
      <c r="AS767" s="4"/>
      <c r="AT767" s="4"/>
      <c r="AU767" s="4"/>
      <c r="AV767" s="4"/>
      <c r="AW767" s="4"/>
    </row>
    <row r="768" spans="1:49" s="59" customFormat="1">
      <c r="A768" s="14"/>
      <c r="B768" s="43"/>
      <c r="C768" s="44"/>
      <c r="D768" s="45"/>
      <c r="E768" s="46"/>
      <c r="F768" s="45"/>
      <c r="G768" s="45"/>
      <c r="H768" s="46"/>
      <c r="I768" s="45"/>
      <c r="J768" s="2"/>
      <c r="K768" s="4"/>
      <c r="L768" s="4"/>
      <c r="M768" s="4"/>
      <c r="N768" s="4"/>
      <c r="O768" s="4"/>
      <c r="P768" s="4"/>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4"/>
      <c r="AQ768" s="4"/>
      <c r="AR768" s="4"/>
      <c r="AS768" s="4"/>
      <c r="AT768" s="4"/>
      <c r="AU768" s="4"/>
      <c r="AV768" s="4"/>
      <c r="AW768" s="4"/>
    </row>
    <row r="769" spans="1:49" s="59" customFormat="1">
      <c r="A769" s="14"/>
      <c r="B769" s="43"/>
      <c r="C769" s="44"/>
      <c r="D769" s="45"/>
      <c r="E769" s="46"/>
      <c r="F769" s="45"/>
      <c r="G769" s="45"/>
      <c r="H769" s="46"/>
      <c r="I769" s="45"/>
      <c r="J769" s="2"/>
      <c r="K769" s="4"/>
      <c r="L769" s="4"/>
      <c r="M769" s="4"/>
      <c r="N769" s="4"/>
      <c r="O769" s="4"/>
      <c r="P769" s="4"/>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4"/>
      <c r="AQ769" s="4"/>
      <c r="AR769" s="4"/>
      <c r="AS769" s="4"/>
      <c r="AT769" s="4"/>
      <c r="AU769" s="4"/>
      <c r="AV769" s="4"/>
      <c r="AW769" s="4"/>
    </row>
    <row r="770" spans="1:49" s="59" customFormat="1">
      <c r="A770" s="14"/>
      <c r="B770" s="43"/>
      <c r="C770" s="44"/>
      <c r="D770" s="45"/>
      <c r="E770" s="46"/>
      <c r="F770" s="45"/>
      <c r="G770" s="45"/>
      <c r="H770" s="46"/>
      <c r="I770" s="45"/>
      <c r="J770" s="2"/>
      <c r="K770" s="4"/>
      <c r="L770" s="4"/>
      <c r="M770" s="4"/>
      <c r="N770" s="4"/>
      <c r="O770" s="4"/>
      <c r="P770" s="4"/>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4"/>
      <c r="AQ770" s="4"/>
      <c r="AR770" s="4"/>
      <c r="AS770" s="4"/>
      <c r="AT770" s="4"/>
      <c r="AU770" s="4"/>
      <c r="AV770" s="4"/>
      <c r="AW770" s="4"/>
    </row>
    <row r="771" spans="1:49" s="59" customFormat="1">
      <c r="A771" s="14"/>
      <c r="B771" s="43"/>
      <c r="C771" s="44"/>
      <c r="D771" s="45"/>
      <c r="E771" s="46"/>
      <c r="F771" s="45"/>
      <c r="G771" s="45"/>
      <c r="H771" s="46"/>
      <c r="I771" s="45"/>
      <c r="J771" s="2"/>
      <c r="K771" s="4"/>
      <c r="L771" s="4"/>
      <c r="M771" s="4"/>
      <c r="N771" s="4"/>
      <c r="O771" s="4"/>
      <c r="P771" s="4"/>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4"/>
      <c r="AQ771" s="4"/>
      <c r="AR771" s="4"/>
      <c r="AS771" s="4"/>
      <c r="AT771" s="4"/>
      <c r="AU771" s="4"/>
      <c r="AV771" s="4"/>
      <c r="AW771" s="4"/>
    </row>
    <row r="772" spans="1:49" s="59" customFormat="1">
      <c r="A772" s="14"/>
      <c r="B772" s="43"/>
      <c r="C772" s="44"/>
      <c r="D772" s="45"/>
      <c r="E772" s="46"/>
      <c r="F772" s="45"/>
      <c r="G772" s="45"/>
      <c r="H772" s="46"/>
      <c r="I772" s="45"/>
      <c r="J772" s="2"/>
      <c r="K772" s="4"/>
      <c r="L772" s="4"/>
      <c r="M772" s="4"/>
      <c r="N772" s="4"/>
      <c r="O772" s="4"/>
      <c r="P772" s="4"/>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4"/>
      <c r="AQ772" s="4"/>
      <c r="AR772" s="4"/>
      <c r="AS772" s="4"/>
      <c r="AT772" s="4"/>
      <c r="AU772" s="4"/>
      <c r="AV772" s="4"/>
      <c r="AW772" s="4"/>
    </row>
    <row r="773" spans="1:49" s="59" customFormat="1">
      <c r="A773" s="14"/>
      <c r="B773" s="43"/>
      <c r="C773" s="44"/>
      <c r="D773" s="45"/>
      <c r="E773" s="46"/>
      <c r="F773" s="45"/>
      <c r="G773" s="45"/>
      <c r="H773" s="46"/>
      <c r="I773" s="45"/>
      <c r="J773" s="2"/>
      <c r="K773" s="4"/>
      <c r="L773" s="4"/>
      <c r="M773" s="4"/>
      <c r="N773" s="4"/>
      <c r="O773" s="4"/>
      <c r="P773" s="4"/>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4"/>
      <c r="AQ773" s="4"/>
      <c r="AR773" s="4"/>
      <c r="AS773" s="4"/>
      <c r="AT773" s="4"/>
      <c r="AU773" s="4"/>
      <c r="AV773" s="4"/>
      <c r="AW773" s="4"/>
    </row>
    <row r="774" spans="1:49" s="59" customFormat="1">
      <c r="A774" s="14"/>
      <c r="B774" s="43"/>
      <c r="C774" s="44"/>
      <c r="D774" s="45"/>
      <c r="E774" s="46"/>
      <c r="F774" s="45"/>
      <c r="G774" s="45"/>
      <c r="H774" s="46"/>
      <c r="I774" s="45"/>
      <c r="J774" s="2"/>
      <c r="K774" s="4"/>
      <c r="L774" s="4"/>
      <c r="M774" s="4"/>
      <c r="N774" s="4"/>
      <c r="O774" s="4"/>
      <c r="P774" s="4"/>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4"/>
      <c r="AQ774" s="4"/>
      <c r="AR774" s="4"/>
      <c r="AS774" s="4"/>
      <c r="AT774" s="4"/>
      <c r="AU774" s="4"/>
      <c r="AV774" s="4"/>
      <c r="AW774" s="4"/>
    </row>
    <row r="775" spans="1:49" s="59" customFormat="1">
      <c r="A775" s="14"/>
      <c r="B775" s="43"/>
      <c r="C775" s="44"/>
      <c r="D775" s="45"/>
      <c r="E775" s="46"/>
      <c r="F775" s="45"/>
      <c r="G775" s="45"/>
      <c r="H775" s="46"/>
      <c r="I775" s="45"/>
      <c r="J775" s="2"/>
      <c r="K775" s="4"/>
      <c r="L775" s="4"/>
      <c r="M775" s="4"/>
      <c r="N775" s="4"/>
      <c r="O775" s="4"/>
      <c r="P775" s="4"/>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4"/>
      <c r="AQ775" s="4"/>
      <c r="AR775" s="4"/>
      <c r="AS775" s="4"/>
      <c r="AT775" s="4"/>
      <c r="AU775" s="4"/>
      <c r="AV775" s="4"/>
      <c r="AW775" s="4"/>
    </row>
    <row r="776" spans="1:49" s="59" customFormat="1">
      <c r="A776" s="14"/>
      <c r="B776" s="43"/>
      <c r="C776" s="44"/>
      <c r="D776" s="45"/>
      <c r="E776" s="46"/>
      <c r="F776" s="45"/>
      <c r="G776" s="45"/>
      <c r="H776" s="46"/>
      <c r="I776" s="45"/>
      <c r="J776" s="2"/>
      <c r="K776" s="4"/>
      <c r="L776" s="4"/>
      <c r="M776" s="4"/>
      <c r="N776" s="4"/>
      <c r="O776" s="4"/>
      <c r="P776" s="4"/>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4"/>
      <c r="AQ776" s="4"/>
      <c r="AR776" s="4"/>
      <c r="AS776" s="4"/>
      <c r="AT776" s="4"/>
      <c r="AU776" s="4"/>
      <c r="AV776" s="4"/>
      <c r="AW776" s="4"/>
    </row>
    <row r="777" spans="1:49" s="59" customFormat="1">
      <c r="A777" s="14"/>
      <c r="B777" s="43"/>
      <c r="C777" s="44"/>
      <c r="D777" s="45"/>
      <c r="E777" s="46"/>
      <c r="F777" s="45"/>
      <c r="G777" s="45"/>
      <c r="H777" s="46"/>
      <c r="I777" s="45"/>
      <c r="J777" s="2"/>
      <c r="K777" s="4"/>
      <c r="L777" s="4"/>
      <c r="M777" s="4"/>
      <c r="N777" s="4"/>
      <c r="O777" s="4"/>
      <c r="P777" s="4"/>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4"/>
      <c r="AQ777" s="4"/>
      <c r="AR777" s="4"/>
      <c r="AS777" s="4"/>
      <c r="AT777" s="4"/>
      <c r="AU777" s="4"/>
      <c r="AV777" s="4"/>
      <c r="AW777" s="4"/>
    </row>
    <row r="778" spans="1:49" s="59" customFormat="1">
      <c r="A778" s="14"/>
      <c r="B778" s="43"/>
      <c r="C778" s="44"/>
      <c r="D778" s="45"/>
      <c r="E778" s="46"/>
      <c r="F778" s="45"/>
      <c r="G778" s="45"/>
      <c r="H778" s="46"/>
      <c r="I778" s="45"/>
      <c r="J778" s="2"/>
      <c r="K778" s="4"/>
      <c r="L778" s="4"/>
      <c r="M778" s="4"/>
      <c r="N778" s="4"/>
      <c r="O778" s="4"/>
      <c r="P778" s="4"/>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4"/>
      <c r="AQ778" s="4"/>
      <c r="AR778" s="4"/>
      <c r="AS778" s="4"/>
      <c r="AT778" s="4"/>
      <c r="AU778" s="4"/>
      <c r="AV778" s="4"/>
      <c r="AW778" s="4"/>
    </row>
    <row r="779" spans="1:49" s="59" customFormat="1">
      <c r="A779" s="14"/>
      <c r="B779" s="43"/>
      <c r="C779" s="44"/>
      <c r="D779" s="45"/>
      <c r="E779" s="46"/>
      <c r="F779" s="45"/>
      <c r="G779" s="45"/>
      <c r="H779" s="46"/>
      <c r="I779" s="45"/>
      <c r="J779" s="2"/>
      <c r="K779" s="4"/>
      <c r="L779" s="4"/>
      <c r="M779" s="4"/>
      <c r="N779" s="4"/>
      <c r="O779" s="4"/>
      <c r="P779" s="4"/>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4"/>
      <c r="AQ779" s="4"/>
      <c r="AR779" s="4"/>
      <c r="AS779" s="4"/>
      <c r="AT779" s="4"/>
      <c r="AU779" s="4"/>
      <c r="AV779" s="4"/>
      <c r="AW779" s="4"/>
    </row>
    <row r="780" spans="1:49" s="59" customFormat="1">
      <c r="A780" s="14"/>
      <c r="B780" s="43"/>
      <c r="C780" s="44"/>
      <c r="D780" s="45"/>
      <c r="E780" s="46"/>
      <c r="F780" s="45"/>
      <c r="G780" s="45"/>
      <c r="H780" s="46"/>
      <c r="I780" s="45"/>
      <c r="J780" s="2"/>
      <c r="K780" s="4"/>
      <c r="L780" s="4"/>
      <c r="M780" s="4"/>
      <c r="N780" s="4"/>
      <c r="O780" s="4"/>
      <c r="P780" s="4"/>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4"/>
      <c r="AQ780" s="4"/>
      <c r="AR780" s="4"/>
      <c r="AS780" s="4"/>
      <c r="AT780" s="4"/>
      <c r="AU780" s="4"/>
      <c r="AV780" s="4"/>
      <c r="AW780" s="4"/>
    </row>
    <row r="781" spans="1:49" s="59" customFormat="1">
      <c r="A781" s="14"/>
      <c r="B781" s="43"/>
      <c r="C781" s="44"/>
      <c r="D781" s="45"/>
      <c r="E781" s="46"/>
      <c r="F781" s="45"/>
      <c r="G781" s="45"/>
      <c r="H781" s="46"/>
      <c r="I781" s="45"/>
      <c r="J781" s="2"/>
      <c r="K781" s="4"/>
      <c r="L781" s="4"/>
      <c r="M781" s="4"/>
      <c r="N781" s="4"/>
      <c r="O781" s="4"/>
      <c r="P781" s="4"/>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4"/>
      <c r="AQ781" s="4"/>
      <c r="AR781" s="4"/>
      <c r="AS781" s="4"/>
      <c r="AT781" s="4"/>
      <c r="AU781" s="4"/>
      <c r="AV781" s="4"/>
      <c r="AW781" s="4"/>
    </row>
    <row r="782" spans="1:49" s="59" customFormat="1">
      <c r="A782" s="14"/>
      <c r="B782" s="43"/>
      <c r="C782" s="44"/>
      <c r="D782" s="45"/>
      <c r="E782" s="46"/>
      <c r="F782" s="45"/>
      <c r="G782" s="45"/>
      <c r="H782" s="46"/>
      <c r="I782" s="45"/>
      <c r="J782" s="2"/>
      <c r="K782" s="4"/>
      <c r="L782" s="4"/>
      <c r="M782" s="4"/>
      <c r="N782" s="4"/>
      <c r="O782" s="4"/>
      <c r="P782" s="4"/>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4"/>
      <c r="AQ782" s="4"/>
      <c r="AR782" s="4"/>
      <c r="AS782" s="4"/>
      <c r="AT782" s="4"/>
      <c r="AU782" s="4"/>
      <c r="AV782" s="4"/>
      <c r="AW782" s="4"/>
    </row>
    <row r="783" spans="1:49" s="59" customFormat="1">
      <c r="A783" s="14"/>
      <c r="B783" s="43"/>
      <c r="C783" s="44"/>
      <c r="D783" s="45"/>
      <c r="E783" s="46"/>
      <c r="F783" s="45"/>
      <c r="G783" s="45"/>
      <c r="H783" s="46"/>
      <c r="I783" s="45"/>
      <c r="J783" s="2"/>
      <c r="K783" s="4"/>
      <c r="L783" s="4"/>
      <c r="M783" s="4"/>
      <c r="N783" s="4"/>
      <c r="O783" s="4"/>
      <c r="P783" s="4"/>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4"/>
      <c r="AQ783" s="4"/>
      <c r="AR783" s="4"/>
      <c r="AS783" s="4"/>
      <c r="AT783" s="4"/>
      <c r="AU783" s="4"/>
      <c r="AV783" s="4"/>
      <c r="AW783" s="4"/>
    </row>
    <row r="784" spans="1:49" s="59" customFormat="1">
      <c r="A784" s="14"/>
      <c r="B784" s="43"/>
      <c r="C784" s="44"/>
      <c r="D784" s="45"/>
      <c r="E784" s="46"/>
      <c r="F784" s="45"/>
      <c r="G784" s="45"/>
      <c r="H784" s="46"/>
      <c r="I784" s="45"/>
      <c r="J784" s="2"/>
      <c r="K784" s="4"/>
      <c r="L784" s="4"/>
      <c r="M784" s="4"/>
      <c r="N784" s="4"/>
      <c r="O784" s="4"/>
      <c r="P784" s="4"/>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4"/>
      <c r="AQ784" s="4"/>
      <c r="AR784" s="4"/>
      <c r="AS784" s="4"/>
      <c r="AT784" s="4"/>
      <c r="AU784" s="4"/>
      <c r="AV784" s="4"/>
      <c r="AW784" s="4"/>
    </row>
    <row r="785" spans="1:49" s="59" customFormat="1">
      <c r="A785" s="14"/>
      <c r="B785" s="43"/>
      <c r="C785" s="44"/>
      <c r="D785" s="45"/>
      <c r="E785" s="46"/>
      <c r="F785" s="45"/>
      <c r="G785" s="45"/>
      <c r="H785" s="46"/>
      <c r="I785" s="45"/>
      <c r="J785" s="2"/>
      <c r="K785" s="4"/>
      <c r="L785" s="4"/>
      <c r="M785" s="4"/>
      <c r="N785" s="4"/>
      <c r="O785" s="4"/>
      <c r="P785" s="4"/>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4"/>
      <c r="AQ785" s="4"/>
      <c r="AR785" s="4"/>
      <c r="AS785" s="4"/>
      <c r="AT785" s="4"/>
      <c r="AU785" s="4"/>
      <c r="AV785" s="4"/>
      <c r="AW785" s="4"/>
    </row>
    <row r="786" spans="1:49" s="59" customFormat="1">
      <c r="A786" s="14"/>
      <c r="B786" s="43"/>
      <c r="C786" s="44"/>
      <c r="D786" s="45"/>
      <c r="E786" s="46"/>
      <c r="F786" s="45"/>
      <c r="G786" s="45"/>
      <c r="H786" s="46"/>
      <c r="I786" s="45"/>
      <c r="J786" s="2"/>
      <c r="K786" s="4"/>
      <c r="L786" s="4"/>
      <c r="M786" s="4"/>
      <c r="N786" s="4"/>
      <c r="O786" s="4"/>
      <c r="P786" s="4"/>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4"/>
      <c r="AQ786" s="4"/>
      <c r="AR786" s="4"/>
      <c r="AS786" s="4"/>
      <c r="AT786" s="4"/>
      <c r="AU786" s="4"/>
      <c r="AV786" s="4"/>
      <c r="AW786" s="4"/>
    </row>
    <row r="787" spans="1:49" s="59" customFormat="1">
      <c r="A787" s="14"/>
      <c r="B787" s="43"/>
      <c r="C787" s="44"/>
      <c r="D787" s="45"/>
      <c r="E787" s="46"/>
      <c r="F787" s="45"/>
      <c r="G787" s="45"/>
      <c r="H787" s="46"/>
      <c r="I787" s="45"/>
      <c r="J787" s="2"/>
      <c r="K787" s="4"/>
      <c r="L787" s="4"/>
      <c r="M787" s="4"/>
      <c r="N787" s="4"/>
      <c r="O787" s="4"/>
      <c r="P787" s="4"/>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4"/>
      <c r="AQ787" s="4"/>
      <c r="AR787" s="4"/>
      <c r="AS787" s="4"/>
      <c r="AT787" s="4"/>
      <c r="AU787" s="4"/>
      <c r="AV787" s="4"/>
      <c r="AW787" s="4"/>
    </row>
    <row r="788" spans="1:49" s="59" customFormat="1">
      <c r="A788" s="14"/>
      <c r="B788" s="43"/>
      <c r="C788" s="44"/>
      <c r="D788" s="45"/>
      <c r="E788" s="46"/>
      <c r="F788" s="45"/>
      <c r="G788" s="45"/>
      <c r="H788" s="46"/>
      <c r="I788" s="45"/>
      <c r="J788" s="2"/>
      <c r="K788" s="4"/>
      <c r="L788" s="4"/>
      <c r="M788" s="4"/>
      <c r="N788" s="4"/>
      <c r="O788" s="4"/>
      <c r="P788" s="4"/>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4"/>
      <c r="AQ788" s="4"/>
      <c r="AR788" s="4"/>
      <c r="AS788" s="4"/>
      <c r="AT788" s="4"/>
      <c r="AU788" s="4"/>
      <c r="AV788" s="4"/>
      <c r="AW788" s="4"/>
    </row>
    <row r="789" spans="1:49" s="59" customFormat="1">
      <c r="A789" s="14"/>
      <c r="B789" s="43"/>
      <c r="C789" s="44"/>
      <c r="D789" s="45"/>
      <c r="E789" s="46"/>
      <c r="F789" s="45"/>
      <c r="G789" s="45"/>
      <c r="H789" s="46"/>
      <c r="I789" s="45"/>
      <c r="J789" s="2"/>
      <c r="K789" s="4"/>
      <c r="L789" s="4"/>
      <c r="M789" s="4"/>
      <c r="N789" s="4"/>
      <c r="O789" s="4"/>
      <c r="P789" s="4"/>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4"/>
      <c r="AQ789" s="4"/>
      <c r="AR789" s="4"/>
      <c r="AS789" s="4"/>
      <c r="AT789" s="4"/>
      <c r="AU789" s="4"/>
      <c r="AV789" s="4"/>
      <c r="AW789" s="4"/>
    </row>
    <row r="790" spans="1:49" s="59" customFormat="1">
      <c r="A790" s="14"/>
      <c r="B790" s="43"/>
      <c r="C790" s="44"/>
      <c r="D790" s="45"/>
      <c r="E790" s="46"/>
      <c r="F790" s="45"/>
      <c r="G790" s="45"/>
      <c r="H790" s="46"/>
      <c r="I790" s="45"/>
      <c r="J790" s="2"/>
      <c r="K790" s="4"/>
      <c r="L790" s="4"/>
      <c r="M790" s="4"/>
      <c r="N790" s="4"/>
      <c r="O790" s="4"/>
      <c r="P790" s="4"/>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4"/>
      <c r="AQ790" s="4"/>
      <c r="AR790" s="4"/>
      <c r="AS790" s="4"/>
      <c r="AT790" s="4"/>
      <c r="AU790" s="4"/>
      <c r="AV790" s="4"/>
      <c r="AW790" s="4"/>
    </row>
    <row r="791" spans="1:49" s="59" customFormat="1">
      <c r="A791" s="14"/>
      <c r="B791" s="43"/>
      <c r="C791" s="44"/>
      <c r="D791" s="45"/>
      <c r="E791" s="46"/>
      <c r="F791" s="45"/>
      <c r="G791" s="45"/>
      <c r="H791" s="46"/>
      <c r="I791" s="45"/>
      <c r="J791" s="2"/>
      <c r="K791" s="4"/>
      <c r="L791" s="4"/>
      <c r="M791" s="4"/>
      <c r="N791" s="4"/>
      <c r="O791" s="4"/>
      <c r="P791" s="4"/>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4"/>
      <c r="AQ791" s="4"/>
      <c r="AR791" s="4"/>
      <c r="AS791" s="4"/>
      <c r="AT791" s="4"/>
      <c r="AU791" s="4"/>
      <c r="AV791" s="4"/>
      <c r="AW791" s="4"/>
    </row>
    <row r="792" spans="1:49" s="59" customFormat="1">
      <c r="A792" s="14"/>
      <c r="B792" s="43"/>
      <c r="C792" s="44"/>
      <c r="D792" s="45"/>
      <c r="E792" s="46"/>
      <c r="F792" s="45"/>
      <c r="G792" s="45"/>
      <c r="H792" s="46"/>
      <c r="I792" s="45"/>
      <c r="J792" s="2"/>
      <c r="K792" s="4"/>
      <c r="L792" s="4"/>
      <c r="M792" s="4"/>
      <c r="N792" s="4"/>
      <c r="O792" s="4"/>
      <c r="P792" s="4"/>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4"/>
      <c r="AQ792" s="4"/>
      <c r="AR792" s="4"/>
      <c r="AS792" s="4"/>
      <c r="AT792" s="4"/>
      <c r="AU792" s="4"/>
      <c r="AV792" s="4"/>
      <c r="AW792" s="4"/>
    </row>
    <row r="793" spans="1:49" s="59" customFormat="1">
      <c r="A793" s="14"/>
      <c r="B793" s="43"/>
      <c r="C793" s="44"/>
      <c r="D793" s="45"/>
      <c r="E793" s="46"/>
      <c r="F793" s="45"/>
      <c r="G793" s="45"/>
      <c r="H793" s="46"/>
      <c r="I793" s="45"/>
      <c r="J793" s="2"/>
      <c r="K793" s="4"/>
      <c r="L793" s="4"/>
      <c r="M793" s="4"/>
      <c r="N793" s="4"/>
      <c r="O793" s="4"/>
      <c r="P793" s="4"/>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4"/>
      <c r="AQ793" s="4"/>
      <c r="AR793" s="4"/>
      <c r="AS793" s="4"/>
      <c r="AT793" s="4"/>
      <c r="AU793" s="4"/>
      <c r="AV793" s="4"/>
      <c r="AW793" s="4"/>
    </row>
    <row r="794" spans="1:49" s="59" customFormat="1">
      <c r="A794" s="14"/>
      <c r="B794" s="43"/>
      <c r="C794" s="44"/>
      <c r="D794" s="45"/>
      <c r="E794" s="46"/>
      <c r="F794" s="45"/>
      <c r="G794" s="45"/>
      <c r="H794" s="46"/>
      <c r="I794" s="45"/>
      <c r="J794" s="2"/>
      <c r="K794" s="4"/>
      <c r="L794" s="4"/>
      <c r="M794" s="4"/>
      <c r="N794" s="4"/>
      <c r="O794" s="4"/>
      <c r="P794" s="4"/>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4"/>
      <c r="AQ794" s="4"/>
      <c r="AR794" s="4"/>
      <c r="AS794" s="4"/>
      <c r="AT794" s="4"/>
      <c r="AU794" s="4"/>
      <c r="AV794" s="4"/>
      <c r="AW794" s="4"/>
    </row>
    <row r="795" spans="1:49" s="59" customFormat="1">
      <c r="A795" s="14"/>
      <c r="B795" s="43"/>
      <c r="C795" s="44"/>
      <c r="D795" s="45"/>
      <c r="E795" s="46"/>
      <c r="F795" s="45"/>
      <c r="G795" s="45"/>
      <c r="H795" s="46"/>
      <c r="I795" s="45"/>
      <c r="J795" s="2"/>
      <c r="K795" s="4"/>
      <c r="L795" s="4"/>
      <c r="M795" s="4"/>
      <c r="N795" s="4"/>
      <c r="O795" s="4"/>
      <c r="P795" s="4"/>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4"/>
      <c r="AQ795" s="4"/>
      <c r="AR795" s="4"/>
      <c r="AS795" s="4"/>
      <c r="AT795" s="4"/>
      <c r="AU795" s="4"/>
      <c r="AV795" s="4"/>
      <c r="AW795" s="4"/>
    </row>
    <row r="796" spans="1:49" s="59" customFormat="1">
      <c r="A796" s="14"/>
      <c r="B796" s="43"/>
      <c r="C796" s="44"/>
      <c r="D796" s="45"/>
      <c r="E796" s="46"/>
      <c r="F796" s="45"/>
      <c r="G796" s="45"/>
      <c r="H796" s="46"/>
      <c r="I796" s="45"/>
      <c r="J796" s="2"/>
      <c r="K796" s="4"/>
      <c r="L796" s="4"/>
      <c r="M796" s="4"/>
      <c r="N796" s="4"/>
      <c r="O796" s="4"/>
      <c r="P796" s="4"/>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4"/>
      <c r="AQ796" s="4"/>
      <c r="AR796" s="4"/>
      <c r="AS796" s="4"/>
      <c r="AT796" s="4"/>
      <c r="AU796" s="4"/>
      <c r="AV796" s="4"/>
      <c r="AW796" s="4"/>
    </row>
    <row r="797" spans="1:49" s="59" customFormat="1">
      <c r="A797" s="14"/>
      <c r="B797" s="43"/>
      <c r="C797" s="44"/>
      <c r="D797" s="45"/>
      <c r="E797" s="46"/>
      <c r="F797" s="45"/>
      <c r="G797" s="45"/>
      <c r="H797" s="46"/>
      <c r="I797" s="45"/>
      <c r="J797" s="2"/>
      <c r="K797" s="4"/>
      <c r="L797" s="4"/>
      <c r="M797" s="4"/>
      <c r="N797" s="4"/>
      <c r="O797" s="4"/>
      <c r="P797" s="4"/>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4"/>
      <c r="AQ797" s="4"/>
      <c r="AR797" s="4"/>
      <c r="AS797" s="4"/>
      <c r="AT797" s="4"/>
      <c r="AU797" s="4"/>
      <c r="AV797" s="4"/>
      <c r="AW797" s="4"/>
    </row>
    <row r="798" spans="1:49" s="59" customFormat="1">
      <c r="A798" s="14"/>
      <c r="B798" s="43"/>
      <c r="C798" s="44"/>
      <c r="D798" s="45"/>
      <c r="E798" s="46"/>
      <c r="F798" s="45"/>
      <c r="G798" s="45"/>
      <c r="H798" s="46"/>
      <c r="I798" s="45"/>
      <c r="J798" s="2"/>
      <c r="K798" s="4"/>
      <c r="L798" s="4"/>
      <c r="M798" s="4"/>
      <c r="N798" s="4"/>
      <c r="O798" s="4"/>
      <c r="P798" s="4"/>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4"/>
      <c r="AQ798" s="4"/>
      <c r="AR798" s="4"/>
      <c r="AS798" s="4"/>
      <c r="AT798" s="4"/>
      <c r="AU798" s="4"/>
      <c r="AV798" s="4"/>
      <c r="AW798" s="4"/>
    </row>
    <row r="799" spans="1:49" s="59" customFormat="1">
      <c r="A799" s="14"/>
      <c r="B799" s="43"/>
      <c r="C799" s="44"/>
      <c r="D799" s="45"/>
      <c r="E799" s="46"/>
      <c r="F799" s="45"/>
      <c r="G799" s="45"/>
      <c r="H799" s="46"/>
      <c r="I799" s="45"/>
      <c r="J799" s="2"/>
      <c r="K799" s="4"/>
      <c r="L799" s="4"/>
      <c r="M799" s="4"/>
      <c r="N799" s="4"/>
      <c r="O799" s="4"/>
      <c r="P799" s="4"/>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4"/>
      <c r="AQ799" s="4"/>
      <c r="AR799" s="4"/>
      <c r="AS799" s="4"/>
      <c r="AT799" s="4"/>
      <c r="AU799" s="4"/>
      <c r="AV799" s="4"/>
      <c r="AW799" s="4"/>
    </row>
    <row r="800" spans="1:49" s="59" customFormat="1">
      <c r="A800" s="14"/>
      <c r="B800" s="43"/>
      <c r="C800" s="44"/>
      <c r="D800" s="45"/>
      <c r="E800" s="46"/>
      <c r="F800" s="45"/>
      <c r="G800" s="45"/>
      <c r="H800" s="46"/>
      <c r="I800" s="45"/>
      <c r="J800" s="2"/>
      <c r="K800" s="4"/>
      <c r="L800" s="4"/>
      <c r="M800" s="4"/>
      <c r="N800" s="4"/>
      <c r="O800" s="4"/>
      <c r="P800" s="4"/>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4"/>
      <c r="AQ800" s="4"/>
      <c r="AR800" s="4"/>
      <c r="AS800" s="4"/>
      <c r="AT800" s="4"/>
      <c r="AU800" s="4"/>
      <c r="AV800" s="4"/>
      <c r="AW800" s="4"/>
    </row>
    <row r="801" spans="1:49" s="59" customFormat="1">
      <c r="A801" s="14"/>
      <c r="B801" s="43"/>
      <c r="C801" s="44"/>
      <c r="D801" s="45"/>
      <c r="E801" s="46"/>
      <c r="F801" s="45"/>
      <c r="G801" s="45"/>
      <c r="H801" s="46"/>
      <c r="I801" s="45"/>
      <c r="J801" s="2"/>
      <c r="K801" s="4"/>
      <c r="L801" s="4"/>
      <c r="M801" s="4"/>
      <c r="N801" s="4"/>
      <c r="O801" s="4"/>
      <c r="P801" s="4"/>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4"/>
      <c r="AQ801" s="4"/>
      <c r="AR801" s="4"/>
      <c r="AS801" s="4"/>
      <c r="AT801" s="4"/>
      <c r="AU801" s="4"/>
      <c r="AV801" s="4"/>
      <c r="AW801" s="4"/>
    </row>
    <row r="802" spans="1:49" s="59" customFormat="1">
      <c r="A802" s="14"/>
      <c r="B802" s="43"/>
      <c r="C802" s="44"/>
      <c r="D802" s="45"/>
      <c r="E802" s="46"/>
      <c r="F802" s="45"/>
      <c r="G802" s="45"/>
      <c r="H802" s="46"/>
      <c r="I802" s="45"/>
      <c r="J802" s="2"/>
      <c r="K802" s="4"/>
      <c r="L802" s="4"/>
      <c r="M802" s="4"/>
      <c r="N802" s="4"/>
      <c r="O802" s="4"/>
      <c r="P802" s="4"/>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4"/>
      <c r="AQ802" s="4"/>
      <c r="AR802" s="4"/>
      <c r="AS802" s="4"/>
      <c r="AT802" s="4"/>
      <c r="AU802" s="4"/>
      <c r="AV802" s="4"/>
      <c r="AW802" s="4"/>
    </row>
    <row r="803" spans="1:49" s="59" customFormat="1">
      <c r="A803" s="14"/>
      <c r="B803" s="43"/>
      <c r="C803" s="44"/>
      <c r="D803" s="45"/>
      <c r="E803" s="46"/>
      <c r="F803" s="45"/>
      <c r="G803" s="45"/>
      <c r="H803" s="46"/>
      <c r="I803" s="45"/>
      <c r="J803" s="2"/>
      <c r="K803" s="4"/>
      <c r="L803" s="4"/>
      <c r="M803" s="4"/>
      <c r="N803" s="4"/>
      <c r="O803" s="4"/>
      <c r="P803" s="4"/>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4"/>
      <c r="AQ803" s="4"/>
      <c r="AR803" s="4"/>
      <c r="AS803" s="4"/>
      <c r="AT803" s="4"/>
      <c r="AU803" s="4"/>
      <c r="AV803" s="4"/>
      <c r="AW803" s="4"/>
    </row>
    <row r="804" spans="1:49" s="59" customFormat="1">
      <c r="A804" s="14"/>
      <c r="B804" s="43"/>
      <c r="C804" s="44"/>
      <c r="D804" s="45"/>
      <c r="E804" s="46"/>
      <c r="F804" s="45"/>
      <c r="G804" s="45"/>
      <c r="H804" s="46"/>
      <c r="I804" s="45"/>
      <c r="J804" s="2"/>
      <c r="K804" s="4"/>
      <c r="L804" s="4"/>
      <c r="M804" s="4"/>
      <c r="N804" s="4"/>
      <c r="O804" s="4"/>
      <c r="P804" s="4"/>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4"/>
      <c r="AQ804" s="4"/>
      <c r="AR804" s="4"/>
      <c r="AS804" s="4"/>
      <c r="AT804" s="4"/>
      <c r="AU804" s="4"/>
      <c r="AV804" s="4"/>
      <c r="AW804" s="4"/>
    </row>
    <row r="805" spans="1:49" s="59" customFormat="1">
      <c r="A805" s="14"/>
      <c r="B805" s="43"/>
      <c r="C805" s="44"/>
      <c r="D805" s="45"/>
      <c r="E805" s="46"/>
      <c r="F805" s="45"/>
      <c r="G805" s="45"/>
      <c r="H805" s="46"/>
      <c r="I805" s="45"/>
      <c r="J805" s="2"/>
      <c r="K805" s="4"/>
      <c r="L805" s="4"/>
      <c r="M805" s="4"/>
      <c r="N805" s="4"/>
      <c r="O805" s="4"/>
      <c r="P805" s="4"/>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4"/>
      <c r="AQ805" s="4"/>
      <c r="AR805" s="4"/>
      <c r="AS805" s="4"/>
      <c r="AT805" s="4"/>
      <c r="AU805" s="4"/>
      <c r="AV805" s="4"/>
      <c r="AW805" s="4"/>
    </row>
    <row r="806" spans="1:49" s="59" customFormat="1">
      <c r="A806" s="14"/>
      <c r="B806" s="43"/>
      <c r="C806" s="44"/>
      <c r="D806" s="45"/>
      <c r="E806" s="46"/>
      <c r="F806" s="45"/>
      <c r="G806" s="45"/>
      <c r="H806" s="46"/>
      <c r="I806" s="45"/>
      <c r="J806" s="2"/>
      <c r="K806" s="4"/>
      <c r="L806" s="4"/>
      <c r="M806" s="4"/>
      <c r="N806" s="4"/>
      <c r="O806" s="4"/>
      <c r="P806" s="4"/>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4"/>
      <c r="AQ806" s="4"/>
      <c r="AR806" s="4"/>
      <c r="AS806" s="4"/>
      <c r="AT806" s="4"/>
      <c r="AU806" s="4"/>
      <c r="AV806" s="4"/>
      <c r="AW806" s="4"/>
    </row>
    <row r="807" spans="1:49" s="59" customFormat="1">
      <c r="A807" s="14"/>
      <c r="B807" s="43"/>
      <c r="C807" s="44"/>
      <c r="D807" s="45"/>
      <c r="E807" s="46"/>
      <c r="F807" s="45"/>
      <c r="G807" s="45"/>
      <c r="H807" s="46"/>
      <c r="I807" s="45"/>
      <c r="J807" s="2"/>
      <c r="K807" s="4"/>
      <c r="L807" s="4"/>
      <c r="M807" s="4"/>
      <c r="N807" s="4"/>
      <c r="O807" s="4"/>
      <c r="P807" s="4"/>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4"/>
      <c r="AQ807" s="4"/>
      <c r="AR807" s="4"/>
      <c r="AS807" s="4"/>
      <c r="AT807" s="4"/>
      <c r="AU807" s="4"/>
      <c r="AV807" s="4"/>
      <c r="AW807" s="4"/>
    </row>
    <row r="808" spans="1:49" s="59" customFormat="1">
      <c r="A808" s="14"/>
      <c r="B808" s="43"/>
      <c r="C808" s="44"/>
      <c r="D808" s="45"/>
      <c r="E808" s="46"/>
      <c r="F808" s="45"/>
      <c r="G808" s="45"/>
      <c r="H808" s="46"/>
      <c r="I808" s="45"/>
      <c r="J808" s="2"/>
      <c r="K808" s="4"/>
      <c r="L808" s="4"/>
      <c r="M808" s="4"/>
      <c r="N808" s="4"/>
      <c r="O808" s="4"/>
      <c r="P808" s="4"/>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4"/>
      <c r="AQ808" s="4"/>
      <c r="AR808" s="4"/>
      <c r="AS808" s="4"/>
      <c r="AT808" s="4"/>
      <c r="AU808" s="4"/>
      <c r="AV808" s="4"/>
      <c r="AW808" s="4"/>
    </row>
    <row r="809" spans="1:49" s="59" customFormat="1">
      <c r="A809" s="14"/>
      <c r="B809" s="43"/>
      <c r="C809" s="44"/>
      <c r="D809" s="45"/>
      <c r="E809" s="46"/>
      <c r="F809" s="45"/>
      <c r="G809" s="45"/>
      <c r="H809" s="46"/>
      <c r="I809" s="45"/>
      <c r="J809" s="2"/>
      <c r="K809" s="4"/>
      <c r="L809" s="4"/>
      <c r="M809" s="4"/>
      <c r="N809" s="4"/>
      <c r="O809" s="4"/>
      <c r="P809" s="4"/>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4"/>
      <c r="AQ809" s="4"/>
      <c r="AR809" s="4"/>
      <c r="AS809" s="4"/>
      <c r="AT809" s="4"/>
      <c r="AU809" s="4"/>
      <c r="AV809" s="4"/>
      <c r="AW809" s="4"/>
    </row>
    <row r="810" spans="1:49" s="59" customFormat="1">
      <c r="A810" s="14"/>
      <c r="B810" s="43"/>
      <c r="C810" s="44"/>
      <c r="D810" s="45"/>
      <c r="E810" s="46"/>
      <c r="F810" s="45"/>
      <c r="G810" s="45"/>
      <c r="H810" s="46"/>
      <c r="I810" s="45"/>
      <c r="J810" s="2"/>
      <c r="K810" s="4"/>
      <c r="L810" s="4"/>
      <c r="M810" s="4"/>
      <c r="N810" s="4"/>
      <c r="O810" s="4"/>
      <c r="P810" s="4"/>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4"/>
      <c r="AQ810" s="4"/>
      <c r="AR810" s="4"/>
      <c r="AS810" s="4"/>
      <c r="AT810" s="4"/>
      <c r="AU810" s="4"/>
      <c r="AV810" s="4"/>
      <c r="AW810" s="4"/>
    </row>
    <row r="811" spans="1:49" s="59" customFormat="1">
      <c r="A811" s="14"/>
      <c r="B811" s="43"/>
      <c r="C811" s="44"/>
      <c r="D811" s="45"/>
      <c r="E811" s="46"/>
      <c r="F811" s="45"/>
      <c r="G811" s="45"/>
      <c r="H811" s="46"/>
      <c r="I811" s="45"/>
      <c r="J811" s="2"/>
      <c r="K811" s="4"/>
      <c r="L811" s="4"/>
      <c r="M811" s="4"/>
      <c r="N811" s="4"/>
      <c r="O811" s="4"/>
      <c r="P811" s="4"/>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4"/>
      <c r="AQ811" s="4"/>
      <c r="AR811" s="4"/>
      <c r="AS811" s="4"/>
      <c r="AT811" s="4"/>
      <c r="AU811" s="4"/>
      <c r="AV811" s="4"/>
      <c r="AW811" s="4"/>
    </row>
    <row r="812" spans="1:49" s="59" customFormat="1">
      <c r="A812" s="14"/>
      <c r="B812" s="43"/>
      <c r="C812" s="44"/>
      <c r="D812" s="45"/>
      <c r="E812" s="46"/>
      <c r="F812" s="45"/>
      <c r="G812" s="45"/>
      <c r="H812" s="46"/>
      <c r="I812" s="45"/>
      <c r="J812" s="2"/>
      <c r="K812" s="4"/>
      <c r="L812" s="4"/>
      <c r="M812" s="4"/>
      <c r="N812" s="4"/>
      <c r="O812" s="4"/>
      <c r="P812" s="4"/>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4"/>
      <c r="AQ812" s="4"/>
      <c r="AR812" s="4"/>
      <c r="AS812" s="4"/>
      <c r="AT812" s="4"/>
      <c r="AU812" s="4"/>
      <c r="AV812" s="4"/>
      <c r="AW812" s="4"/>
    </row>
    <row r="813" spans="1:49" s="59" customFormat="1">
      <c r="A813" s="14"/>
      <c r="B813" s="43"/>
      <c r="C813" s="44"/>
      <c r="D813" s="45"/>
      <c r="E813" s="46"/>
      <c r="F813" s="45"/>
      <c r="G813" s="45"/>
      <c r="H813" s="46"/>
      <c r="I813" s="45"/>
      <c r="J813" s="2"/>
      <c r="K813" s="4"/>
      <c r="L813" s="4"/>
      <c r="M813" s="4"/>
      <c r="N813" s="4"/>
      <c r="O813" s="4"/>
      <c r="P813" s="4"/>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4"/>
      <c r="AQ813" s="4"/>
      <c r="AR813" s="4"/>
      <c r="AS813" s="4"/>
      <c r="AT813" s="4"/>
      <c r="AU813" s="4"/>
      <c r="AV813" s="4"/>
      <c r="AW813" s="4"/>
    </row>
    <row r="814" spans="1:49" s="59" customFormat="1">
      <c r="A814" s="14"/>
      <c r="B814" s="43"/>
      <c r="C814" s="44"/>
      <c r="D814" s="45"/>
      <c r="E814" s="46"/>
      <c r="F814" s="45"/>
      <c r="G814" s="45"/>
      <c r="H814" s="46"/>
      <c r="I814" s="45"/>
      <c r="J814" s="2"/>
      <c r="K814" s="4"/>
      <c r="L814" s="4"/>
      <c r="M814" s="4"/>
      <c r="N814" s="4"/>
      <c r="O814" s="4"/>
      <c r="P814" s="4"/>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4"/>
      <c r="AQ814" s="4"/>
      <c r="AR814" s="4"/>
      <c r="AS814" s="4"/>
      <c r="AT814" s="4"/>
      <c r="AU814" s="4"/>
      <c r="AV814" s="4"/>
      <c r="AW814" s="4"/>
    </row>
    <row r="815" spans="1:49" s="59" customFormat="1">
      <c r="A815" s="14"/>
      <c r="B815" s="43"/>
      <c r="C815" s="44"/>
      <c r="D815" s="45"/>
      <c r="E815" s="46"/>
      <c r="F815" s="45"/>
      <c r="G815" s="45"/>
      <c r="H815" s="46"/>
      <c r="I815" s="45"/>
      <c r="J815" s="2"/>
      <c r="K815" s="4"/>
      <c r="L815" s="4"/>
      <c r="M815" s="4"/>
      <c r="N815" s="4"/>
      <c r="O815" s="4"/>
      <c r="P815" s="4"/>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4"/>
      <c r="AQ815" s="4"/>
      <c r="AR815" s="4"/>
      <c r="AS815" s="4"/>
      <c r="AT815" s="4"/>
      <c r="AU815" s="4"/>
      <c r="AV815" s="4"/>
      <c r="AW815" s="4"/>
    </row>
    <row r="816" spans="1:49" s="59" customFormat="1">
      <c r="A816" s="14"/>
      <c r="B816" s="43"/>
      <c r="C816" s="44"/>
      <c r="D816" s="45"/>
      <c r="E816" s="46"/>
      <c r="F816" s="45"/>
      <c r="G816" s="45"/>
      <c r="H816" s="46"/>
      <c r="I816" s="45"/>
      <c r="J816" s="2"/>
      <c r="K816" s="4"/>
      <c r="L816" s="4"/>
      <c r="M816" s="4"/>
      <c r="N816" s="4"/>
      <c r="O816" s="4"/>
      <c r="P816" s="4"/>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4"/>
      <c r="AQ816" s="4"/>
      <c r="AR816" s="4"/>
      <c r="AS816" s="4"/>
      <c r="AT816" s="4"/>
      <c r="AU816" s="4"/>
      <c r="AV816" s="4"/>
      <c r="AW816" s="4"/>
    </row>
    <row r="817" spans="1:49" s="59" customFormat="1">
      <c r="A817" s="14"/>
      <c r="B817" s="43"/>
      <c r="C817" s="44"/>
      <c r="D817" s="45"/>
      <c r="E817" s="46"/>
      <c r="F817" s="45"/>
      <c r="G817" s="45"/>
      <c r="H817" s="46"/>
      <c r="I817" s="45"/>
      <c r="J817" s="2"/>
      <c r="K817" s="4"/>
      <c r="L817" s="4"/>
      <c r="M817" s="4"/>
      <c r="N817" s="4"/>
      <c r="O817" s="4"/>
      <c r="P817" s="4"/>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4"/>
      <c r="AQ817" s="4"/>
      <c r="AR817" s="4"/>
      <c r="AS817" s="4"/>
      <c r="AT817" s="4"/>
      <c r="AU817" s="4"/>
      <c r="AV817" s="4"/>
      <c r="AW817" s="4"/>
    </row>
    <row r="818" spans="1:49" s="59" customFormat="1">
      <c r="A818" s="14"/>
      <c r="B818" s="43"/>
      <c r="C818" s="44"/>
      <c r="D818" s="45"/>
      <c r="E818" s="46"/>
      <c r="F818" s="45"/>
      <c r="G818" s="45"/>
      <c r="H818" s="46"/>
      <c r="I818" s="45"/>
      <c r="J818" s="2"/>
      <c r="K818" s="4"/>
      <c r="L818" s="4"/>
      <c r="M818" s="4"/>
      <c r="N818" s="4"/>
      <c r="O818" s="4"/>
      <c r="P818" s="4"/>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4"/>
      <c r="AQ818" s="4"/>
      <c r="AR818" s="4"/>
      <c r="AS818" s="4"/>
      <c r="AT818" s="4"/>
      <c r="AU818" s="4"/>
      <c r="AV818" s="4"/>
      <c r="AW818" s="4"/>
    </row>
    <row r="819" spans="1:49" s="59" customFormat="1">
      <c r="A819" s="14"/>
      <c r="B819" s="43"/>
      <c r="C819" s="44"/>
      <c r="D819" s="45"/>
      <c r="E819" s="46"/>
      <c r="F819" s="45"/>
      <c r="G819" s="45"/>
      <c r="H819" s="46"/>
      <c r="I819" s="45"/>
      <c r="J819" s="2"/>
      <c r="K819" s="4"/>
      <c r="L819" s="4"/>
      <c r="M819" s="4"/>
      <c r="N819" s="4"/>
      <c r="O819" s="4"/>
      <c r="P819" s="4"/>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4"/>
      <c r="AQ819" s="4"/>
      <c r="AR819" s="4"/>
      <c r="AS819" s="4"/>
      <c r="AT819" s="4"/>
      <c r="AU819" s="4"/>
      <c r="AV819" s="4"/>
      <c r="AW819" s="4"/>
    </row>
    <row r="820" spans="1:49" s="59" customFormat="1">
      <c r="A820" s="14"/>
      <c r="B820" s="43"/>
      <c r="C820" s="44"/>
      <c r="D820" s="45"/>
      <c r="E820" s="46"/>
      <c r="F820" s="45"/>
      <c r="G820" s="45"/>
      <c r="H820" s="46"/>
      <c r="I820" s="45"/>
      <c r="J820" s="2"/>
      <c r="K820" s="4"/>
      <c r="L820" s="4"/>
      <c r="M820" s="4"/>
      <c r="N820" s="4"/>
      <c r="O820" s="4"/>
      <c r="P820" s="4"/>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4"/>
      <c r="AQ820" s="4"/>
      <c r="AR820" s="4"/>
      <c r="AS820" s="4"/>
      <c r="AT820" s="4"/>
      <c r="AU820" s="4"/>
      <c r="AV820" s="4"/>
      <c r="AW820" s="4"/>
    </row>
    <row r="821" spans="1:49" s="59" customFormat="1">
      <c r="A821" s="14"/>
      <c r="B821" s="43"/>
      <c r="C821" s="44"/>
      <c r="D821" s="45"/>
      <c r="E821" s="46"/>
      <c r="F821" s="45"/>
      <c r="G821" s="45"/>
      <c r="H821" s="46"/>
      <c r="I821" s="45"/>
      <c r="J821" s="2"/>
      <c r="K821" s="4"/>
      <c r="L821" s="4"/>
      <c r="M821" s="4"/>
      <c r="N821" s="4"/>
      <c r="O821" s="4"/>
      <c r="P821" s="4"/>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4"/>
      <c r="AQ821" s="4"/>
      <c r="AR821" s="4"/>
      <c r="AS821" s="4"/>
      <c r="AT821" s="4"/>
      <c r="AU821" s="4"/>
      <c r="AV821" s="4"/>
      <c r="AW821" s="4"/>
    </row>
    <row r="822" spans="1:49" s="59" customFormat="1">
      <c r="A822" s="14"/>
      <c r="B822" s="43"/>
      <c r="C822" s="44"/>
      <c r="D822" s="45"/>
      <c r="E822" s="46"/>
      <c r="F822" s="45"/>
      <c r="G822" s="45"/>
      <c r="H822" s="46"/>
      <c r="I822" s="45"/>
      <c r="J822" s="2"/>
      <c r="K822" s="4"/>
      <c r="L822" s="4"/>
      <c r="M822" s="4"/>
      <c r="N822" s="4"/>
      <c r="O822" s="4"/>
      <c r="P822" s="4"/>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4"/>
      <c r="AQ822" s="4"/>
      <c r="AR822" s="4"/>
      <c r="AS822" s="4"/>
      <c r="AT822" s="4"/>
      <c r="AU822" s="4"/>
      <c r="AV822" s="4"/>
      <c r="AW822" s="4"/>
    </row>
    <row r="823" spans="1:49" s="59" customFormat="1">
      <c r="A823" s="14"/>
      <c r="B823" s="43"/>
      <c r="C823" s="44"/>
      <c r="D823" s="45"/>
      <c r="E823" s="46"/>
      <c r="F823" s="45"/>
      <c r="G823" s="45"/>
      <c r="H823" s="46"/>
      <c r="I823" s="45"/>
      <c r="J823" s="2"/>
      <c r="K823" s="4"/>
      <c r="L823" s="4"/>
      <c r="M823" s="4"/>
      <c r="N823" s="4"/>
      <c r="O823" s="4"/>
      <c r="P823" s="4"/>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4"/>
      <c r="AQ823" s="4"/>
      <c r="AR823" s="4"/>
      <c r="AS823" s="4"/>
      <c r="AT823" s="4"/>
      <c r="AU823" s="4"/>
      <c r="AV823" s="4"/>
      <c r="AW823" s="4"/>
    </row>
    <row r="824" spans="1:49" s="59" customFormat="1">
      <c r="A824" s="14"/>
      <c r="B824" s="43"/>
      <c r="C824" s="44"/>
      <c r="D824" s="45"/>
      <c r="E824" s="46"/>
      <c r="F824" s="45"/>
      <c r="G824" s="45"/>
      <c r="H824" s="46"/>
      <c r="I824" s="45"/>
      <c r="J824" s="2"/>
      <c r="K824" s="4"/>
      <c r="L824" s="4"/>
      <c r="M824" s="4"/>
      <c r="N824" s="4"/>
      <c r="O824" s="4"/>
      <c r="P824" s="4"/>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4"/>
      <c r="AQ824" s="4"/>
      <c r="AR824" s="4"/>
      <c r="AS824" s="4"/>
      <c r="AT824" s="4"/>
      <c r="AU824" s="4"/>
      <c r="AV824" s="4"/>
      <c r="AW824" s="4"/>
    </row>
    <row r="825" spans="1:49" s="59" customFormat="1">
      <c r="A825" s="14"/>
      <c r="B825" s="43"/>
      <c r="C825" s="44"/>
      <c r="D825" s="45"/>
      <c r="E825" s="46"/>
      <c r="F825" s="45"/>
      <c r="G825" s="45"/>
      <c r="H825" s="46"/>
      <c r="I825" s="45"/>
      <c r="J825" s="2"/>
      <c r="K825" s="4"/>
      <c r="L825" s="4"/>
      <c r="M825" s="4"/>
      <c r="N825" s="4"/>
      <c r="O825" s="4"/>
      <c r="P825" s="4"/>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4"/>
      <c r="AQ825" s="4"/>
      <c r="AR825" s="4"/>
      <c r="AS825" s="4"/>
      <c r="AT825" s="4"/>
      <c r="AU825" s="4"/>
      <c r="AV825" s="4"/>
      <c r="AW825" s="4"/>
    </row>
    <row r="826" spans="1:49" s="59" customFormat="1">
      <c r="A826" s="14"/>
      <c r="B826" s="43"/>
      <c r="C826" s="44"/>
      <c r="D826" s="45"/>
      <c r="E826" s="46"/>
      <c r="F826" s="45"/>
      <c r="G826" s="45"/>
      <c r="H826" s="46"/>
      <c r="I826" s="45"/>
      <c r="J826" s="2"/>
      <c r="K826" s="4"/>
      <c r="L826" s="4"/>
      <c r="M826" s="4"/>
      <c r="N826" s="4"/>
      <c r="O826" s="4"/>
      <c r="P826" s="4"/>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4"/>
      <c r="AQ826" s="4"/>
      <c r="AR826" s="4"/>
      <c r="AS826" s="4"/>
      <c r="AT826" s="4"/>
      <c r="AU826" s="4"/>
      <c r="AV826" s="4"/>
      <c r="AW826" s="4"/>
    </row>
    <row r="827" spans="1:49" s="59" customFormat="1">
      <c r="A827" s="14"/>
      <c r="B827" s="43"/>
      <c r="C827" s="44"/>
      <c r="D827" s="45"/>
      <c r="E827" s="46"/>
      <c r="F827" s="45"/>
      <c r="G827" s="45"/>
      <c r="H827" s="46"/>
      <c r="I827" s="45"/>
      <c r="J827" s="2"/>
      <c r="K827" s="4"/>
      <c r="L827" s="4"/>
      <c r="M827" s="4"/>
      <c r="N827" s="4"/>
      <c r="O827" s="4"/>
      <c r="P827" s="4"/>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4"/>
      <c r="AQ827" s="4"/>
      <c r="AR827" s="4"/>
      <c r="AS827" s="4"/>
      <c r="AT827" s="4"/>
      <c r="AU827" s="4"/>
      <c r="AV827" s="4"/>
      <c r="AW827" s="4"/>
    </row>
    <row r="828" spans="1:49" s="59" customFormat="1">
      <c r="A828" s="14"/>
      <c r="B828" s="43"/>
      <c r="C828" s="44"/>
      <c r="D828" s="45"/>
      <c r="E828" s="46"/>
      <c r="F828" s="45"/>
      <c r="G828" s="45"/>
      <c r="H828" s="46"/>
      <c r="I828" s="45"/>
      <c r="J828" s="2"/>
      <c r="K828" s="4"/>
      <c r="L828" s="4"/>
      <c r="M828" s="4"/>
      <c r="N828" s="4"/>
      <c r="O828" s="4"/>
      <c r="P828" s="4"/>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4"/>
      <c r="AQ828" s="4"/>
      <c r="AR828" s="4"/>
      <c r="AS828" s="4"/>
      <c r="AT828" s="4"/>
      <c r="AU828" s="4"/>
      <c r="AV828" s="4"/>
      <c r="AW828" s="4"/>
    </row>
    <row r="829" spans="1:49" s="59" customFormat="1">
      <c r="A829" s="14"/>
      <c r="B829" s="43"/>
      <c r="C829" s="44"/>
      <c r="D829" s="45"/>
      <c r="E829" s="46"/>
      <c r="F829" s="45"/>
      <c r="G829" s="45"/>
      <c r="H829" s="46"/>
      <c r="I829" s="45"/>
      <c r="J829" s="2"/>
      <c r="K829" s="4"/>
      <c r="L829" s="4"/>
      <c r="M829" s="4"/>
      <c r="N829" s="4"/>
      <c r="O829" s="4"/>
      <c r="P829" s="4"/>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4"/>
      <c r="AQ829" s="4"/>
      <c r="AR829" s="4"/>
      <c r="AS829" s="4"/>
      <c r="AT829" s="4"/>
      <c r="AU829" s="4"/>
      <c r="AV829" s="4"/>
      <c r="AW829" s="4"/>
    </row>
    <row r="830" spans="1:49" s="59" customFormat="1">
      <c r="A830" s="14"/>
      <c r="B830" s="43"/>
      <c r="C830" s="44"/>
      <c r="D830" s="45"/>
      <c r="E830" s="46"/>
      <c r="F830" s="45"/>
      <c r="G830" s="45"/>
      <c r="H830" s="46"/>
      <c r="I830" s="45"/>
      <c r="J830" s="2"/>
      <c r="K830" s="4"/>
      <c r="L830" s="4"/>
      <c r="M830" s="4"/>
      <c r="N830" s="4"/>
      <c r="O830" s="4"/>
      <c r="P830" s="4"/>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4"/>
      <c r="AQ830" s="4"/>
      <c r="AR830" s="4"/>
      <c r="AS830" s="4"/>
      <c r="AT830" s="4"/>
      <c r="AU830" s="4"/>
      <c r="AV830" s="4"/>
      <c r="AW830" s="4"/>
    </row>
    <row r="831" spans="1:49" s="59" customFormat="1">
      <c r="A831" s="14"/>
      <c r="B831" s="43"/>
      <c r="C831" s="44"/>
      <c r="D831" s="45"/>
      <c r="E831" s="46"/>
      <c r="F831" s="45"/>
      <c r="G831" s="45"/>
      <c r="H831" s="46"/>
      <c r="I831" s="45"/>
      <c r="J831" s="2"/>
      <c r="K831" s="4"/>
      <c r="L831" s="4"/>
      <c r="M831" s="4"/>
      <c r="N831" s="4"/>
      <c r="O831" s="4"/>
      <c r="P831" s="4"/>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4"/>
      <c r="AQ831" s="4"/>
      <c r="AR831" s="4"/>
      <c r="AS831" s="4"/>
      <c r="AT831" s="4"/>
      <c r="AU831" s="4"/>
      <c r="AV831" s="4"/>
      <c r="AW831" s="4"/>
    </row>
    <row r="832" spans="1:49" s="59" customFormat="1">
      <c r="A832" s="14"/>
      <c r="B832" s="43"/>
      <c r="C832" s="44"/>
      <c r="D832" s="45"/>
      <c r="E832" s="46"/>
      <c r="F832" s="45"/>
      <c r="G832" s="45"/>
      <c r="H832" s="46"/>
      <c r="I832" s="45"/>
      <c r="J832" s="2"/>
      <c r="K832" s="4"/>
      <c r="L832" s="4"/>
      <c r="M832" s="4"/>
      <c r="N832" s="4"/>
      <c r="O832" s="4"/>
      <c r="P832" s="4"/>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4"/>
      <c r="AQ832" s="4"/>
      <c r="AR832" s="4"/>
      <c r="AS832" s="4"/>
      <c r="AT832" s="4"/>
      <c r="AU832" s="4"/>
      <c r="AV832" s="4"/>
      <c r="AW832" s="4"/>
    </row>
    <row r="833" spans="1:49" s="59" customFormat="1">
      <c r="A833" s="14"/>
      <c r="B833" s="43"/>
      <c r="C833" s="44"/>
      <c r="D833" s="45"/>
      <c r="E833" s="46"/>
      <c r="F833" s="45"/>
      <c r="G833" s="45"/>
      <c r="H833" s="46"/>
      <c r="I833" s="45"/>
      <c r="J833" s="2"/>
      <c r="K833" s="4"/>
      <c r="L833" s="4"/>
      <c r="M833" s="4"/>
      <c r="N833" s="4"/>
      <c r="O833" s="4"/>
      <c r="P833" s="4"/>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4"/>
      <c r="AQ833" s="4"/>
      <c r="AR833" s="4"/>
      <c r="AS833" s="4"/>
      <c r="AT833" s="4"/>
      <c r="AU833" s="4"/>
      <c r="AV833" s="4"/>
      <c r="AW833" s="4"/>
    </row>
    <row r="834" spans="1:49" s="59" customFormat="1">
      <c r="A834" s="14"/>
      <c r="B834" s="43"/>
      <c r="C834" s="44"/>
      <c r="D834" s="45"/>
      <c r="E834" s="46"/>
      <c r="F834" s="45"/>
      <c r="G834" s="45"/>
      <c r="H834" s="46"/>
      <c r="I834" s="45"/>
      <c r="J834" s="2"/>
      <c r="K834" s="4"/>
      <c r="L834" s="4"/>
      <c r="M834" s="4"/>
      <c r="N834" s="4"/>
      <c r="O834" s="4"/>
      <c r="P834" s="4"/>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4"/>
      <c r="AQ834" s="4"/>
      <c r="AR834" s="4"/>
      <c r="AS834" s="4"/>
      <c r="AT834" s="4"/>
      <c r="AU834" s="4"/>
      <c r="AV834" s="4"/>
      <c r="AW834" s="4"/>
    </row>
    <row r="835" spans="1:49" s="59" customFormat="1">
      <c r="A835" s="14"/>
      <c r="B835" s="43"/>
      <c r="C835" s="44"/>
      <c r="D835" s="45"/>
      <c r="E835" s="46"/>
      <c r="F835" s="45"/>
      <c r="G835" s="45"/>
      <c r="H835" s="46"/>
      <c r="I835" s="45"/>
      <c r="J835" s="2"/>
      <c r="K835" s="4"/>
      <c r="L835" s="4"/>
      <c r="M835" s="4"/>
      <c r="N835" s="4"/>
      <c r="O835" s="4"/>
      <c r="P835" s="4"/>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4"/>
      <c r="AQ835" s="4"/>
      <c r="AR835" s="4"/>
      <c r="AS835" s="4"/>
      <c r="AT835" s="4"/>
      <c r="AU835" s="4"/>
      <c r="AV835" s="4"/>
      <c r="AW835" s="4"/>
    </row>
    <row r="836" spans="1:49" s="59" customFormat="1">
      <c r="A836" s="14"/>
      <c r="B836" s="43"/>
      <c r="C836" s="44"/>
      <c r="D836" s="45"/>
      <c r="E836" s="46"/>
      <c r="F836" s="45"/>
      <c r="G836" s="45"/>
      <c r="H836" s="46"/>
      <c r="I836" s="45"/>
      <c r="J836" s="2"/>
      <c r="K836" s="4"/>
      <c r="L836" s="4"/>
      <c r="M836" s="4"/>
      <c r="N836" s="4"/>
      <c r="O836" s="4"/>
      <c r="P836" s="4"/>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4"/>
      <c r="AQ836" s="4"/>
      <c r="AR836" s="4"/>
      <c r="AS836" s="4"/>
      <c r="AT836" s="4"/>
      <c r="AU836" s="4"/>
      <c r="AV836" s="4"/>
      <c r="AW836" s="4"/>
    </row>
    <row r="837" spans="1:49" s="59" customFormat="1">
      <c r="A837" s="14"/>
      <c r="B837" s="43"/>
      <c r="C837" s="44"/>
      <c r="D837" s="45"/>
      <c r="E837" s="46"/>
      <c r="F837" s="45"/>
      <c r="G837" s="45"/>
      <c r="H837" s="46"/>
      <c r="I837" s="45"/>
      <c r="J837" s="2"/>
      <c r="K837" s="4"/>
      <c r="L837" s="4"/>
      <c r="M837" s="4"/>
      <c r="N837" s="4"/>
      <c r="O837" s="4"/>
      <c r="P837" s="4"/>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4"/>
      <c r="AQ837" s="4"/>
      <c r="AR837" s="4"/>
      <c r="AS837" s="4"/>
      <c r="AT837" s="4"/>
      <c r="AU837" s="4"/>
      <c r="AV837" s="4"/>
      <c r="AW837" s="4"/>
    </row>
    <row r="838" spans="1:49" s="59" customFormat="1">
      <c r="A838" s="14"/>
      <c r="B838" s="43"/>
      <c r="C838" s="44"/>
      <c r="D838" s="45"/>
      <c r="E838" s="46"/>
      <c r="F838" s="45"/>
      <c r="G838" s="45"/>
      <c r="H838" s="46"/>
      <c r="I838" s="45"/>
      <c r="J838" s="2"/>
      <c r="K838" s="4"/>
      <c r="L838" s="4"/>
      <c r="M838" s="4"/>
      <c r="N838" s="4"/>
      <c r="O838" s="4"/>
      <c r="P838" s="4"/>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4"/>
      <c r="AQ838" s="4"/>
      <c r="AR838" s="4"/>
      <c r="AS838" s="4"/>
      <c r="AT838" s="4"/>
      <c r="AU838" s="4"/>
      <c r="AV838" s="4"/>
      <c r="AW838" s="4"/>
    </row>
    <row r="839" spans="1:49" s="59" customFormat="1">
      <c r="A839" s="14"/>
      <c r="B839" s="43"/>
      <c r="C839" s="44"/>
      <c r="D839" s="45"/>
      <c r="E839" s="46"/>
      <c r="F839" s="45"/>
      <c r="G839" s="45"/>
      <c r="H839" s="46"/>
      <c r="I839" s="45"/>
      <c r="J839" s="2"/>
      <c r="K839" s="4"/>
      <c r="L839" s="4"/>
      <c r="M839" s="4"/>
      <c r="N839" s="4"/>
      <c r="O839" s="4"/>
      <c r="P839" s="4"/>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4"/>
      <c r="AQ839" s="4"/>
      <c r="AR839" s="4"/>
      <c r="AS839" s="4"/>
      <c r="AT839" s="4"/>
      <c r="AU839" s="4"/>
      <c r="AV839" s="4"/>
      <c r="AW839" s="4"/>
    </row>
    <row r="840" spans="1:49" s="59" customFormat="1">
      <c r="A840" s="14"/>
      <c r="B840" s="43"/>
      <c r="C840" s="44"/>
      <c r="D840" s="45"/>
      <c r="E840" s="46"/>
      <c r="F840" s="45"/>
      <c r="G840" s="45"/>
      <c r="H840" s="46"/>
      <c r="I840" s="45"/>
      <c r="J840" s="2"/>
      <c r="K840" s="4"/>
      <c r="L840" s="4"/>
      <c r="M840" s="4"/>
      <c r="N840" s="4"/>
      <c r="O840" s="4"/>
      <c r="P840" s="4"/>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4"/>
      <c r="AQ840" s="4"/>
      <c r="AR840" s="4"/>
      <c r="AS840" s="4"/>
      <c r="AT840" s="4"/>
      <c r="AU840" s="4"/>
      <c r="AV840" s="4"/>
      <c r="AW840" s="4"/>
    </row>
    <row r="841" spans="1:49" s="59" customFormat="1">
      <c r="A841" s="14"/>
      <c r="B841" s="43"/>
      <c r="C841" s="44"/>
      <c r="D841" s="45"/>
      <c r="E841" s="46"/>
      <c r="F841" s="45"/>
      <c r="G841" s="45"/>
      <c r="H841" s="46"/>
      <c r="I841" s="45"/>
      <c r="J841" s="2"/>
      <c r="K841" s="4"/>
      <c r="L841" s="4"/>
      <c r="M841" s="4"/>
      <c r="N841" s="4"/>
      <c r="O841" s="4"/>
      <c r="P841" s="4"/>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4"/>
      <c r="AQ841" s="4"/>
      <c r="AR841" s="4"/>
      <c r="AS841" s="4"/>
      <c r="AT841" s="4"/>
      <c r="AU841" s="4"/>
      <c r="AV841" s="4"/>
      <c r="AW841" s="4"/>
    </row>
    <row r="842" spans="1:49" s="59" customFormat="1">
      <c r="A842" s="14"/>
      <c r="B842" s="43"/>
      <c r="C842" s="44"/>
      <c r="D842" s="45"/>
      <c r="E842" s="46"/>
      <c r="F842" s="45"/>
      <c r="G842" s="45"/>
      <c r="H842" s="46"/>
      <c r="I842" s="45"/>
      <c r="J842" s="2"/>
      <c r="K842" s="4"/>
      <c r="L842" s="4"/>
      <c r="M842" s="4"/>
      <c r="N842" s="4"/>
      <c r="O842" s="4"/>
      <c r="P842" s="4"/>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4"/>
      <c r="AQ842" s="4"/>
      <c r="AR842" s="4"/>
      <c r="AS842" s="4"/>
      <c r="AT842" s="4"/>
      <c r="AU842" s="4"/>
      <c r="AV842" s="4"/>
      <c r="AW842" s="4"/>
    </row>
    <row r="843" spans="1:49" s="59" customFormat="1">
      <c r="A843" s="14"/>
      <c r="B843" s="43"/>
      <c r="C843" s="44"/>
      <c r="D843" s="45"/>
      <c r="E843" s="46"/>
      <c r="F843" s="45"/>
      <c r="G843" s="45"/>
      <c r="H843" s="46"/>
      <c r="I843" s="45"/>
      <c r="J843" s="2"/>
      <c r="K843" s="4"/>
      <c r="L843" s="4"/>
      <c r="M843" s="4"/>
      <c r="N843" s="4"/>
      <c r="O843" s="4"/>
      <c r="P843" s="4"/>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4"/>
      <c r="AQ843" s="4"/>
      <c r="AR843" s="4"/>
      <c r="AS843" s="4"/>
      <c r="AT843" s="4"/>
      <c r="AU843" s="4"/>
      <c r="AV843" s="4"/>
      <c r="AW843" s="4"/>
    </row>
    <row r="844" spans="1:49" s="59" customFormat="1">
      <c r="A844" s="14"/>
      <c r="B844" s="43"/>
      <c r="C844" s="44"/>
      <c r="D844" s="45"/>
      <c r="E844" s="46"/>
      <c r="F844" s="45"/>
      <c r="G844" s="45"/>
      <c r="H844" s="46"/>
      <c r="I844" s="45"/>
      <c r="J844" s="2"/>
      <c r="K844" s="4"/>
      <c r="L844" s="4"/>
      <c r="M844" s="4"/>
      <c r="N844" s="4"/>
      <c r="O844" s="4"/>
      <c r="P844" s="4"/>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4"/>
      <c r="AQ844" s="4"/>
      <c r="AR844" s="4"/>
      <c r="AS844" s="4"/>
      <c r="AT844" s="4"/>
      <c r="AU844" s="4"/>
      <c r="AV844" s="4"/>
      <c r="AW844" s="4"/>
    </row>
    <row r="845" spans="1:49" s="59" customFormat="1">
      <c r="A845" s="14"/>
      <c r="B845" s="43"/>
      <c r="C845" s="44"/>
      <c r="D845" s="45"/>
      <c r="E845" s="46"/>
      <c r="F845" s="45"/>
      <c r="G845" s="45"/>
      <c r="H845" s="46"/>
      <c r="I845" s="45"/>
      <c r="J845" s="2"/>
      <c r="K845" s="4"/>
      <c r="L845" s="4"/>
      <c r="M845" s="4"/>
      <c r="N845" s="4"/>
      <c r="O845" s="4"/>
      <c r="P845" s="4"/>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4"/>
      <c r="AQ845" s="4"/>
      <c r="AR845" s="4"/>
      <c r="AS845" s="4"/>
      <c r="AT845" s="4"/>
      <c r="AU845" s="4"/>
      <c r="AV845" s="4"/>
      <c r="AW845" s="4"/>
    </row>
    <row r="846" spans="1:49" s="59" customFormat="1">
      <c r="A846" s="14"/>
      <c r="B846" s="43"/>
      <c r="C846" s="44"/>
      <c r="D846" s="45"/>
      <c r="E846" s="46"/>
      <c r="F846" s="45"/>
      <c r="G846" s="45"/>
      <c r="H846" s="46"/>
      <c r="I846" s="45"/>
      <c r="J846" s="2"/>
      <c r="K846" s="4"/>
      <c r="L846" s="4"/>
      <c r="M846" s="4"/>
      <c r="N846" s="4"/>
      <c r="O846" s="4"/>
      <c r="P846" s="4"/>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4"/>
      <c r="AQ846" s="4"/>
      <c r="AR846" s="4"/>
      <c r="AS846" s="4"/>
      <c r="AT846" s="4"/>
      <c r="AU846" s="4"/>
      <c r="AV846" s="4"/>
      <c r="AW846" s="4"/>
    </row>
    <row r="847" spans="1:49" s="59" customFormat="1">
      <c r="A847" s="14"/>
      <c r="B847" s="43"/>
      <c r="C847" s="44"/>
      <c r="D847" s="45"/>
      <c r="E847" s="46"/>
      <c r="F847" s="45"/>
      <c r="G847" s="45"/>
      <c r="H847" s="46"/>
      <c r="I847" s="45"/>
      <c r="J847" s="2"/>
      <c r="K847" s="4"/>
      <c r="L847" s="4"/>
      <c r="M847" s="4"/>
      <c r="N847" s="4"/>
      <c r="O847" s="4"/>
      <c r="P847" s="4"/>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4"/>
      <c r="AQ847" s="4"/>
      <c r="AR847" s="4"/>
      <c r="AS847" s="4"/>
      <c r="AT847" s="4"/>
      <c r="AU847" s="4"/>
      <c r="AV847" s="4"/>
      <c r="AW847" s="4"/>
    </row>
    <row r="848" spans="1:49" s="59" customFormat="1">
      <c r="A848" s="14"/>
      <c r="B848" s="43"/>
      <c r="C848" s="44"/>
      <c r="D848" s="45"/>
      <c r="E848" s="46"/>
      <c r="F848" s="45"/>
      <c r="G848" s="45"/>
      <c r="H848" s="46"/>
      <c r="I848" s="45"/>
      <c r="J848" s="2"/>
      <c r="K848" s="4"/>
      <c r="L848" s="4"/>
      <c r="M848" s="4"/>
      <c r="N848" s="4"/>
      <c r="O848" s="4"/>
      <c r="P848" s="4"/>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4"/>
      <c r="AQ848" s="4"/>
      <c r="AR848" s="4"/>
      <c r="AS848" s="4"/>
      <c r="AT848" s="4"/>
      <c r="AU848" s="4"/>
      <c r="AV848" s="4"/>
      <c r="AW848" s="4"/>
    </row>
    <row r="849" spans="1:49" s="59" customFormat="1">
      <c r="A849" s="14"/>
      <c r="B849" s="43"/>
      <c r="C849" s="44"/>
      <c r="D849" s="45"/>
      <c r="E849" s="46"/>
      <c r="F849" s="45"/>
      <c r="G849" s="45"/>
      <c r="H849" s="46"/>
      <c r="I849" s="45"/>
      <c r="J849" s="2"/>
      <c r="K849" s="4"/>
      <c r="L849" s="4"/>
      <c r="M849" s="4"/>
      <c r="N849" s="4"/>
      <c r="O849" s="4"/>
      <c r="P849" s="4"/>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4"/>
      <c r="AQ849" s="4"/>
      <c r="AR849" s="4"/>
      <c r="AS849" s="4"/>
      <c r="AT849" s="4"/>
      <c r="AU849" s="4"/>
      <c r="AV849" s="4"/>
      <c r="AW849" s="4"/>
    </row>
    <row r="850" spans="1:49" s="59" customFormat="1">
      <c r="A850" s="14"/>
      <c r="B850" s="43"/>
      <c r="C850" s="44"/>
      <c r="D850" s="45"/>
      <c r="E850" s="46"/>
      <c r="F850" s="45"/>
      <c r="G850" s="45"/>
      <c r="H850" s="46"/>
      <c r="I850" s="45"/>
      <c r="J850" s="2"/>
      <c r="K850" s="4"/>
      <c r="L850" s="4"/>
      <c r="M850" s="4"/>
      <c r="N850" s="4"/>
      <c r="O850" s="4"/>
      <c r="P850" s="4"/>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4"/>
      <c r="AQ850" s="4"/>
      <c r="AR850" s="4"/>
      <c r="AS850" s="4"/>
      <c r="AT850" s="4"/>
      <c r="AU850" s="4"/>
      <c r="AV850" s="4"/>
      <c r="AW850" s="4"/>
    </row>
    <row r="851" spans="1:49" s="59" customFormat="1">
      <c r="A851" s="14"/>
      <c r="B851" s="43"/>
      <c r="C851" s="44"/>
      <c r="D851" s="45"/>
      <c r="E851" s="46"/>
      <c r="F851" s="45"/>
      <c r="G851" s="45"/>
      <c r="H851" s="46"/>
      <c r="I851" s="45"/>
      <c r="J851" s="2"/>
      <c r="K851" s="4"/>
      <c r="L851" s="4"/>
      <c r="M851" s="4"/>
      <c r="N851" s="4"/>
      <c r="O851" s="4"/>
      <c r="P851" s="4"/>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4"/>
      <c r="AQ851" s="4"/>
      <c r="AR851" s="4"/>
      <c r="AS851" s="4"/>
      <c r="AT851" s="4"/>
      <c r="AU851" s="4"/>
      <c r="AV851" s="4"/>
      <c r="AW851" s="4"/>
    </row>
    <row r="852" spans="1:49" s="59" customFormat="1">
      <c r="A852" s="14"/>
      <c r="B852" s="43"/>
      <c r="C852" s="44"/>
      <c r="D852" s="45"/>
      <c r="E852" s="46"/>
      <c r="F852" s="45"/>
      <c r="G852" s="45"/>
      <c r="H852" s="46"/>
      <c r="I852" s="45"/>
      <c r="J852" s="2"/>
      <c r="K852" s="4"/>
      <c r="L852" s="4"/>
      <c r="M852" s="4"/>
      <c r="N852" s="4"/>
      <c r="O852" s="4"/>
      <c r="P852" s="4"/>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4"/>
      <c r="AQ852" s="4"/>
      <c r="AR852" s="4"/>
      <c r="AS852" s="4"/>
      <c r="AT852" s="4"/>
      <c r="AU852" s="4"/>
      <c r="AV852" s="4"/>
      <c r="AW852" s="4"/>
    </row>
    <row r="853" spans="1:49" s="59" customFormat="1">
      <c r="A853" s="14"/>
      <c r="B853" s="43"/>
      <c r="C853" s="44"/>
      <c r="D853" s="45"/>
      <c r="E853" s="46"/>
      <c r="F853" s="45"/>
      <c r="G853" s="45"/>
      <c r="H853" s="46"/>
      <c r="I853" s="45"/>
      <c r="J853" s="2"/>
      <c r="K853" s="4"/>
      <c r="L853" s="4"/>
      <c r="M853" s="4"/>
      <c r="N853" s="4"/>
      <c r="O853" s="4"/>
      <c r="P853" s="4"/>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4"/>
      <c r="AQ853" s="4"/>
      <c r="AR853" s="4"/>
      <c r="AS853" s="4"/>
      <c r="AT853" s="4"/>
      <c r="AU853" s="4"/>
      <c r="AV853" s="4"/>
      <c r="AW853" s="4"/>
    </row>
    <row r="854" spans="1:49" s="59" customFormat="1">
      <c r="A854" s="14"/>
      <c r="B854" s="43"/>
      <c r="C854" s="44"/>
      <c r="D854" s="45"/>
      <c r="E854" s="46"/>
      <c r="F854" s="45"/>
      <c r="G854" s="45"/>
      <c r="H854" s="46"/>
      <c r="I854" s="45"/>
      <c r="J854" s="2"/>
      <c r="K854" s="4"/>
      <c r="L854" s="4"/>
      <c r="M854" s="4"/>
      <c r="N854" s="4"/>
      <c r="O854" s="4"/>
      <c r="P854" s="4"/>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4"/>
      <c r="AQ854" s="4"/>
      <c r="AR854" s="4"/>
      <c r="AS854" s="4"/>
      <c r="AT854" s="4"/>
      <c r="AU854" s="4"/>
      <c r="AV854" s="4"/>
      <c r="AW854" s="4"/>
    </row>
    <row r="855" spans="1:49" s="59" customFormat="1">
      <c r="A855" s="14"/>
      <c r="B855" s="43"/>
      <c r="C855" s="44"/>
      <c r="D855" s="45"/>
      <c r="E855" s="46"/>
      <c r="F855" s="45"/>
      <c r="G855" s="45"/>
      <c r="H855" s="46"/>
      <c r="I855" s="45"/>
      <c r="J855" s="2"/>
      <c r="K855" s="4"/>
      <c r="L855" s="4"/>
      <c r="M855" s="4"/>
      <c r="N855" s="4"/>
      <c r="O855" s="4"/>
      <c r="P855" s="4"/>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4"/>
      <c r="AQ855" s="4"/>
      <c r="AR855" s="4"/>
      <c r="AS855" s="4"/>
      <c r="AT855" s="4"/>
      <c r="AU855" s="4"/>
      <c r="AV855" s="4"/>
      <c r="AW855" s="4"/>
    </row>
    <row r="856" spans="1:49" s="59" customFormat="1">
      <c r="A856" s="14"/>
      <c r="B856" s="43"/>
      <c r="C856" s="44"/>
      <c r="D856" s="45"/>
      <c r="E856" s="46"/>
      <c r="F856" s="45"/>
      <c r="G856" s="45"/>
      <c r="H856" s="46"/>
      <c r="I856" s="45"/>
      <c r="J856" s="2"/>
      <c r="K856" s="4"/>
      <c r="L856" s="4"/>
      <c r="M856" s="4"/>
      <c r="N856" s="4"/>
      <c r="O856" s="4"/>
      <c r="P856" s="4"/>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4"/>
      <c r="AQ856" s="4"/>
      <c r="AR856" s="4"/>
      <c r="AS856" s="4"/>
      <c r="AT856" s="4"/>
      <c r="AU856" s="4"/>
      <c r="AV856" s="4"/>
      <c r="AW856" s="4"/>
    </row>
    <row r="857" spans="1:49" s="59" customFormat="1">
      <c r="A857" s="14"/>
      <c r="B857" s="43"/>
      <c r="C857" s="44"/>
      <c r="D857" s="45"/>
      <c r="E857" s="46"/>
      <c r="F857" s="45"/>
      <c r="G857" s="45"/>
      <c r="H857" s="46"/>
      <c r="I857" s="45"/>
      <c r="J857" s="2"/>
      <c r="K857" s="4"/>
      <c r="L857" s="4"/>
      <c r="M857" s="4"/>
      <c r="N857" s="4"/>
      <c r="O857" s="4"/>
      <c r="P857" s="4"/>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4"/>
      <c r="AQ857" s="4"/>
      <c r="AR857" s="4"/>
      <c r="AS857" s="4"/>
      <c r="AT857" s="4"/>
      <c r="AU857" s="4"/>
      <c r="AV857" s="4"/>
      <c r="AW857" s="4"/>
    </row>
    <row r="858" spans="1:49" s="59" customFormat="1">
      <c r="A858" s="14"/>
      <c r="B858" s="43"/>
      <c r="C858" s="44"/>
      <c r="D858" s="45"/>
      <c r="E858" s="46"/>
      <c r="F858" s="45"/>
      <c r="G858" s="45"/>
      <c r="H858" s="46"/>
      <c r="I858" s="45"/>
      <c r="J858" s="2"/>
      <c r="K858" s="4"/>
      <c r="L858" s="4"/>
      <c r="M858" s="4"/>
      <c r="N858" s="4"/>
      <c r="O858" s="4"/>
      <c r="P858" s="4"/>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4"/>
      <c r="AQ858" s="4"/>
      <c r="AR858" s="4"/>
      <c r="AS858" s="4"/>
      <c r="AT858" s="4"/>
      <c r="AU858" s="4"/>
      <c r="AV858" s="4"/>
      <c r="AW858" s="4"/>
    </row>
    <row r="859" spans="1:49" s="59" customFormat="1">
      <c r="A859" s="14"/>
      <c r="B859" s="43"/>
      <c r="C859" s="44"/>
      <c r="D859" s="45"/>
      <c r="E859" s="46"/>
      <c r="F859" s="45"/>
      <c r="G859" s="45"/>
      <c r="H859" s="46"/>
      <c r="I859" s="45"/>
      <c r="J859" s="2"/>
      <c r="K859" s="4"/>
      <c r="L859" s="4"/>
      <c r="M859" s="4"/>
      <c r="N859" s="4"/>
      <c r="O859" s="4"/>
      <c r="P859" s="4"/>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4"/>
      <c r="AQ859" s="4"/>
      <c r="AR859" s="4"/>
      <c r="AS859" s="4"/>
      <c r="AT859" s="4"/>
      <c r="AU859" s="4"/>
      <c r="AV859" s="4"/>
      <c r="AW859" s="4"/>
    </row>
    <row r="860" spans="1:49" s="59" customFormat="1">
      <c r="A860" s="14"/>
      <c r="B860" s="43"/>
      <c r="C860" s="44"/>
      <c r="D860" s="45"/>
      <c r="E860" s="46"/>
      <c r="F860" s="45"/>
      <c r="G860" s="45"/>
      <c r="H860" s="46"/>
      <c r="I860" s="45"/>
      <c r="J860" s="2"/>
      <c r="K860" s="4"/>
      <c r="L860" s="4"/>
      <c r="M860" s="4"/>
      <c r="N860" s="4"/>
      <c r="O860" s="4"/>
      <c r="P860" s="4"/>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4"/>
      <c r="AQ860" s="4"/>
      <c r="AR860" s="4"/>
      <c r="AS860" s="4"/>
      <c r="AT860" s="4"/>
      <c r="AU860" s="4"/>
      <c r="AV860" s="4"/>
      <c r="AW860" s="4"/>
    </row>
    <row r="861" spans="1:49" s="59" customFormat="1">
      <c r="A861" s="14"/>
      <c r="B861" s="43"/>
      <c r="C861" s="44"/>
      <c r="D861" s="45"/>
      <c r="E861" s="46"/>
      <c r="F861" s="45"/>
      <c r="G861" s="45"/>
      <c r="H861" s="46"/>
      <c r="I861" s="45"/>
      <c r="J861" s="2"/>
      <c r="K861" s="4"/>
      <c r="L861" s="4"/>
      <c r="M861" s="4"/>
      <c r="N861" s="4"/>
      <c r="O861" s="4"/>
      <c r="P861" s="4"/>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4"/>
      <c r="AQ861" s="4"/>
      <c r="AR861" s="4"/>
      <c r="AS861" s="4"/>
      <c r="AT861" s="4"/>
      <c r="AU861" s="4"/>
      <c r="AV861" s="4"/>
      <c r="AW861" s="4"/>
    </row>
    <row r="862" spans="1:49" s="59" customFormat="1">
      <c r="A862" s="14"/>
      <c r="B862" s="43"/>
      <c r="C862" s="44"/>
      <c r="D862" s="45"/>
      <c r="E862" s="46"/>
      <c r="F862" s="45"/>
      <c r="G862" s="45"/>
      <c r="H862" s="46"/>
      <c r="I862" s="45"/>
      <c r="J862" s="2"/>
      <c r="K862" s="4"/>
      <c r="L862" s="4"/>
      <c r="M862" s="4"/>
      <c r="N862" s="4"/>
      <c r="O862" s="4"/>
      <c r="P862" s="4"/>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4"/>
      <c r="AQ862" s="4"/>
      <c r="AR862" s="4"/>
      <c r="AS862" s="4"/>
      <c r="AT862" s="4"/>
      <c r="AU862" s="4"/>
      <c r="AV862" s="4"/>
      <c r="AW862" s="4"/>
    </row>
    <row r="863" spans="1:49" s="59" customFormat="1">
      <c r="A863" s="14"/>
      <c r="B863" s="43"/>
      <c r="C863" s="44"/>
      <c r="D863" s="45"/>
      <c r="E863" s="46"/>
      <c r="F863" s="45"/>
      <c r="G863" s="45"/>
      <c r="H863" s="46"/>
      <c r="I863" s="45"/>
      <c r="J863" s="2"/>
      <c r="K863" s="4"/>
      <c r="L863" s="4"/>
      <c r="M863" s="4"/>
      <c r="N863" s="4"/>
      <c r="O863" s="4"/>
      <c r="P863" s="4"/>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4"/>
      <c r="AQ863" s="4"/>
      <c r="AR863" s="4"/>
      <c r="AS863" s="4"/>
      <c r="AT863" s="4"/>
      <c r="AU863" s="4"/>
      <c r="AV863" s="4"/>
      <c r="AW863" s="4"/>
    </row>
    <row r="864" spans="1:49" s="59" customFormat="1">
      <c r="A864" s="14"/>
      <c r="B864" s="43"/>
      <c r="C864" s="44"/>
      <c r="D864" s="45"/>
      <c r="E864" s="46"/>
      <c r="F864" s="45"/>
      <c r="G864" s="45"/>
      <c r="H864" s="46"/>
      <c r="I864" s="45"/>
      <c r="J864" s="2"/>
      <c r="K864" s="4"/>
      <c r="L864" s="4"/>
      <c r="M864" s="4"/>
      <c r="N864" s="4"/>
      <c r="O864" s="4"/>
      <c r="P864" s="4"/>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4"/>
      <c r="AQ864" s="4"/>
      <c r="AR864" s="4"/>
      <c r="AS864" s="4"/>
      <c r="AT864" s="4"/>
      <c r="AU864" s="4"/>
      <c r="AV864" s="4"/>
      <c r="AW864" s="4"/>
    </row>
    <row r="865" spans="1:49" s="59" customFormat="1">
      <c r="A865" s="14"/>
      <c r="B865" s="43"/>
      <c r="C865" s="44"/>
      <c r="D865" s="45"/>
      <c r="E865" s="46"/>
      <c r="F865" s="45"/>
      <c r="G865" s="45"/>
      <c r="H865" s="46"/>
      <c r="I865" s="45"/>
      <c r="J865" s="2"/>
      <c r="K865" s="4"/>
      <c r="L865" s="4"/>
      <c r="M865" s="4"/>
      <c r="N865" s="4"/>
      <c r="O865" s="4"/>
      <c r="P865" s="4"/>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4"/>
      <c r="AQ865" s="4"/>
      <c r="AR865" s="4"/>
      <c r="AS865" s="4"/>
      <c r="AT865" s="4"/>
      <c r="AU865" s="4"/>
      <c r="AV865" s="4"/>
      <c r="AW865" s="4"/>
    </row>
    <row r="866" spans="1:49" s="59" customFormat="1">
      <c r="A866" s="14"/>
      <c r="B866" s="43"/>
      <c r="C866" s="44"/>
      <c r="D866" s="45"/>
      <c r="E866" s="46"/>
      <c r="F866" s="45"/>
      <c r="G866" s="45"/>
      <c r="H866" s="46"/>
      <c r="I866" s="45"/>
      <c r="J866" s="2"/>
      <c r="K866" s="4"/>
      <c r="L866" s="4"/>
      <c r="M866" s="4"/>
      <c r="N866" s="4"/>
      <c r="O866" s="4"/>
      <c r="P866" s="4"/>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4"/>
      <c r="AQ866" s="4"/>
      <c r="AR866" s="4"/>
      <c r="AS866" s="4"/>
      <c r="AT866" s="4"/>
      <c r="AU866" s="4"/>
      <c r="AV866" s="4"/>
      <c r="AW866" s="4"/>
    </row>
    <row r="867" spans="1:49" s="59" customFormat="1">
      <c r="A867" s="14"/>
      <c r="B867" s="43"/>
      <c r="C867" s="44"/>
      <c r="D867" s="45"/>
      <c r="E867" s="46"/>
      <c r="F867" s="45"/>
      <c r="G867" s="45"/>
      <c r="H867" s="46"/>
      <c r="I867" s="45"/>
      <c r="J867" s="2"/>
      <c r="K867" s="4"/>
      <c r="L867" s="4"/>
      <c r="M867" s="4"/>
      <c r="N867" s="4"/>
      <c r="O867" s="4"/>
      <c r="P867" s="4"/>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4"/>
      <c r="AQ867" s="4"/>
      <c r="AR867" s="4"/>
      <c r="AS867" s="4"/>
      <c r="AT867" s="4"/>
      <c r="AU867" s="4"/>
      <c r="AV867" s="4"/>
      <c r="AW867" s="4"/>
    </row>
    <row r="868" spans="1:49" s="59" customFormat="1">
      <c r="A868" s="14"/>
      <c r="B868" s="43"/>
      <c r="C868" s="44"/>
      <c r="D868" s="45"/>
      <c r="E868" s="46"/>
      <c r="F868" s="45"/>
      <c r="G868" s="45"/>
      <c r="H868" s="46"/>
      <c r="I868" s="45"/>
      <c r="J868" s="2"/>
      <c r="K868" s="4"/>
      <c r="L868" s="4"/>
      <c r="M868" s="4"/>
      <c r="N868" s="4"/>
      <c r="O868" s="4"/>
      <c r="P868" s="4"/>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4"/>
      <c r="AQ868" s="4"/>
      <c r="AR868" s="4"/>
      <c r="AS868" s="4"/>
      <c r="AT868" s="4"/>
      <c r="AU868" s="4"/>
      <c r="AV868" s="4"/>
      <c r="AW868" s="4"/>
    </row>
    <row r="869" spans="1:49" s="59" customFormat="1">
      <c r="A869" s="14"/>
      <c r="B869" s="43"/>
      <c r="C869" s="44"/>
      <c r="D869" s="45"/>
      <c r="E869" s="46"/>
      <c r="F869" s="45"/>
      <c r="G869" s="45"/>
      <c r="H869" s="46"/>
      <c r="I869" s="45"/>
      <c r="J869" s="2"/>
      <c r="K869" s="4"/>
      <c r="L869" s="4"/>
      <c r="M869" s="4"/>
      <c r="N869" s="4"/>
      <c r="O869" s="4"/>
      <c r="P869" s="4"/>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4"/>
      <c r="AQ869" s="4"/>
      <c r="AR869" s="4"/>
      <c r="AS869" s="4"/>
      <c r="AT869" s="4"/>
      <c r="AU869" s="4"/>
      <c r="AV869" s="4"/>
      <c r="AW869" s="4"/>
    </row>
    <row r="870" spans="1:49" s="59" customFormat="1">
      <c r="A870" s="14"/>
      <c r="B870" s="43"/>
      <c r="C870" s="44"/>
      <c r="D870" s="45"/>
      <c r="E870" s="46"/>
      <c r="F870" s="45"/>
      <c r="G870" s="45"/>
      <c r="H870" s="46"/>
      <c r="I870" s="45"/>
      <c r="J870" s="2"/>
      <c r="K870" s="4"/>
      <c r="L870" s="4"/>
      <c r="M870" s="4"/>
      <c r="N870" s="4"/>
      <c r="O870" s="4"/>
      <c r="P870" s="4"/>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4"/>
      <c r="AQ870" s="4"/>
      <c r="AR870" s="4"/>
      <c r="AS870" s="4"/>
      <c r="AT870" s="4"/>
      <c r="AU870" s="4"/>
      <c r="AV870" s="4"/>
      <c r="AW870" s="4"/>
    </row>
    <row r="871" spans="1:49" s="59" customFormat="1">
      <c r="A871" s="14"/>
      <c r="B871" s="43"/>
      <c r="C871" s="44"/>
      <c r="D871" s="45"/>
      <c r="E871" s="46"/>
      <c r="F871" s="45"/>
      <c r="G871" s="45"/>
      <c r="H871" s="46"/>
      <c r="I871" s="45"/>
      <c r="J871" s="2"/>
      <c r="K871" s="4"/>
      <c r="L871" s="4"/>
      <c r="M871" s="4"/>
      <c r="N871" s="4"/>
      <c r="O871" s="4"/>
      <c r="P871" s="4"/>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4"/>
      <c r="AQ871" s="4"/>
      <c r="AR871" s="4"/>
      <c r="AS871" s="4"/>
      <c r="AT871" s="4"/>
      <c r="AU871" s="4"/>
      <c r="AV871" s="4"/>
      <c r="AW871" s="4"/>
    </row>
    <row r="872" spans="1:49" s="59" customFormat="1">
      <c r="A872" s="14"/>
      <c r="B872" s="43"/>
      <c r="C872" s="44"/>
      <c r="D872" s="45"/>
      <c r="E872" s="46"/>
      <c r="F872" s="45"/>
      <c r="G872" s="45"/>
      <c r="H872" s="46"/>
      <c r="I872" s="45"/>
      <c r="J872" s="2"/>
      <c r="K872" s="4"/>
      <c r="L872" s="4"/>
      <c r="M872" s="4"/>
      <c r="N872" s="4"/>
      <c r="O872" s="4"/>
      <c r="P872" s="4"/>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4"/>
      <c r="AQ872" s="4"/>
      <c r="AR872" s="4"/>
      <c r="AS872" s="4"/>
      <c r="AT872" s="4"/>
      <c r="AU872" s="4"/>
      <c r="AV872" s="4"/>
      <c r="AW872" s="4"/>
    </row>
    <row r="873" spans="1:49" s="59" customFormat="1">
      <c r="A873" s="14"/>
      <c r="B873" s="43"/>
      <c r="C873" s="44"/>
      <c r="D873" s="45"/>
      <c r="E873" s="46"/>
      <c r="F873" s="45"/>
      <c r="G873" s="45"/>
      <c r="H873" s="46"/>
      <c r="I873" s="45"/>
      <c r="J873" s="2"/>
      <c r="K873" s="4"/>
      <c r="L873" s="4"/>
      <c r="M873" s="4"/>
      <c r="N873" s="4"/>
      <c r="O873" s="4"/>
      <c r="P873" s="4"/>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4"/>
      <c r="AQ873" s="4"/>
      <c r="AR873" s="4"/>
      <c r="AS873" s="4"/>
      <c r="AT873" s="4"/>
      <c r="AU873" s="4"/>
      <c r="AV873" s="4"/>
      <c r="AW873" s="4"/>
    </row>
    <row r="874" spans="1:49" s="59" customFormat="1">
      <c r="A874" s="14"/>
      <c r="B874" s="43"/>
      <c r="C874" s="44"/>
      <c r="D874" s="45"/>
      <c r="E874" s="46"/>
      <c r="F874" s="45"/>
      <c r="G874" s="45"/>
      <c r="H874" s="46"/>
      <c r="I874" s="45"/>
      <c r="J874" s="2"/>
      <c r="K874" s="4"/>
      <c r="L874" s="4"/>
      <c r="M874" s="4"/>
      <c r="N874" s="4"/>
      <c r="O874" s="4"/>
      <c r="P874" s="4"/>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4"/>
      <c r="AQ874" s="4"/>
      <c r="AR874" s="4"/>
      <c r="AS874" s="4"/>
      <c r="AT874" s="4"/>
      <c r="AU874" s="4"/>
      <c r="AV874" s="4"/>
      <c r="AW874" s="4"/>
    </row>
    <row r="875" spans="1:49" s="59" customFormat="1">
      <c r="A875" s="14"/>
      <c r="B875" s="43"/>
      <c r="C875" s="44"/>
      <c r="D875" s="45"/>
      <c r="E875" s="46"/>
      <c r="F875" s="45"/>
      <c r="G875" s="45"/>
      <c r="H875" s="46"/>
      <c r="I875" s="45"/>
      <c r="J875" s="2"/>
      <c r="K875" s="4"/>
      <c r="L875" s="4"/>
      <c r="M875" s="4"/>
      <c r="N875" s="4"/>
      <c r="O875" s="4"/>
      <c r="P875" s="4"/>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4"/>
      <c r="AQ875" s="4"/>
      <c r="AR875" s="4"/>
      <c r="AS875" s="4"/>
      <c r="AT875" s="4"/>
      <c r="AU875" s="4"/>
      <c r="AV875" s="4"/>
      <c r="AW875" s="4"/>
    </row>
    <row r="876" spans="1:49" s="59" customFormat="1">
      <c r="A876" s="14"/>
      <c r="B876" s="43"/>
      <c r="C876" s="44"/>
      <c r="D876" s="45"/>
      <c r="E876" s="46"/>
      <c r="F876" s="45"/>
      <c r="G876" s="45"/>
      <c r="H876" s="46"/>
      <c r="I876" s="45"/>
      <c r="J876" s="2"/>
      <c r="K876" s="4"/>
      <c r="L876" s="4"/>
      <c r="M876" s="4"/>
      <c r="N876" s="4"/>
      <c r="O876" s="4"/>
      <c r="P876" s="4"/>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4"/>
      <c r="AQ876" s="4"/>
      <c r="AR876" s="4"/>
      <c r="AS876" s="4"/>
      <c r="AT876" s="4"/>
      <c r="AU876" s="4"/>
      <c r="AV876" s="4"/>
      <c r="AW876" s="4"/>
    </row>
    <row r="877" spans="1:49" s="59" customFormat="1">
      <c r="A877" s="14"/>
      <c r="B877" s="43"/>
      <c r="C877" s="44"/>
      <c r="D877" s="45"/>
      <c r="E877" s="46"/>
      <c r="F877" s="45"/>
      <c r="G877" s="45"/>
      <c r="H877" s="46"/>
      <c r="I877" s="45"/>
      <c r="J877" s="2"/>
      <c r="K877" s="4"/>
      <c r="L877" s="4"/>
      <c r="M877" s="4"/>
      <c r="N877" s="4"/>
      <c r="O877" s="4"/>
      <c r="P877" s="4"/>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4"/>
      <c r="AQ877" s="4"/>
      <c r="AR877" s="4"/>
      <c r="AS877" s="4"/>
      <c r="AT877" s="4"/>
      <c r="AU877" s="4"/>
      <c r="AV877" s="4"/>
      <c r="AW877" s="4"/>
    </row>
    <row r="878" spans="1:49" s="59" customFormat="1">
      <c r="A878" s="14"/>
      <c r="B878" s="43"/>
      <c r="C878" s="44"/>
      <c r="D878" s="45"/>
      <c r="E878" s="46"/>
      <c r="F878" s="45"/>
      <c r="G878" s="45"/>
      <c r="H878" s="46"/>
      <c r="I878" s="45"/>
      <c r="J878" s="2"/>
      <c r="K878" s="4"/>
      <c r="L878" s="4"/>
      <c r="M878" s="4"/>
      <c r="N878" s="4"/>
      <c r="O878" s="4"/>
      <c r="P878" s="4"/>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4"/>
      <c r="AQ878" s="4"/>
      <c r="AR878" s="4"/>
      <c r="AS878" s="4"/>
      <c r="AT878" s="4"/>
      <c r="AU878" s="4"/>
      <c r="AV878" s="4"/>
      <c r="AW878" s="4"/>
    </row>
    <row r="879" spans="1:49" s="59" customFormat="1">
      <c r="A879" s="14"/>
      <c r="B879" s="43"/>
      <c r="C879" s="44"/>
      <c r="D879" s="45"/>
      <c r="E879" s="46"/>
      <c r="F879" s="45"/>
      <c r="G879" s="45"/>
      <c r="H879" s="46"/>
      <c r="I879" s="45"/>
      <c r="J879" s="2"/>
      <c r="K879" s="4"/>
      <c r="L879" s="4"/>
      <c r="M879" s="4"/>
      <c r="N879" s="4"/>
      <c r="O879" s="4"/>
      <c r="P879" s="4"/>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4"/>
      <c r="AQ879" s="4"/>
      <c r="AR879" s="4"/>
      <c r="AS879" s="4"/>
      <c r="AT879" s="4"/>
      <c r="AU879" s="4"/>
      <c r="AV879" s="4"/>
      <c r="AW879" s="4"/>
    </row>
    <row r="880" spans="1:49" s="59" customFormat="1">
      <c r="A880" s="14"/>
      <c r="B880" s="43"/>
      <c r="C880" s="44"/>
      <c r="D880" s="45"/>
      <c r="E880" s="46"/>
      <c r="F880" s="45"/>
      <c r="G880" s="45"/>
      <c r="H880" s="46"/>
      <c r="I880" s="45"/>
      <c r="J880" s="2"/>
      <c r="K880" s="4"/>
      <c r="L880" s="4"/>
      <c r="M880" s="4"/>
      <c r="N880" s="4"/>
      <c r="O880" s="4"/>
      <c r="P880" s="4"/>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4"/>
      <c r="AQ880" s="4"/>
      <c r="AR880" s="4"/>
      <c r="AS880" s="4"/>
      <c r="AT880" s="4"/>
      <c r="AU880" s="4"/>
      <c r="AV880" s="4"/>
      <c r="AW880" s="4"/>
    </row>
    <row r="881" spans="1:49" s="59" customFormat="1">
      <c r="A881" s="14"/>
      <c r="B881" s="43"/>
      <c r="C881" s="44"/>
      <c r="D881" s="45"/>
      <c r="E881" s="46"/>
      <c r="F881" s="45"/>
      <c r="G881" s="45"/>
      <c r="H881" s="46"/>
      <c r="I881" s="45"/>
      <c r="J881" s="2"/>
      <c r="K881" s="4"/>
      <c r="L881" s="4"/>
      <c r="M881" s="4"/>
      <c r="N881" s="4"/>
      <c r="O881" s="4"/>
      <c r="P881" s="4"/>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4"/>
      <c r="AQ881" s="4"/>
      <c r="AR881" s="4"/>
      <c r="AS881" s="4"/>
      <c r="AT881" s="4"/>
      <c r="AU881" s="4"/>
      <c r="AV881" s="4"/>
      <c r="AW881" s="4"/>
    </row>
    <row r="882" spans="1:49" s="59" customFormat="1">
      <c r="A882" s="14"/>
      <c r="B882" s="43"/>
      <c r="C882" s="44"/>
      <c r="D882" s="45"/>
      <c r="E882" s="46"/>
      <c r="F882" s="45"/>
      <c r="G882" s="45"/>
      <c r="H882" s="46"/>
      <c r="I882" s="45"/>
      <c r="J882" s="2"/>
      <c r="K882" s="4"/>
      <c r="L882" s="4"/>
      <c r="M882" s="4"/>
      <c r="N882" s="4"/>
      <c r="O882" s="4"/>
      <c r="P882" s="4"/>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4"/>
      <c r="AQ882" s="4"/>
      <c r="AR882" s="4"/>
      <c r="AS882" s="4"/>
      <c r="AT882" s="4"/>
      <c r="AU882" s="4"/>
      <c r="AV882" s="4"/>
      <c r="AW882" s="4"/>
    </row>
    <row r="883" spans="1:49" s="59" customFormat="1">
      <c r="A883" s="14"/>
      <c r="B883" s="43"/>
      <c r="C883" s="44"/>
      <c r="D883" s="45"/>
      <c r="E883" s="46"/>
      <c r="F883" s="45"/>
      <c r="G883" s="45"/>
      <c r="H883" s="46"/>
      <c r="I883" s="45"/>
      <c r="J883" s="2"/>
      <c r="K883" s="4"/>
      <c r="L883" s="4"/>
      <c r="M883" s="4"/>
      <c r="N883" s="4"/>
      <c r="O883" s="4"/>
      <c r="P883" s="4"/>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4"/>
      <c r="AQ883" s="4"/>
      <c r="AR883" s="4"/>
      <c r="AS883" s="4"/>
      <c r="AT883" s="4"/>
      <c r="AU883" s="4"/>
      <c r="AV883" s="4"/>
      <c r="AW883" s="4"/>
    </row>
    <row r="884" spans="1:49" s="59" customFormat="1">
      <c r="A884" s="14"/>
      <c r="B884" s="43"/>
      <c r="C884" s="44"/>
      <c r="D884" s="45"/>
      <c r="E884" s="46"/>
      <c r="F884" s="45"/>
      <c r="G884" s="45"/>
      <c r="H884" s="46"/>
      <c r="I884" s="45"/>
      <c r="J884" s="2"/>
      <c r="K884" s="4"/>
      <c r="L884" s="4"/>
      <c r="M884" s="4"/>
      <c r="N884" s="4"/>
      <c r="O884" s="4"/>
      <c r="P884" s="4"/>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4"/>
      <c r="AQ884" s="4"/>
      <c r="AR884" s="4"/>
      <c r="AS884" s="4"/>
      <c r="AT884" s="4"/>
      <c r="AU884" s="4"/>
      <c r="AV884" s="4"/>
      <c r="AW884" s="4"/>
    </row>
    <row r="885" spans="1:49" s="59" customFormat="1">
      <c r="A885" s="14"/>
      <c r="B885" s="43"/>
      <c r="C885" s="44"/>
      <c r="D885" s="45"/>
      <c r="E885" s="46"/>
      <c r="F885" s="45"/>
      <c r="G885" s="45"/>
      <c r="H885" s="46"/>
      <c r="I885" s="45"/>
      <c r="J885" s="2"/>
      <c r="K885" s="4"/>
      <c r="L885" s="4"/>
      <c r="M885" s="4"/>
      <c r="N885" s="4"/>
      <c r="O885" s="4"/>
      <c r="P885" s="4"/>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4"/>
      <c r="AQ885" s="4"/>
      <c r="AR885" s="4"/>
      <c r="AS885" s="4"/>
      <c r="AT885" s="4"/>
      <c r="AU885" s="4"/>
      <c r="AV885" s="4"/>
      <c r="AW885" s="4"/>
    </row>
    <row r="886" spans="1:49" s="59" customFormat="1">
      <c r="A886" s="14"/>
      <c r="B886" s="43"/>
      <c r="C886" s="44"/>
      <c r="D886" s="45"/>
      <c r="E886" s="46"/>
      <c r="F886" s="45"/>
      <c r="G886" s="45"/>
      <c r="H886" s="46"/>
      <c r="I886" s="45"/>
      <c r="J886" s="2"/>
      <c r="K886" s="4"/>
      <c r="L886" s="4"/>
      <c r="M886" s="4"/>
      <c r="N886" s="4"/>
      <c r="O886" s="4"/>
      <c r="P886" s="4"/>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4"/>
      <c r="AQ886" s="4"/>
      <c r="AR886" s="4"/>
      <c r="AS886" s="4"/>
      <c r="AT886" s="4"/>
      <c r="AU886" s="4"/>
      <c r="AV886" s="4"/>
      <c r="AW886" s="4"/>
    </row>
    <row r="887" spans="1:49" s="59" customFormat="1">
      <c r="A887" s="14"/>
      <c r="B887" s="43"/>
      <c r="C887" s="44"/>
      <c r="D887" s="45"/>
      <c r="E887" s="46"/>
      <c r="F887" s="45"/>
      <c r="G887" s="45"/>
      <c r="H887" s="46"/>
      <c r="I887" s="45"/>
      <c r="J887" s="2"/>
      <c r="K887" s="4"/>
      <c r="L887" s="4"/>
      <c r="M887" s="4"/>
      <c r="N887" s="4"/>
      <c r="O887" s="4"/>
      <c r="P887" s="4"/>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4"/>
      <c r="AQ887" s="4"/>
      <c r="AR887" s="4"/>
      <c r="AS887" s="4"/>
      <c r="AT887" s="4"/>
      <c r="AU887" s="4"/>
      <c r="AV887" s="4"/>
      <c r="AW887" s="4"/>
    </row>
    <row r="888" spans="1:49" s="59" customFormat="1">
      <c r="A888" s="14"/>
      <c r="B888" s="43"/>
      <c r="C888" s="44"/>
      <c r="D888" s="45"/>
      <c r="E888" s="46"/>
      <c r="F888" s="45"/>
      <c r="G888" s="45"/>
      <c r="H888" s="46"/>
      <c r="I888" s="45"/>
      <c r="J888" s="2"/>
      <c r="K888" s="4"/>
      <c r="L888" s="4"/>
      <c r="M888" s="4"/>
      <c r="N888" s="4"/>
      <c r="O888" s="4"/>
      <c r="P888" s="4"/>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4"/>
      <c r="AQ888" s="4"/>
      <c r="AR888" s="4"/>
      <c r="AS888" s="4"/>
      <c r="AT888" s="4"/>
      <c r="AU888" s="4"/>
      <c r="AV888" s="4"/>
      <c r="AW888" s="4"/>
    </row>
    <row r="889" spans="1:49" s="59" customFormat="1">
      <c r="A889" s="14"/>
      <c r="B889" s="43"/>
      <c r="C889" s="44"/>
      <c r="D889" s="45"/>
      <c r="E889" s="46"/>
      <c r="F889" s="45"/>
      <c r="G889" s="45"/>
      <c r="H889" s="46"/>
      <c r="I889" s="45"/>
      <c r="J889" s="2"/>
      <c r="K889" s="4"/>
      <c r="L889" s="4"/>
      <c r="M889" s="4"/>
      <c r="N889" s="4"/>
      <c r="O889" s="4"/>
      <c r="P889" s="4"/>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4"/>
      <c r="AQ889" s="4"/>
      <c r="AR889" s="4"/>
      <c r="AS889" s="4"/>
      <c r="AT889" s="4"/>
      <c r="AU889" s="4"/>
      <c r="AV889" s="4"/>
      <c r="AW889" s="4"/>
    </row>
    <row r="890" spans="1:49" s="59" customFormat="1">
      <c r="A890" s="14"/>
      <c r="B890" s="43"/>
      <c r="C890" s="44"/>
      <c r="D890" s="45"/>
      <c r="E890" s="46"/>
      <c r="F890" s="45"/>
      <c r="G890" s="45"/>
      <c r="H890" s="46"/>
      <c r="I890" s="45"/>
      <c r="J890" s="2"/>
      <c r="K890" s="4"/>
      <c r="L890" s="4"/>
      <c r="M890" s="4"/>
      <c r="N890" s="4"/>
      <c r="O890" s="4"/>
      <c r="P890" s="4"/>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4"/>
      <c r="AQ890" s="4"/>
      <c r="AR890" s="4"/>
      <c r="AS890" s="4"/>
      <c r="AT890" s="4"/>
      <c r="AU890" s="4"/>
      <c r="AV890" s="4"/>
      <c r="AW890" s="4"/>
    </row>
    <row r="891" spans="1:49" s="59" customFormat="1">
      <c r="A891" s="14"/>
      <c r="B891" s="43"/>
      <c r="C891" s="44"/>
      <c r="D891" s="45"/>
      <c r="E891" s="46"/>
      <c r="F891" s="45"/>
      <c r="G891" s="45"/>
      <c r="H891" s="46"/>
      <c r="I891" s="45"/>
      <c r="J891" s="2"/>
      <c r="K891" s="4"/>
      <c r="L891" s="4"/>
      <c r="M891" s="4"/>
      <c r="N891" s="4"/>
      <c r="O891" s="4"/>
      <c r="P891" s="4"/>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4"/>
      <c r="AQ891" s="4"/>
      <c r="AR891" s="4"/>
      <c r="AS891" s="4"/>
      <c r="AT891" s="4"/>
      <c r="AU891" s="4"/>
      <c r="AV891" s="4"/>
      <c r="AW891" s="4"/>
    </row>
    <row r="892" spans="1:49" s="59" customFormat="1">
      <c r="A892" s="14"/>
      <c r="B892" s="43"/>
      <c r="C892" s="44"/>
      <c r="D892" s="45"/>
      <c r="E892" s="46"/>
      <c r="F892" s="45"/>
      <c r="G892" s="45"/>
      <c r="H892" s="46"/>
      <c r="I892" s="45"/>
      <c r="J892" s="2"/>
      <c r="K892" s="4"/>
      <c r="L892" s="4"/>
      <c r="M892" s="4"/>
      <c r="N892" s="4"/>
      <c r="O892" s="4"/>
      <c r="P892" s="4"/>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4"/>
      <c r="AQ892" s="4"/>
      <c r="AR892" s="4"/>
      <c r="AS892" s="4"/>
      <c r="AT892" s="4"/>
      <c r="AU892" s="4"/>
      <c r="AV892" s="4"/>
      <c r="AW892" s="4"/>
    </row>
    <row r="893" spans="1:49" s="59" customFormat="1">
      <c r="A893" s="14"/>
      <c r="B893" s="43"/>
      <c r="C893" s="44"/>
      <c r="D893" s="45"/>
      <c r="E893" s="46"/>
      <c r="F893" s="45"/>
      <c r="G893" s="45"/>
      <c r="H893" s="46"/>
      <c r="I893" s="45"/>
      <c r="J893" s="2"/>
      <c r="K893" s="4"/>
      <c r="L893" s="4"/>
      <c r="M893" s="4"/>
      <c r="N893" s="4"/>
      <c r="O893" s="4"/>
      <c r="P893" s="4"/>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4"/>
      <c r="AQ893" s="4"/>
      <c r="AR893" s="4"/>
      <c r="AS893" s="4"/>
      <c r="AT893" s="4"/>
      <c r="AU893" s="4"/>
      <c r="AV893" s="4"/>
      <c r="AW893" s="4"/>
    </row>
    <row r="894" spans="1:49" s="59" customFormat="1">
      <c r="A894" s="14"/>
      <c r="B894" s="43"/>
      <c r="C894" s="44"/>
      <c r="D894" s="45"/>
      <c r="E894" s="46"/>
      <c r="F894" s="45"/>
      <c r="G894" s="45"/>
      <c r="H894" s="46"/>
      <c r="I894" s="45"/>
      <c r="J894" s="2"/>
      <c r="K894" s="4"/>
      <c r="L894" s="4"/>
      <c r="M894" s="4"/>
      <c r="N894" s="4"/>
      <c r="O894" s="4"/>
      <c r="P894" s="4"/>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4"/>
      <c r="AQ894" s="4"/>
      <c r="AR894" s="4"/>
      <c r="AS894" s="4"/>
      <c r="AT894" s="4"/>
      <c r="AU894" s="4"/>
      <c r="AV894" s="4"/>
      <c r="AW894" s="4"/>
    </row>
    <row r="895" spans="1:49" s="59" customFormat="1">
      <c r="A895" s="14"/>
      <c r="B895" s="43"/>
      <c r="C895" s="44"/>
      <c r="D895" s="45"/>
      <c r="E895" s="46"/>
      <c r="F895" s="45"/>
      <c r="G895" s="45"/>
      <c r="H895" s="46"/>
      <c r="I895" s="45"/>
      <c r="J895" s="2"/>
      <c r="K895" s="4"/>
      <c r="L895" s="4"/>
      <c r="M895" s="4"/>
      <c r="N895" s="4"/>
      <c r="O895" s="4"/>
      <c r="P895" s="4"/>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4"/>
      <c r="AQ895" s="4"/>
      <c r="AR895" s="4"/>
      <c r="AS895" s="4"/>
      <c r="AT895" s="4"/>
      <c r="AU895" s="4"/>
      <c r="AV895" s="4"/>
      <c r="AW895" s="4"/>
    </row>
    <row r="896" spans="1:49" s="59" customFormat="1">
      <c r="A896" s="14"/>
      <c r="B896" s="43"/>
      <c r="C896" s="44"/>
      <c r="D896" s="45"/>
      <c r="E896" s="46"/>
      <c r="F896" s="45"/>
      <c r="G896" s="45"/>
      <c r="H896" s="46"/>
      <c r="I896" s="45"/>
      <c r="J896" s="2"/>
      <c r="K896" s="4"/>
      <c r="L896" s="4"/>
      <c r="M896" s="4"/>
      <c r="N896" s="4"/>
      <c r="O896" s="4"/>
      <c r="P896" s="4"/>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4"/>
      <c r="AQ896" s="4"/>
      <c r="AR896" s="4"/>
      <c r="AS896" s="4"/>
      <c r="AT896" s="4"/>
      <c r="AU896" s="4"/>
      <c r="AV896" s="4"/>
      <c r="AW896" s="4"/>
    </row>
    <row r="897" spans="1:49" s="59" customFormat="1">
      <c r="A897" s="14"/>
      <c r="B897" s="43"/>
      <c r="C897" s="44"/>
      <c r="D897" s="45"/>
      <c r="E897" s="46"/>
      <c r="F897" s="45"/>
      <c r="G897" s="45"/>
      <c r="H897" s="46"/>
      <c r="I897" s="45"/>
      <c r="J897" s="2"/>
      <c r="K897" s="4"/>
      <c r="L897" s="4"/>
      <c r="M897" s="4"/>
      <c r="N897" s="4"/>
      <c r="O897" s="4"/>
      <c r="P897" s="4"/>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4"/>
      <c r="AQ897" s="4"/>
      <c r="AR897" s="4"/>
      <c r="AS897" s="4"/>
      <c r="AT897" s="4"/>
      <c r="AU897" s="4"/>
      <c r="AV897" s="4"/>
      <c r="AW897" s="4"/>
    </row>
    <row r="898" spans="1:49" s="59" customFormat="1">
      <c r="A898" s="14"/>
      <c r="B898" s="43"/>
      <c r="C898" s="44"/>
      <c r="D898" s="45"/>
      <c r="E898" s="46"/>
      <c r="F898" s="45"/>
      <c r="G898" s="45"/>
      <c r="H898" s="46"/>
      <c r="I898" s="45"/>
      <c r="J898" s="2"/>
      <c r="K898" s="4"/>
      <c r="L898" s="4"/>
      <c r="M898" s="4"/>
      <c r="N898" s="4"/>
      <c r="O898" s="4"/>
      <c r="P898" s="4"/>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4"/>
      <c r="AQ898" s="4"/>
      <c r="AR898" s="4"/>
      <c r="AS898" s="4"/>
      <c r="AT898" s="4"/>
      <c r="AU898" s="4"/>
      <c r="AV898" s="4"/>
      <c r="AW898" s="4"/>
    </row>
    <row r="899" spans="1:49" s="59" customFormat="1">
      <c r="A899" s="14"/>
      <c r="B899" s="43"/>
      <c r="C899" s="44"/>
      <c r="D899" s="45"/>
      <c r="E899" s="46"/>
      <c r="F899" s="45"/>
      <c r="G899" s="45"/>
      <c r="H899" s="46"/>
      <c r="I899" s="45"/>
      <c r="J899" s="2"/>
      <c r="K899" s="4"/>
      <c r="L899" s="4"/>
      <c r="M899" s="4"/>
      <c r="N899" s="4"/>
      <c r="O899" s="4"/>
      <c r="P899" s="4"/>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4"/>
      <c r="AQ899" s="4"/>
      <c r="AR899" s="4"/>
      <c r="AS899" s="4"/>
      <c r="AT899" s="4"/>
      <c r="AU899" s="4"/>
      <c r="AV899" s="4"/>
      <c r="AW899" s="4"/>
    </row>
    <row r="900" spans="1:49" s="59" customFormat="1">
      <c r="A900" s="14"/>
      <c r="B900" s="43"/>
      <c r="C900" s="44"/>
      <c r="D900" s="45"/>
      <c r="E900" s="46"/>
      <c r="F900" s="45"/>
      <c r="G900" s="45"/>
      <c r="H900" s="46"/>
      <c r="I900" s="45"/>
      <c r="J900" s="2"/>
      <c r="K900" s="4"/>
      <c r="L900" s="4"/>
      <c r="M900" s="4"/>
      <c r="N900" s="4"/>
      <c r="O900" s="4"/>
      <c r="P900" s="4"/>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4"/>
      <c r="AQ900" s="4"/>
      <c r="AR900" s="4"/>
      <c r="AS900" s="4"/>
      <c r="AT900" s="4"/>
      <c r="AU900" s="4"/>
      <c r="AV900" s="4"/>
      <c r="AW900" s="4"/>
    </row>
    <row r="901" spans="1:49" s="59" customFormat="1">
      <c r="A901" s="14"/>
      <c r="B901" s="43"/>
      <c r="C901" s="44"/>
      <c r="D901" s="45"/>
      <c r="E901" s="46"/>
      <c r="F901" s="45"/>
      <c r="G901" s="45"/>
      <c r="H901" s="46"/>
      <c r="I901" s="45"/>
      <c r="J901" s="2"/>
      <c r="K901" s="4"/>
      <c r="L901" s="4"/>
      <c r="M901" s="4"/>
      <c r="N901" s="4"/>
      <c r="O901" s="4"/>
      <c r="P901" s="4"/>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4"/>
      <c r="AQ901" s="4"/>
      <c r="AR901" s="4"/>
      <c r="AS901" s="4"/>
      <c r="AT901" s="4"/>
      <c r="AU901" s="4"/>
      <c r="AV901" s="4"/>
      <c r="AW901" s="4"/>
    </row>
    <row r="902" spans="1:49" s="59" customFormat="1">
      <c r="A902" s="14"/>
      <c r="B902" s="43"/>
      <c r="C902" s="44"/>
      <c r="D902" s="45"/>
      <c r="E902" s="46"/>
      <c r="F902" s="45"/>
      <c r="G902" s="45"/>
      <c r="H902" s="46"/>
      <c r="I902" s="45"/>
      <c r="J902" s="2"/>
      <c r="K902" s="4"/>
      <c r="L902" s="4"/>
      <c r="M902" s="4"/>
      <c r="N902" s="4"/>
      <c r="O902" s="4"/>
      <c r="P902" s="4"/>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4"/>
      <c r="AQ902" s="4"/>
      <c r="AR902" s="4"/>
      <c r="AS902" s="4"/>
      <c r="AT902" s="4"/>
      <c r="AU902" s="4"/>
      <c r="AV902" s="4"/>
      <c r="AW902" s="4"/>
    </row>
    <row r="903" spans="1:49" s="59" customFormat="1">
      <c r="A903" s="14"/>
      <c r="B903" s="43"/>
      <c r="C903" s="44"/>
      <c r="D903" s="45"/>
      <c r="E903" s="46"/>
      <c r="F903" s="45"/>
      <c r="G903" s="45"/>
      <c r="H903" s="46"/>
      <c r="I903" s="45"/>
      <c r="J903" s="2"/>
      <c r="K903" s="4"/>
      <c r="L903" s="4"/>
      <c r="M903" s="4"/>
      <c r="N903" s="4"/>
      <c r="O903" s="4"/>
      <c r="P903" s="4"/>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4"/>
      <c r="AQ903" s="4"/>
      <c r="AR903" s="4"/>
      <c r="AS903" s="4"/>
      <c r="AT903" s="4"/>
      <c r="AU903" s="4"/>
      <c r="AV903" s="4"/>
      <c r="AW903" s="4"/>
    </row>
    <row r="904" spans="1:49" s="59" customFormat="1">
      <c r="A904" s="14"/>
      <c r="B904" s="43"/>
      <c r="C904" s="44"/>
      <c r="D904" s="45"/>
      <c r="E904" s="46"/>
      <c r="F904" s="45"/>
      <c r="G904" s="45"/>
      <c r="H904" s="46"/>
      <c r="I904" s="45"/>
      <c r="J904" s="2"/>
      <c r="K904" s="4"/>
      <c r="L904" s="4"/>
      <c r="M904" s="4"/>
      <c r="N904" s="4"/>
      <c r="O904" s="4"/>
      <c r="P904" s="4"/>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4"/>
      <c r="AQ904" s="4"/>
      <c r="AR904" s="4"/>
      <c r="AS904" s="4"/>
      <c r="AT904" s="4"/>
      <c r="AU904" s="4"/>
      <c r="AV904" s="4"/>
      <c r="AW904" s="4"/>
    </row>
    <row r="905" spans="1:49" s="59" customFormat="1">
      <c r="A905" s="14"/>
      <c r="B905" s="43"/>
      <c r="C905" s="44"/>
      <c r="D905" s="45"/>
      <c r="E905" s="46"/>
      <c r="F905" s="45"/>
      <c r="G905" s="45"/>
      <c r="H905" s="46"/>
      <c r="I905" s="45"/>
      <c r="J905" s="2"/>
      <c r="K905" s="4"/>
      <c r="L905" s="4"/>
      <c r="M905" s="4"/>
      <c r="N905" s="4"/>
      <c r="O905" s="4"/>
      <c r="P905" s="4"/>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4"/>
      <c r="AQ905" s="4"/>
      <c r="AR905" s="4"/>
      <c r="AS905" s="4"/>
      <c r="AT905" s="4"/>
      <c r="AU905" s="4"/>
      <c r="AV905" s="4"/>
      <c r="AW905" s="4"/>
    </row>
    <row r="906" spans="1:49" s="59" customFormat="1">
      <c r="A906" s="14"/>
      <c r="B906" s="43"/>
      <c r="C906" s="44"/>
      <c r="D906" s="45"/>
      <c r="E906" s="46"/>
      <c r="F906" s="45"/>
      <c r="G906" s="45"/>
      <c r="H906" s="46"/>
      <c r="I906" s="45"/>
      <c r="J906" s="2"/>
      <c r="K906" s="4"/>
      <c r="L906" s="4"/>
      <c r="M906" s="4"/>
      <c r="N906" s="4"/>
      <c r="O906" s="4"/>
      <c r="P906" s="4"/>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4"/>
      <c r="AQ906" s="4"/>
      <c r="AR906" s="4"/>
      <c r="AS906" s="4"/>
      <c r="AT906" s="4"/>
      <c r="AU906" s="4"/>
      <c r="AV906" s="4"/>
      <c r="AW906" s="4"/>
    </row>
    <row r="907" spans="1:49" s="59" customFormat="1">
      <c r="A907" s="14"/>
      <c r="B907" s="43"/>
      <c r="C907" s="44"/>
      <c r="D907" s="45"/>
      <c r="E907" s="46"/>
      <c r="F907" s="45"/>
      <c r="G907" s="45"/>
      <c r="H907" s="46"/>
      <c r="I907" s="45"/>
      <c r="J907" s="2"/>
      <c r="K907" s="4"/>
      <c r="L907" s="4"/>
      <c r="M907" s="4"/>
      <c r="N907" s="4"/>
      <c r="O907" s="4"/>
      <c r="P907" s="4"/>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4"/>
      <c r="AQ907" s="4"/>
      <c r="AR907" s="4"/>
      <c r="AS907" s="4"/>
      <c r="AT907" s="4"/>
      <c r="AU907" s="4"/>
      <c r="AV907" s="4"/>
      <c r="AW907" s="4"/>
    </row>
    <row r="908" spans="1:49" s="59" customFormat="1">
      <c r="A908" s="14"/>
      <c r="B908" s="43"/>
      <c r="C908" s="44"/>
      <c r="D908" s="45"/>
      <c r="E908" s="46"/>
      <c r="F908" s="45"/>
      <c r="G908" s="45"/>
      <c r="H908" s="46"/>
      <c r="I908" s="45"/>
      <c r="J908" s="2"/>
      <c r="K908" s="4"/>
      <c r="L908" s="4"/>
      <c r="M908" s="4"/>
      <c r="N908" s="4"/>
      <c r="O908" s="4"/>
      <c r="P908" s="4"/>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4"/>
      <c r="AQ908" s="4"/>
      <c r="AR908" s="4"/>
      <c r="AS908" s="4"/>
      <c r="AT908" s="4"/>
      <c r="AU908" s="4"/>
      <c r="AV908" s="4"/>
      <c r="AW908" s="4"/>
    </row>
    <row r="909" spans="1:49" s="59" customFormat="1">
      <c r="A909" s="14"/>
      <c r="B909" s="43"/>
      <c r="C909" s="44"/>
      <c r="D909" s="45"/>
      <c r="E909" s="46"/>
      <c r="F909" s="45"/>
      <c r="G909" s="45"/>
      <c r="H909" s="46"/>
      <c r="I909" s="45"/>
      <c r="J909" s="2"/>
      <c r="K909" s="4"/>
      <c r="L909" s="4"/>
      <c r="M909" s="4"/>
      <c r="N909" s="4"/>
      <c r="O909" s="4"/>
      <c r="P909" s="4"/>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4"/>
      <c r="AQ909" s="4"/>
      <c r="AR909" s="4"/>
      <c r="AS909" s="4"/>
      <c r="AT909" s="4"/>
      <c r="AU909" s="4"/>
      <c r="AV909" s="4"/>
      <c r="AW909" s="4"/>
    </row>
    <row r="910" spans="1:49" s="59" customFormat="1">
      <c r="A910" s="14"/>
      <c r="B910" s="43"/>
      <c r="C910" s="44"/>
      <c r="D910" s="45"/>
      <c r="E910" s="46"/>
      <c r="F910" s="45"/>
      <c r="G910" s="45"/>
      <c r="H910" s="46"/>
      <c r="I910" s="45"/>
      <c r="J910" s="2"/>
      <c r="K910" s="4"/>
      <c r="L910" s="4"/>
      <c r="M910" s="4"/>
      <c r="N910" s="4"/>
      <c r="O910" s="4"/>
      <c r="P910" s="4"/>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4"/>
      <c r="AQ910" s="4"/>
      <c r="AR910" s="4"/>
      <c r="AS910" s="4"/>
      <c r="AT910" s="4"/>
      <c r="AU910" s="4"/>
      <c r="AV910" s="4"/>
      <c r="AW910" s="4"/>
    </row>
    <row r="911" spans="1:49" s="59" customFormat="1">
      <c r="A911" s="14"/>
      <c r="B911" s="43"/>
      <c r="C911" s="44"/>
      <c r="D911" s="45"/>
      <c r="E911" s="46"/>
      <c r="F911" s="45"/>
      <c r="G911" s="45"/>
      <c r="H911" s="46"/>
      <c r="I911" s="45"/>
      <c r="J911" s="2"/>
      <c r="K911" s="4"/>
      <c r="L911" s="4"/>
      <c r="M911" s="4"/>
      <c r="N911" s="4"/>
      <c r="O911" s="4"/>
      <c r="P911" s="4"/>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4"/>
      <c r="AQ911" s="4"/>
      <c r="AR911" s="4"/>
      <c r="AS911" s="4"/>
      <c r="AT911" s="4"/>
      <c r="AU911" s="4"/>
      <c r="AV911" s="4"/>
      <c r="AW911" s="4"/>
    </row>
    <row r="912" spans="1:49" s="59" customFormat="1">
      <c r="A912" s="14"/>
      <c r="B912" s="43"/>
      <c r="C912" s="44"/>
      <c r="D912" s="45"/>
      <c r="E912" s="46"/>
      <c r="F912" s="45"/>
      <c r="G912" s="45"/>
      <c r="H912" s="46"/>
      <c r="I912" s="45"/>
      <c r="J912" s="2"/>
      <c r="K912" s="4"/>
      <c r="L912" s="4"/>
      <c r="M912" s="4"/>
      <c r="N912" s="4"/>
      <c r="O912" s="4"/>
      <c r="P912" s="4"/>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4"/>
      <c r="AQ912" s="4"/>
      <c r="AR912" s="4"/>
      <c r="AS912" s="4"/>
      <c r="AT912" s="4"/>
      <c r="AU912" s="4"/>
      <c r="AV912" s="4"/>
      <c r="AW912" s="4"/>
    </row>
    <row r="913" spans="1:49" s="59" customFormat="1">
      <c r="A913" s="14"/>
      <c r="B913" s="43"/>
      <c r="C913" s="44"/>
      <c r="D913" s="45"/>
      <c r="E913" s="46"/>
      <c r="F913" s="45"/>
      <c r="G913" s="45"/>
      <c r="H913" s="46"/>
      <c r="I913" s="45"/>
      <c r="J913" s="2"/>
      <c r="K913" s="4"/>
      <c r="L913" s="4"/>
      <c r="M913" s="4"/>
      <c r="N913" s="4"/>
      <c r="O913" s="4"/>
      <c r="P913" s="4"/>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4"/>
      <c r="AQ913" s="4"/>
      <c r="AR913" s="4"/>
      <c r="AS913" s="4"/>
      <c r="AT913" s="4"/>
      <c r="AU913" s="4"/>
      <c r="AV913" s="4"/>
      <c r="AW913" s="4"/>
    </row>
    <row r="914" spans="1:49" s="59" customFormat="1">
      <c r="A914" s="14"/>
      <c r="B914" s="43"/>
      <c r="C914" s="44"/>
      <c r="D914" s="45"/>
      <c r="E914" s="46"/>
      <c r="F914" s="45"/>
      <c r="G914" s="45"/>
      <c r="H914" s="46"/>
      <c r="I914" s="45"/>
      <c r="J914" s="2"/>
      <c r="K914" s="4"/>
      <c r="L914" s="4"/>
      <c r="M914" s="4"/>
      <c r="N914" s="4"/>
      <c r="O914" s="4"/>
      <c r="P914" s="4"/>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4"/>
      <c r="AQ914" s="4"/>
      <c r="AR914" s="4"/>
      <c r="AS914" s="4"/>
      <c r="AT914" s="4"/>
      <c r="AU914" s="4"/>
      <c r="AV914" s="4"/>
      <c r="AW914" s="4"/>
    </row>
    <row r="915" spans="1:49" s="59" customFormat="1">
      <c r="A915" s="14"/>
      <c r="B915" s="43"/>
      <c r="C915" s="44"/>
      <c r="D915" s="45"/>
      <c r="E915" s="46"/>
      <c r="F915" s="45"/>
      <c r="G915" s="45"/>
      <c r="H915" s="46"/>
      <c r="I915" s="45"/>
      <c r="J915" s="2"/>
      <c r="K915" s="4"/>
      <c r="L915" s="4"/>
      <c r="M915" s="4"/>
      <c r="N915" s="4"/>
      <c r="O915" s="4"/>
      <c r="P915" s="4"/>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4"/>
      <c r="AQ915" s="4"/>
      <c r="AR915" s="4"/>
      <c r="AS915" s="4"/>
      <c r="AT915" s="4"/>
      <c r="AU915" s="4"/>
      <c r="AV915" s="4"/>
      <c r="AW915" s="4"/>
    </row>
    <row r="916" spans="1:49" s="59" customFormat="1">
      <c r="A916" s="14"/>
      <c r="B916" s="43"/>
      <c r="C916" s="44"/>
      <c r="D916" s="45"/>
      <c r="E916" s="46"/>
      <c r="F916" s="45"/>
      <c r="G916" s="45"/>
      <c r="H916" s="46"/>
      <c r="I916" s="45"/>
      <c r="J916" s="2"/>
      <c r="K916" s="4"/>
      <c r="L916" s="4"/>
      <c r="M916" s="4"/>
      <c r="N916" s="4"/>
      <c r="O916" s="4"/>
      <c r="P916" s="4"/>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4"/>
      <c r="AQ916" s="4"/>
      <c r="AR916" s="4"/>
      <c r="AS916" s="4"/>
      <c r="AT916" s="4"/>
      <c r="AU916" s="4"/>
      <c r="AV916" s="4"/>
      <c r="AW916" s="4"/>
    </row>
    <row r="917" spans="1:49" s="59" customFormat="1">
      <c r="A917" s="14"/>
      <c r="B917" s="43"/>
      <c r="C917" s="44"/>
      <c r="D917" s="45"/>
      <c r="E917" s="46"/>
      <c r="F917" s="45"/>
      <c r="G917" s="45"/>
      <c r="H917" s="46"/>
      <c r="I917" s="45"/>
      <c r="J917" s="2"/>
      <c r="K917" s="4"/>
      <c r="L917" s="4"/>
      <c r="M917" s="4"/>
      <c r="N917" s="4"/>
      <c r="O917" s="4"/>
      <c r="P917" s="4"/>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4"/>
      <c r="AQ917" s="4"/>
      <c r="AR917" s="4"/>
      <c r="AS917" s="4"/>
      <c r="AT917" s="4"/>
      <c r="AU917" s="4"/>
      <c r="AV917" s="4"/>
      <c r="AW917" s="4"/>
    </row>
    <row r="918" spans="1:49" s="59" customFormat="1">
      <c r="A918" s="14"/>
      <c r="B918" s="43"/>
      <c r="C918" s="44"/>
      <c r="D918" s="45"/>
      <c r="E918" s="46"/>
      <c r="F918" s="45"/>
      <c r="G918" s="45"/>
      <c r="H918" s="46"/>
      <c r="I918" s="45"/>
      <c r="J918" s="2"/>
      <c r="K918" s="4"/>
      <c r="L918" s="4"/>
      <c r="M918" s="4"/>
      <c r="N918" s="4"/>
      <c r="O918" s="4"/>
      <c r="P918" s="4"/>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4"/>
      <c r="AQ918" s="4"/>
      <c r="AR918" s="4"/>
      <c r="AS918" s="4"/>
      <c r="AT918" s="4"/>
      <c r="AU918" s="4"/>
      <c r="AV918" s="4"/>
      <c r="AW918" s="4"/>
    </row>
    <row r="919" spans="1:49" s="59" customFormat="1">
      <c r="A919" s="14"/>
      <c r="B919" s="43"/>
      <c r="C919" s="44"/>
      <c r="D919" s="45"/>
      <c r="E919" s="46"/>
      <c r="F919" s="45"/>
      <c r="G919" s="45"/>
      <c r="H919" s="46"/>
      <c r="I919" s="45"/>
      <c r="J919" s="2"/>
      <c r="K919" s="4"/>
      <c r="L919" s="4"/>
      <c r="M919" s="4"/>
      <c r="N919" s="4"/>
      <c r="O919" s="4"/>
      <c r="P919" s="4"/>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4"/>
      <c r="AQ919" s="4"/>
      <c r="AR919" s="4"/>
      <c r="AS919" s="4"/>
      <c r="AT919" s="4"/>
      <c r="AU919" s="4"/>
      <c r="AV919" s="4"/>
      <c r="AW919" s="4"/>
    </row>
    <row r="920" spans="1:49" s="59" customFormat="1">
      <c r="A920" s="14"/>
      <c r="B920" s="43"/>
      <c r="C920" s="44"/>
      <c r="D920" s="45"/>
      <c r="E920" s="46"/>
      <c r="F920" s="45"/>
      <c r="G920" s="45"/>
      <c r="H920" s="46"/>
      <c r="I920" s="45"/>
      <c r="J920" s="2"/>
      <c r="K920" s="4"/>
      <c r="L920" s="4"/>
      <c r="M920" s="4"/>
      <c r="N920" s="4"/>
      <c r="O920" s="4"/>
      <c r="P920" s="4"/>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4"/>
      <c r="AQ920" s="4"/>
      <c r="AR920" s="4"/>
      <c r="AS920" s="4"/>
      <c r="AT920" s="4"/>
      <c r="AU920" s="4"/>
      <c r="AV920" s="4"/>
      <c r="AW920" s="4"/>
    </row>
    <row r="921" spans="1:49" s="59" customFormat="1">
      <c r="A921" s="14"/>
      <c r="B921" s="43"/>
      <c r="C921" s="44"/>
      <c r="D921" s="45"/>
      <c r="E921" s="46"/>
      <c r="F921" s="45"/>
      <c r="G921" s="45"/>
      <c r="H921" s="46"/>
      <c r="I921" s="45"/>
      <c r="J921" s="2"/>
      <c r="K921" s="4"/>
      <c r="L921" s="4"/>
      <c r="M921" s="4"/>
      <c r="N921" s="4"/>
      <c r="O921" s="4"/>
      <c r="P921" s="4"/>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4"/>
      <c r="AQ921" s="4"/>
      <c r="AR921" s="4"/>
      <c r="AS921" s="4"/>
      <c r="AT921" s="4"/>
      <c r="AU921" s="4"/>
      <c r="AV921" s="4"/>
      <c r="AW921" s="4"/>
    </row>
    <row r="922" spans="1:49" s="59" customFormat="1">
      <c r="A922" s="14"/>
      <c r="B922" s="43"/>
      <c r="C922" s="44"/>
      <c r="D922" s="45"/>
      <c r="E922" s="46"/>
      <c r="F922" s="45"/>
      <c r="G922" s="45"/>
      <c r="H922" s="46"/>
      <c r="I922" s="45"/>
      <c r="J922" s="2"/>
      <c r="K922" s="4"/>
      <c r="L922" s="4"/>
      <c r="M922" s="4"/>
      <c r="N922" s="4"/>
      <c r="O922" s="4"/>
      <c r="P922" s="4"/>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4"/>
      <c r="AQ922" s="4"/>
      <c r="AR922" s="4"/>
      <c r="AS922" s="4"/>
      <c r="AT922" s="4"/>
      <c r="AU922" s="4"/>
      <c r="AV922" s="4"/>
      <c r="AW922" s="4"/>
    </row>
    <row r="923" spans="1:49" s="59" customFormat="1">
      <c r="A923" s="14"/>
      <c r="B923" s="43"/>
      <c r="C923" s="44"/>
      <c r="D923" s="45"/>
      <c r="E923" s="46"/>
      <c r="F923" s="45"/>
      <c r="G923" s="45"/>
      <c r="H923" s="46"/>
      <c r="I923" s="45"/>
      <c r="J923" s="2"/>
      <c r="K923" s="4"/>
      <c r="L923" s="4"/>
      <c r="M923" s="4"/>
      <c r="N923" s="4"/>
      <c r="O923" s="4"/>
      <c r="P923" s="4"/>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4"/>
      <c r="AQ923" s="4"/>
      <c r="AR923" s="4"/>
      <c r="AS923" s="4"/>
      <c r="AT923" s="4"/>
      <c r="AU923" s="4"/>
      <c r="AV923" s="4"/>
      <c r="AW923" s="4"/>
    </row>
    <row r="924" spans="1:49" s="59" customFormat="1">
      <c r="A924" s="14"/>
      <c r="B924" s="43"/>
      <c r="C924" s="44"/>
      <c r="D924" s="45"/>
      <c r="E924" s="46"/>
      <c r="F924" s="45"/>
      <c r="G924" s="45"/>
      <c r="H924" s="46"/>
      <c r="I924" s="45"/>
      <c r="J924" s="2"/>
      <c r="K924" s="4"/>
      <c r="L924" s="4"/>
      <c r="M924" s="4"/>
      <c r="N924" s="4"/>
      <c r="O924" s="4"/>
      <c r="P924" s="4"/>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4"/>
      <c r="AQ924" s="4"/>
      <c r="AR924" s="4"/>
      <c r="AS924" s="4"/>
      <c r="AT924" s="4"/>
      <c r="AU924" s="4"/>
      <c r="AV924" s="4"/>
      <c r="AW924" s="4"/>
    </row>
    <row r="925" spans="1:49" s="59" customFormat="1">
      <c r="A925" s="14"/>
      <c r="B925" s="43"/>
      <c r="C925" s="44"/>
      <c r="D925" s="45"/>
      <c r="E925" s="46"/>
      <c r="F925" s="45"/>
      <c r="G925" s="45"/>
      <c r="H925" s="46"/>
      <c r="I925" s="45"/>
      <c r="J925" s="2"/>
      <c r="K925" s="4"/>
      <c r="L925" s="4"/>
      <c r="M925" s="4"/>
      <c r="N925" s="4"/>
      <c r="O925" s="4"/>
      <c r="P925" s="4"/>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4"/>
      <c r="AQ925" s="4"/>
      <c r="AR925" s="4"/>
      <c r="AS925" s="4"/>
      <c r="AT925" s="4"/>
      <c r="AU925" s="4"/>
      <c r="AV925" s="4"/>
      <c r="AW925" s="4"/>
    </row>
    <row r="926" spans="1:49" s="59" customFormat="1">
      <c r="A926" s="14"/>
      <c r="B926" s="43"/>
      <c r="C926" s="44"/>
      <c r="D926" s="45"/>
      <c r="E926" s="46"/>
      <c r="F926" s="45"/>
      <c r="G926" s="45"/>
      <c r="H926" s="46"/>
      <c r="I926" s="45"/>
      <c r="J926" s="2"/>
      <c r="K926" s="4"/>
      <c r="L926" s="4"/>
      <c r="M926" s="4"/>
      <c r="N926" s="4"/>
      <c r="O926" s="4"/>
      <c r="P926" s="4"/>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4"/>
      <c r="AQ926" s="4"/>
      <c r="AR926" s="4"/>
      <c r="AS926" s="4"/>
      <c r="AT926" s="4"/>
      <c r="AU926" s="4"/>
      <c r="AV926" s="4"/>
      <c r="AW926" s="4"/>
    </row>
    <row r="927" spans="1:49" s="59" customFormat="1">
      <c r="A927" s="14"/>
      <c r="B927" s="43"/>
      <c r="C927" s="44"/>
      <c r="D927" s="45"/>
      <c r="E927" s="46"/>
      <c r="F927" s="45"/>
      <c r="G927" s="45"/>
      <c r="H927" s="46"/>
      <c r="I927" s="45"/>
      <c r="J927" s="2"/>
      <c r="K927" s="4"/>
      <c r="L927" s="4"/>
      <c r="M927" s="4"/>
      <c r="N927" s="4"/>
      <c r="O927" s="4"/>
      <c r="P927" s="4"/>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4"/>
      <c r="AQ927" s="4"/>
      <c r="AR927" s="4"/>
      <c r="AS927" s="4"/>
      <c r="AT927" s="4"/>
      <c r="AU927" s="4"/>
      <c r="AV927" s="4"/>
      <c r="AW927" s="4"/>
    </row>
    <row r="928" spans="1:49" s="59" customFormat="1">
      <c r="A928" s="14"/>
      <c r="B928" s="43"/>
      <c r="C928" s="44"/>
      <c r="D928" s="45"/>
      <c r="E928" s="46"/>
      <c r="F928" s="45"/>
      <c r="G928" s="45"/>
      <c r="H928" s="46"/>
      <c r="I928" s="45"/>
      <c r="J928" s="2"/>
      <c r="K928" s="4"/>
      <c r="L928" s="4"/>
      <c r="M928" s="4"/>
      <c r="N928" s="4"/>
      <c r="O928" s="4"/>
      <c r="P928" s="4"/>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4"/>
      <c r="AQ928" s="4"/>
      <c r="AR928" s="4"/>
      <c r="AS928" s="4"/>
      <c r="AT928" s="4"/>
      <c r="AU928" s="4"/>
      <c r="AV928" s="4"/>
      <c r="AW928" s="4"/>
    </row>
    <row r="929" spans="1:49" s="59" customFormat="1">
      <c r="A929" s="14"/>
      <c r="B929" s="43"/>
      <c r="C929" s="44"/>
      <c r="D929" s="45"/>
      <c r="E929" s="46"/>
      <c r="F929" s="45"/>
      <c r="G929" s="45"/>
      <c r="H929" s="46"/>
      <c r="I929" s="45"/>
      <c r="J929" s="2"/>
      <c r="K929" s="4"/>
      <c r="L929" s="4"/>
      <c r="M929" s="4"/>
      <c r="N929" s="4"/>
      <c r="O929" s="4"/>
      <c r="P929" s="4"/>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4"/>
      <c r="AQ929" s="4"/>
      <c r="AR929" s="4"/>
      <c r="AS929" s="4"/>
      <c r="AT929" s="4"/>
      <c r="AU929" s="4"/>
      <c r="AV929" s="4"/>
      <c r="AW929" s="4"/>
    </row>
    <row r="930" spans="1:49" s="59" customFormat="1">
      <c r="A930" s="14"/>
      <c r="B930" s="43"/>
      <c r="C930" s="44"/>
      <c r="D930" s="45"/>
      <c r="E930" s="46"/>
      <c r="F930" s="45"/>
      <c r="G930" s="45"/>
      <c r="H930" s="46"/>
      <c r="I930" s="45"/>
      <c r="J930" s="2"/>
      <c r="K930" s="4"/>
      <c r="L930" s="4"/>
      <c r="M930" s="4"/>
      <c r="N930" s="4"/>
      <c r="O930" s="4"/>
      <c r="P930" s="4"/>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4"/>
      <c r="AQ930" s="4"/>
      <c r="AR930" s="4"/>
      <c r="AS930" s="4"/>
      <c r="AT930" s="4"/>
      <c r="AU930" s="4"/>
      <c r="AV930" s="4"/>
      <c r="AW930" s="4"/>
    </row>
    <row r="931" spans="1:49" s="59" customFormat="1">
      <c r="A931" s="14"/>
      <c r="B931" s="43"/>
      <c r="C931" s="44"/>
      <c r="D931" s="45"/>
      <c r="E931" s="46"/>
      <c r="F931" s="45"/>
      <c r="G931" s="45"/>
      <c r="H931" s="46"/>
      <c r="I931" s="45"/>
      <c r="J931" s="2"/>
      <c r="K931" s="4"/>
      <c r="L931" s="4"/>
      <c r="M931" s="4"/>
      <c r="N931" s="4"/>
      <c r="O931" s="4"/>
      <c r="P931" s="4"/>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4"/>
      <c r="AQ931" s="4"/>
      <c r="AR931" s="4"/>
      <c r="AS931" s="4"/>
      <c r="AT931" s="4"/>
      <c r="AU931" s="4"/>
      <c r="AV931" s="4"/>
      <c r="AW931" s="4"/>
    </row>
    <row r="932" spans="1:49" s="59" customFormat="1">
      <c r="A932" s="14"/>
      <c r="B932" s="43"/>
      <c r="C932" s="44"/>
      <c r="D932" s="45"/>
      <c r="E932" s="46"/>
      <c r="F932" s="45"/>
      <c r="G932" s="45"/>
      <c r="H932" s="46"/>
      <c r="I932" s="45"/>
      <c r="J932" s="2"/>
      <c r="K932" s="4"/>
      <c r="L932" s="4"/>
      <c r="M932" s="4"/>
      <c r="N932" s="4"/>
      <c r="O932" s="4"/>
      <c r="P932" s="4"/>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4"/>
      <c r="AQ932" s="4"/>
      <c r="AR932" s="4"/>
      <c r="AS932" s="4"/>
      <c r="AT932" s="4"/>
      <c r="AU932" s="4"/>
      <c r="AV932" s="4"/>
      <c r="AW932" s="4"/>
    </row>
    <row r="933" spans="1:49" s="59" customFormat="1">
      <c r="A933" s="14"/>
      <c r="B933" s="43"/>
      <c r="C933" s="44"/>
      <c r="D933" s="45"/>
      <c r="E933" s="46"/>
      <c r="F933" s="45"/>
      <c r="G933" s="45"/>
      <c r="H933" s="46"/>
      <c r="I933" s="45"/>
      <c r="J933" s="2"/>
      <c r="K933" s="4"/>
      <c r="L933" s="4"/>
      <c r="M933" s="4"/>
      <c r="N933" s="4"/>
      <c r="O933" s="4"/>
      <c r="P933" s="4"/>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4"/>
      <c r="AQ933" s="4"/>
      <c r="AR933" s="4"/>
      <c r="AS933" s="4"/>
      <c r="AT933" s="4"/>
      <c r="AU933" s="4"/>
      <c r="AV933" s="4"/>
      <c r="AW933" s="4"/>
    </row>
    <row r="934" spans="1:49" s="59" customFormat="1">
      <c r="A934" s="14"/>
      <c r="B934" s="43"/>
      <c r="C934" s="44"/>
      <c r="D934" s="45"/>
      <c r="E934" s="46"/>
      <c r="F934" s="45"/>
      <c r="G934" s="45"/>
      <c r="H934" s="46"/>
      <c r="I934" s="45"/>
      <c r="J934" s="2"/>
      <c r="K934" s="4"/>
      <c r="L934" s="4"/>
      <c r="M934" s="4"/>
      <c r="N934" s="4"/>
      <c r="O934" s="4"/>
      <c r="P934" s="4"/>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4"/>
      <c r="AQ934" s="4"/>
      <c r="AR934" s="4"/>
      <c r="AS934" s="4"/>
      <c r="AT934" s="4"/>
      <c r="AU934" s="4"/>
      <c r="AV934" s="4"/>
      <c r="AW934" s="4"/>
    </row>
    <row r="935" spans="1:49" s="59" customFormat="1">
      <c r="A935" s="14"/>
      <c r="B935" s="43"/>
      <c r="C935" s="44"/>
      <c r="D935" s="45"/>
      <c r="E935" s="46"/>
      <c r="F935" s="45"/>
      <c r="G935" s="45"/>
      <c r="H935" s="46"/>
      <c r="I935" s="45"/>
      <c r="J935" s="2"/>
      <c r="K935" s="4"/>
      <c r="L935" s="4"/>
      <c r="M935" s="4"/>
      <c r="N935" s="4"/>
      <c r="O935" s="4"/>
      <c r="P935" s="4"/>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4"/>
      <c r="AQ935" s="4"/>
      <c r="AR935" s="4"/>
      <c r="AS935" s="4"/>
      <c r="AT935" s="4"/>
      <c r="AU935" s="4"/>
      <c r="AV935" s="4"/>
      <c r="AW935" s="4"/>
    </row>
    <row r="936" spans="1:49" s="59" customFormat="1">
      <c r="A936" s="14"/>
      <c r="B936" s="43"/>
      <c r="C936" s="44"/>
      <c r="D936" s="45"/>
      <c r="E936" s="46"/>
      <c r="F936" s="45"/>
      <c r="G936" s="45"/>
      <c r="H936" s="46"/>
      <c r="I936" s="45"/>
      <c r="J936" s="2"/>
      <c r="K936" s="4"/>
      <c r="L936" s="4"/>
      <c r="M936" s="4"/>
      <c r="N936" s="4"/>
      <c r="O936" s="4"/>
      <c r="P936" s="4"/>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4"/>
      <c r="AQ936" s="4"/>
      <c r="AR936" s="4"/>
      <c r="AS936" s="4"/>
      <c r="AT936" s="4"/>
      <c r="AU936" s="4"/>
      <c r="AV936" s="4"/>
      <c r="AW936" s="4"/>
    </row>
    <row r="937" spans="1:49" s="59" customFormat="1">
      <c r="A937" s="14"/>
      <c r="B937" s="43"/>
      <c r="C937" s="44"/>
      <c r="D937" s="45"/>
      <c r="E937" s="46"/>
      <c r="F937" s="45"/>
      <c r="G937" s="45"/>
      <c r="H937" s="46"/>
      <c r="I937" s="45"/>
      <c r="J937" s="2"/>
      <c r="K937" s="4"/>
      <c r="L937" s="4"/>
      <c r="M937" s="4"/>
      <c r="N937" s="4"/>
      <c r="O937" s="4"/>
      <c r="P937" s="4"/>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4"/>
      <c r="AQ937" s="4"/>
      <c r="AR937" s="4"/>
      <c r="AS937" s="4"/>
      <c r="AT937" s="4"/>
      <c r="AU937" s="4"/>
      <c r="AV937" s="4"/>
      <c r="AW937" s="4"/>
    </row>
    <row r="938" spans="1:49" s="59" customFormat="1">
      <c r="A938" s="14"/>
      <c r="B938" s="43"/>
      <c r="C938" s="44"/>
      <c r="D938" s="45"/>
      <c r="E938" s="46"/>
      <c r="F938" s="45"/>
      <c r="G938" s="45"/>
      <c r="H938" s="46"/>
      <c r="I938" s="45"/>
      <c r="J938" s="2"/>
      <c r="K938" s="4"/>
      <c r="L938" s="4"/>
      <c r="M938" s="4"/>
      <c r="N938" s="4"/>
      <c r="O938" s="4"/>
      <c r="P938" s="4"/>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4"/>
      <c r="AQ938" s="4"/>
      <c r="AR938" s="4"/>
      <c r="AS938" s="4"/>
      <c r="AT938" s="4"/>
      <c r="AU938" s="4"/>
      <c r="AV938" s="4"/>
      <c r="AW938" s="4"/>
    </row>
    <row r="939" spans="1:49" s="59" customFormat="1">
      <c r="A939" s="14"/>
      <c r="B939" s="43"/>
      <c r="C939" s="44"/>
      <c r="D939" s="45"/>
      <c r="E939" s="46"/>
      <c r="F939" s="45"/>
      <c r="G939" s="45"/>
      <c r="H939" s="46"/>
      <c r="I939" s="45"/>
      <c r="J939" s="2"/>
      <c r="K939" s="4"/>
      <c r="L939" s="4"/>
      <c r="M939" s="4"/>
      <c r="N939" s="4"/>
      <c r="O939" s="4"/>
      <c r="P939" s="4"/>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4"/>
      <c r="AQ939" s="4"/>
      <c r="AR939" s="4"/>
      <c r="AS939" s="4"/>
      <c r="AT939" s="4"/>
      <c r="AU939" s="4"/>
      <c r="AV939" s="4"/>
      <c r="AW939" s="4"/>
    </row>
    <row r="940" spans="1:49" s="59" customFormat="1">
      <c r="A940" s="14"/>
      <c r="B940" s="43"/>
      <c r="C940" s="44"/>
      <c r="D940" s="45"/>
      <c r="E940" s="46"/>
      <c r="F940" s="45"/>
      <c r="G940" s="45"/>
      <c r="H940" s="46"/>
      <c r="I940" s="45"/>
      <c r="J940" s="2"/>
      <c r="K940" s="4"/>
      <c r="L940" s="4"/>
      <c r="M940" s="4"/>
      <c r="N940" s="4"/>
      <c r="O940" s="4"/>
      <c r="P940" s="4"/>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4"/>
      <c r="AQ940" s="4"/>
      <c r="AR940" s="4"/>
      <c r="AS940" s="4"/>
      <c r="AT940" s="4"/>
      <c r="AU940" s="4"/>
      <c r="AV940" s="4"/>
      <c r="AW940" s="4"/>
    </row>
    <row r="941" spans="1:49" s="59" customFormat="1">
      <c r="A941" s="14"/>
      <c r="B941" s="43"/>
      <c r="C941" s="44"/>
      <c r="D941" s="45"/>
      <c r="E941" s="46"/>
      <c r="F941" s="45"/>
      <c r="G941" s="45"/>
      <c r="H941" s="46"/>
      <c r="I941" s="45"/>
      <c r="J941" s="2"/>
      <c r="K941" s="4"/>
      <c r="L941" s="4"/>
      <c r="M941" s="4"/>
      <c r="N941" s="4"/>
      <c r="O941" s="4"/>
      <c r="P941" s="4"/>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4"/>
      <c r="AQ941" s="4"/>
      <c r="AR941" s="4"/>
      <c r="AS941" s="4"/>
      <c r="AT941" s="4"/>
      <c r="AU941" s="4"/>
      <c r="AV941" s="4"/>
      <c r="AW941" s="4"/>
    </row>
    <row r="942" spans="1:49" s="59" customFormat="1">
      <c r="A942" s="14"/>
      <c r="B942" s="43"/>
      <c r="C942" s="44"/>
      <c r="D942" s="45"/>
      <c r="E942" s="46"/>
      <c r="F942" s="45"/>
      <c r="G942" s="45"/>
      <c r="H942" s="46"/>
      <c r="I942" s="45"/>
      <c r="J942" s="2"/>
      <c r="K942" s="4"/>
      <c r="L942" s="4"/>
      <c r="M942" s="4"/>
      <c r="N942" s="4"/>
      <c r="O942" s="4"/>
      <c r="P942" s="4"/>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4"/>
      <c r="AQ942" s="4"/>
      <c r="AR942" s="4"/>
      <c r="AS942" s="4"/>
      <c r="AT942" s="4"/>
      <c r="AU942" s="4"/>
      <c r="AV942" s="4"/>
      <c r="AW942" s="4"/>
    </row>
    <row r="943" spans="1:49" s="59" customFormat="1">
      <c r="A943" s="14"/>
      <c r="B943" s="43"/>
      <c r="C943" s="44"/>
      <c r="D943" s="45"/>
      <c r="E943" s="46"/>
      <c r="F943" s="45"/>
      <c r="G943" s="45"/>
      <c r="H943" s="46"/>
      <c r="I943" s="45"/>
      <c r="J943" s="2"/>
      <c r="K943" s="4"/>
      <c r="L943" s="4"/>
      <c r="M943" s="4"/>
      <c r="N943" s="4"/>
      <c r="O943" s="4"/>
      <c r="P943" s="4"/>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4"/>
      <c r="AQ943" s="4"/>
      <c r="AR943" s="4"/>
      <c r="AS943" s="4"/>
      <c r="AT943" s="4"/>
      <c r="AU943" s="4"/>
      <c r="AV943" s="4"/>
      <c r="AW943" s="4"/>
    </row>
    <row r="944" spans="1:49" s="59" customFormat="1">
      <c r="A944" s="14"/>
      <c r="B944" s="43"/>
      <c r="C944" s="44"/>
      <c r="D944" s="45"/>
      <c r="E944" s="46"/>
      <c r="F944" s="45"/>
      <c r="G944" s="45"/>
      <c r="H944" s="46"/>
      <c r="I944" s="45"/>
      <c r="J944" s="2"/>
      <c r="K944" s="4"/>
      <c r="L944" s="4"/>
      <c r="M944" s="4"/>
      <c r="N944" s="4"/>
      <c r="O944" s="4"/>
      <c r="P944" s="4"/>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4"/>
      <c r="AQ944" s="4"/>
      <c r="AR944" s="4"/>
      <c r="AS944" s="4"/>
      <c r="AT944" s="4"/>
      <c r="AU944" s="4"/>
      <c r="AV944" s="4"/>
      <c r="AW944" s="4"/>
    </row>
    <row r="945" spans="1:49" s="59" customFormat="1">
      <c r="A945" s="14"/>
      <c r="B945" s="43"/>
      <c r="C945" s="44"/>
      <c r="D945" s="45"/>
      <c r="E945" s="46"/>
      <c r="F945" s="45"/>
      <c r="G945" s="45"/>
      <c r="H945" s="46"/>
      <c r="I945" s="45"/>
      <c r="J945" s="2"/>
      <c r="K945" s="4"/>
      <c r="L945" s="4"/>
      <c r="M945" s="4"/>
      <c r="N945" s="4"/>
      <c r="O945" s="4"/>
      <c r="P945" s="4"/>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4"/>
      <c r="AQ945" s="4"/>
      <c r="AR945" s="4"/>
      <c r="AS945" s="4"/>
      <c r="AT945" s="4"/>
      <c r="AU945" s="4"/>
      <c r="AV945" s="4"/>
      <c r="AW945" s="4"/>
    </row>
    <row r="946" spans="1:49" s="59" customFormat="1">
      <c r="A946" s="14"/>
      <c r="B946" s="43"/>
      <c r="C946" s="44"/>
      <c r="D946" s="45"/>
      <c r="E946" s="46"/>
      <c r="F946" s="45"/>
      <c r="G946" s="45"/>
      <c r="H946" s="46"/>
      <c r="I946" s="45"/>
      <c r="J946" s="2"/>
      <c r="K946" s="4"/>
      <c r="L946" s="4"/>
      <c r="M946" s="4"/>
      <c r="N946" s="4"/>
      <c r="O946" s="4"/>
      <c r="P946" s="4"/>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4"/>
      <c r="AQ946" s="4"/>
      <c r="AR946" s="4"/>
      <c r="AS946" s="4"/>
      <c r="AT946" s="4"/>
      <c r="AU946" s="4"/>
      <c r="AV946" s="4"/>
      <c r="AW946" s="4"/>
    </row>
    <row r="947" spans="1:49" s="59" customFormat="1">
      <c r="A947" s="14"/>
      <c r="B947" s="43"/>
      <c r="C947" s="44"/>
      <c r="D947" s="45"/>
      <c r="E947" s="46"/>
      <c r="F947" s="45"/>
      <c r="G947" s="45"/>
      <c r="H947" s="46"/>
      <c r="I947" s="45"/>
      <c r="J947" s="2"/>
      <c r="K947" s="4"/>
      <c r="L947" s="4"/>
      <c r="M947" s="4"/>
      <c r="N947" s="4"/>
      <c r="O947" s="4"/>
      <c r="P947" s="4"/>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4"/>
      <c r="AQ947" s="4"/>
      <c r="AR947" s="4"/>
      <c r="AS947" s="4"/>
      <c r="AT947" s="4"/>
      <c r="AU947" s="4"/>
      <c r="AV947" s="4"/>
      <c r="AW947" s="4"/>
    </row>
    <row r="948" spans="1:49" s="59" customFormat="1">
      <c r="A948" s="14"/>
      <c r="B948" s="43"/>
      <c r="C948" s="44"/>
      <c r="D948" s="45"/>
      <c r="E948" s="46"/>
      <c r="F948" s="45"/>
      <c r="G948" s="45"/>
      <c r="H948" s="46"/>
      <c r="I948" s="45"/>
      <c r="J948" s="2"/>
      <c r="K948" s="4"/>
      <c r="L948" s="4"/>
      <c r="M948" s="4"/>
      <c r="N948" s="4"/>
      <c r="O948" s="4"/>
      <c r="P948" s="4"/>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4"/>
      <c r="AQ948" s="4"/>
      <c r="AR948" s="4"/>
      <c r="AS948" s="4"/>
      <c r="AT948" s="4"/>
      <c r="AU948" s="4"/>
      <c r="AV948" s="4"/>
      <c r="AW948" s="4"/>
    </row>
    <row r="949" spans="1:49" s="59" customFormat="1">
      <c r="A949" s="14"/>
      <c r="B949" s="43"/>
      <c r="C949" s="44"/>
      <c r="D949" s="45"/>
      <c r="E949" s="46"/>
      <c r="F949" s="45"/>
      <c r="G949" s="45"/>
      <c r="H949" s="46"/>
      <c r="I949" s="45"/>
      <c r="J949" s="2"/>
      <c r="K949" s="4"/>
      <c r="L949" s="4"/>
      <c r="M949" s="4"/>
      <c r="N949" s="4"/>
      <c r="O949" s="4"/>
      <c r="P949" s="4"/>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4"/>
      <c r="AQ949" s="4"/>
      <c r="AR949" s="4"/>
      <c r="AS949" s="4"/>
      <c r="AT949" s="4"/>
      <c r="AU949" s="4"/>
      <c r="AV949" s="4"/>
      <c r="AW949" s="4"/>
    </row>
    <row r="950" spans="1:49" s="59" customFormat="1">
      <c r="A950" s="14"/>
      <c r="B950" s="43"/>
      <c r="C950" s="44"/>
      <c r="D950" s="45"/>
      <c r="E950" s="46"/>
      <c r="F950" s="45"/>
      <c r="G950" s="45"/>
      <c r="H950" s="46"/>
      <c r="I950" s="45"/>
      <c r="J950" s="2"/>
      <c r="K950" s="4"/>
      <c r="L950" s="4"/>
      <c r="M950" s="4"/>
      <c r="N950" s="4"/>
      <c r="O950" s="4"/>
      <c r="P950" s="4"/>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4"/>
      <c r="AQ950" s="4"/>
      <c r="AR950" s="4"/>
      <c r="AS950" s="4"/>
      <c r="AT950" s="4"/>
      <c r="AU950" s="4"/>
      <c r="AV950" s="4"/>
      <c r="AW950" s="4"/>
    </row>
    <row r="951" spans="1:49" s="59" customFormat="1">
      <c r="A951" s="14"/>
      <c r="B951" s="43"/>
      <c r="C951" s="44"/>
      <c r="D951" s="45"/>
      <c r="E951" s="46"/>
      <c r="F951" s="45"/>
      <c r="G951" s="45"/>
      <c r="H951" s="46"/>
      <c r="I951" s="45"/>
      <c r="J951" s="2"/>
      <c r="K951" s="4"/>
      <c r="L951" s="4"/>
      <c r="M951" s="4"/>
      <c r="N951" s="4"/>
      <c r="O951" s="4"/>
      <c r="P951" s="4"/>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4"/>
      <c r="AQ951" s="4"/>
      <c r="AR951" s="4"/>
      <c r="AS951" s="4"/>
      <c r="AT951" s="4"/>
      <c r="AU951" s="4"/>
      <c r="AV951" s="4"/>
      <c r="AW951" s="4"/>
    </row>
    <row r="952" spans="1:49" s="59" customFormat="1">
      <c r="A952" s="14"/>
      <c r="B952" s="43"/>
      <c r="C952" s="44"/>
      <c r="D952" s="45"/>
      <c r="E952" s="46"/>
      <c r="F952" s="45"/>
      <c r="G952" s="45"/>
      <c r="H952" s="46"/>
      <c r="I952" s="45"/>
      <c r="J952" s="2"/>
      <c r="K952" s="4"/>
      <c r="L952" s="4"/>
      <c r="M952" s="4"/>
      <c r="N952" s="4"/>
      <c r="O952" s="4"/>
      <c r="P952" s="4"/>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4"/>
      <c r="AQ952" s="4"/>
      <c r="AR952" s="4"/>
      <c r="AS952" s="4"/>
      <c r="AT952" s="4"/>
      <c r="AU952" s="4"/>
      <c r="AV952" s="4"/>
      <c r="AW952" s="4"/>
    </row>
    <row r="953" spans="1:49" s="59" customFormat="1">
      <c r="A953" s="14"/>
      <c r="B953" s="43"/>
      <c r="C953" s="44"/>
      <c r="D953" s="45"/>
      <c r="E953" s="46"/>
      <c r="F953" s="45"/>
      <c r="G953" s="45"/>
      <c r="H953" s="46"/>
      <c r="I953" s="45"/>
      <c r="J953" s="2"/>
      <c r="K953" s="4"/>
      <c r="L953" s="4"/>
      <c r="M953" s="4"/>
      <c r="N953" s="4"/>
      <c r="O953" s="4"/>
      <c r="P953" s="4"/>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4"/>
      <c r="AQ953" s="4"/>
      <c r="AR953" s="4"/>
      <c r="AS953" s="4"/>
      <c r="AT953" s="4"/>
      <c r="AU953" s="4"/>
      <c r="AV953" s="4"/>
      <c r="AW953" s="4"/>
    </row>
    <row r="954" spans="1:49" s="59" customFormat="1">
      <c r="A954" s="14"/>
      <c r="B954" s="43"/>
      <c r="C954" s="44"/>
      <c r="D954" s="45"/>
      <c r="E954" s="46"/>
      <c r="F954" s="45"/>
      <c r="G954" s="45"/>
      <c r="H954" s="46"/>
      <c r="I954" s="45"/>
      <c r="J954" s="2"/>
      <c r="K954" s="4"/>
      <c r="L954" s="4"/>
      <c r="M954" s="4"/>
      <c r="N954" s="4"/>
      <c r="O954" s="4"/>
      <c r="P954" s="4"/>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4"/>
      <c r="AQ954" s="4"/>
      <c r="AR954" s="4"/>
      <c r="AS954" s="4"/>
      <c r="AT954" s="4"/>
      <c r="AU954" s="4"/>
      <c r="AV954" s="4"/>
      <c r="AW954" s="4"/>
    </row>
    <row r="955" spans="1:49" s="59" customFormat="1">
      <c r="A955" s="14"/>
      <c r="B955" s="43"/>
      <c r="C955" s="44"/>
      <c r="D955" s="45"/>
      <c r="E955" s="46"/>
      <c r="F955" s="45"/>
      <c r="G955" s="45"/>
      <c r="H955" s="46"/>
      <c r="I955" s="45"/>
      <c r="J955" s="2"/>
      <c r="K955" s="4"/>
      <c r="L955" s="4"/>
      <c r="M955" s="4"/>
      <c r="N955" s="4"/>
      <c r="O955" s="4"/>
      <c r="P955" s="4"/>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4"/>
      <c r="AQ955" s="4"/>
      <c r="AR955" s="4"/>
      <c r="AS955" s="4"/>
      <c r="AT955" s="4"/>
      <c r="AU955" s="4"/>
      <c r="AV955" s="4"/>
      <c r="AW955" s="4"/>
    </row>
    <row r="956" spans="1:49" s="59" customFormat="1">
      <c r="A956" s="14"/>
      <c r="B956" s="43"/>
      <c r="C956" s="44"/>
      <c r="D956" s="45"/>
      <c r="E956" s="46"/>
      <c r="F956" s="45"/>
      <c r="G956" s="45"/>
      <c r="H956" s="46"/>
      <c r="I956" s="45"/>
      <c r="J956" s="2"/>
      <c r="K956" s="4"/>
      <c r="L956" s="4"/>
      <c r="M956" s="4"/>
      <c r="N956" s="4"/>
      <c r="O956" s="4"/>
      <c r="P956" s="4"/>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4"/>
      <c r="AQ956" s="4"/>
      <c r="AR956" s="4"/>
      <c r="AS956" s="4"/>
      <c r="AT956" s="4"/>
      <c r="AU956" s="4"/>
      <c r="AV956" s="4"/>
      <c r="AW956" s="4"/>
    </row>
    <row r="957" spans="1:49" s="59" customFormat="1">
      <c r="A957" s="14"/>
      <c r="B957" s="43"/>
      <c r="C957" s="44"/>
      <c r="D957" s="45"/>
      <c r="E957" s="46"/>
      <c r="F957" s="45"/>
      <c r="G957" s="45"/>
      <c r="H957" s="46"/>
      <c r="I957" s="45"/>
      <c r="J957" s="2"/>
      <c r="K957" s="4"/>
      <c r="L957" s="4"/>
      <c r="M957" s="4"/>
      <c r="N957" s="4"/>
      <c r="O957" s="4"/>
      <c r="P957" s="4"/>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4"/>
      <c r="AQ957" s="4"/>
      <c r="AR957" s="4"/>
      <c r="AS957" s="4"/>
      <c r="AT957" s="4"/>
      <c r="AU957" s="4"/>
      <c r="AV957" s="4"/>
      <c r="AW957" s="4"/>
    </row>
    <row r="958" spans="1:49" s="59" customFormat="1">
      <c r="A958" s="14"/>
      <c r="B958" s="43"/>
      <c r="C958" s="44"/>
      <c r="D958" s="45"/>
      <c r="E958" s="46"/>
      <c r="F958" s="45"/>
      <c r="G958" s="45"/>
      <c r="H958" s="46"/>
      <c r="I958" s="45"/>
      <c r="J958" s="2"/>
      <c r="K958" s="4"/>
      <c r="L958" s="4"/>
      <c r="M958" s="4"/>
      <c r="N958" s="4"/>
      <c r="O958" s="4"/>
      <c r="P958" s="4"/>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4"/>
      <c r="AQ958" s="4"/>
      <c r="AR958" s="4"/>
      <c r="AS958" s="4"/>
      <c r="AT958" s="4"/>
      <c r="AU958" s="4"/>
      <c r="AV958" s="4"/>
      <c r="AW958" s="4"/>
    </row>
    <row r="959" spans="1:49" s="59" customFormat="1">
      <c r="A959" s="14"/>
      <c r="B959" s="43"/>
      <c r="C959" s="44"/>
      <c r="D959" s="45"/>
      <c r="E959" s="46"/>
      <c r="F959" s="45"/>
      <c r="G959" s="45"/>
      <c r="H959" s="46"/>
      <c r="I959" s="45"/>
      <c r="J959" s="2"/>
      <c r="K959" s="4"/>
      <c r="L959" s="4"/>
      <c r="M959" s="4"/>
      <c r="N959" s="4"/>
      <c r="O959" s="4"/>
      <c r="P959" s="4"/>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4"/>
      <c r="AQ959" s="4"/>
      <c r="AR959" s="4"/>
      <c r="AS959" s="4"/>
      <c r="AT959" s="4"/>
      <c r="AU959" s="4"/>
      <c r="AV959" s="4"/>
      <c r="AW959" s="4"/>
    </row>
    <row r="960" spans="1:49" s="59" customFormat="1">
      <c r="A960" s="14"/>
      <c r="B960" s="43"/>
      <c r="C960" s="44"/>
      <c r="D960" s="45"/>
      <c r="E960" s="46"/>
      <c r="F960" s="45"/>
      <c r="G960" s="45"/>
      <c r="H960" s="46"/>
      <c r="I960" s="45"/>
      <c r="J960" s="2"/>
      <c r="K960" s="4"/>
      <c r="L960" s="4"/>
      <c r="M960" s="4"/>
      <c r="N960" s="4"/>
      <c r="O960" s="4"/>
      <c r="P960" s="4"/>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4"/>
      <c r="AQ960" s="4"/>
      <c r="AR960" s="4"/>
      <c r="AS960" s="4"/>
      <c r="AT960" s="4"/>
      <c r="AU960" s="4"/>
      <c r="AV960" s="4"/>
      <c r="AW960" s="4"/>
    </row>
    <row r="961" spans="1:49" s="59" customFormat="1">
      <c r="A961" s="14"/>
      <c r="B961" s="43"/>
      <c r="C961" s="44"/>
      <c r="D961" s="45"/>
      <c r="E961" s="46"/>
      <c r="F961" s="45"/>
      <c r="G961" s="45"/>
      <c r="H961" s="46"/>
      <c r="I961" s="45"/>
      <c r="J961" s="2"/>
      <c r="K961" s="4"/>
      <c r="L961" s="4"/>
      <c r="M961" s="4"/>
      <c r="N961" s="4"/>
      <c r="O961" s="4"/>
      <c r="P961" s="4"/>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4"/>
      <c r="AQ961" s="4"/>
      <c r="AR961" s="4"/>
      <c r="AS961" s="4"/>
      <c r="AT961" s="4"/>
      <c r="AU961" s="4"/>
      <c r="AV961" s="4"/>
      <c r="AW961" s="4"/>
    </row>
    <row r="962" spans="1:49" s="59" customFormat="1">
      <c r="A962" s="14"/>
      <c r="B962" s="43"/>
      <c r="C962" s="44"/>
      <c r="D962" s="45"/>
      <c r="E962" s="46"/>
      <c r="F962" s="45"/>
      <c r="G962" s="45"/>
      <c r="H962" s="46"/>
      <c r="I962" s="45"/>
      <c r="J962" s="2"/>
      <c r="K962" s="4"/>
      <c r="L962" s="4"/>
      <c r="M962" s="4"/>
      <c r="N962" s="4"/>
      <c r="O962" s="4"/>
      <c r="P962" s="4"/>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4"/>
      <c r="AQ962" s="4"/>
      <c r="AR962" s="4"/>
      <c r="AS962" s="4"/>
      <c r="AT962" s="4"/>
      <c r="AU962" s="4"/>
      <c r="AV962" s="4"/>
      <c r="AW962" s="4"/>
    </row>
    <row r="963" spans="1:49" s="59" customFormat="1">
      <c r="A963" s="14"/>
      <c r="B963" s="43"/>
      <c r="C963" s="44"/>
      <c r="D963" s="45"/>
      <c r="E963" s="46"/>
      <c r="F963" s="45"/>
      <c r="G963" s="45"/>
      <c r="H963" s="46"/>
      <c r="I963" s="45"/>
      <c r="J963" s="2"/>
      <c r="K963" s="4"/>
      <c r="L963" s="4"/>
      <c r="M963" s="4"/>
      <c r="N963" s="4"/>
      <c r="O963" s="4"/>
      <c r="P963" s="4"/>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4"/>
      <c r="AQ963" s="4"/>
      <c r="AR963" s="4"/>
      <c r="AS963" s="4"/>
      <c r="AT963" s="4"/>
      <c r="AU963" s="4"/>
      <c r="AV963" s="4"/>
      <c r="AW963" s="4"/>
    </row>
    <row r="964" spans="1:49" s="59" customFormat="1">
      <c r="A964" s="14"/>
      <c r="B964" s="43"/>
      <c r="C964" s="44"/>
      <c r="D964" s="45"/>
      <c r="E964" s="46"/>
      <c r="F964" s="45"/>
      <c r="G964" s="45"/>
      <c r="H964" s="46"/>
      <c r="I964" s="45"/>
      <c r="J964" s="2"/>
      <c r="K964" s="4"/>
      <c r="L964" s="4"/>
      <c r="M964" s="4"/>
      <c r="N964" s="4"/>
      <c r="O964" s="4"/>
      <c r="P964" s="4"/>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4"/>
      <c r="AQ964" s="4"/>
      <c r="AR964" s="4"/>
      <c r="AS964" s="4"/>
      <c r="AT964" s="4"/>
      <c r="AU964" s="4"/>
      <c r="AV964" s="4"/>
      <c r="AW964" s="4"/>
    </row>
    <row r="965" spans="1:49" s="59" customFormat="1">
      <c r="A965" s="14"/>
      <c r="B965" s="43"/>
      <c r="C965" s="44"/>
      <c r="D965" s="45"/>
      <c r="E965" s="46"/>
      <c r="F965" s="45"/>
      <c r="G965" s="45"/>
      <c r="H965" s="46"/>
      <c r="I965" s="45"/>
      <c r="J965" s="2"/>
      <c r="K965" s="4"/>
      <c r="L965" s="4"/>
      <c r="M965" s="4"/>
      <c r="N965" s="4"/>
      <c r="O965" s="4"/>
      <c r="P965" s="4"/>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4"/>
      <c r="AQ965" s="4"/>
      <c r="AR965" s="4"/>
      <c r="AS965" s="4"/>
      <c r="AT965" s="4"/>
      <c r="AU965" s="4"/>
      <c r="AV965" s="4"/>
      <c r="AW965" s="4"/>
    </row>
    <row r="966" spans="1:49" s="59" customFormat="1">
      <c r="A966" s="14"/>
      <c r="B966" s="43"/>
      <c r="C966" s="44"/>
      <c r="D966" s="45"/>
      <c r="E966" s="46"/>
      <c r="F966" s="45"/>
      <c r="G966" s="45"/>
      <c r="H966" s="46"/>
      <c r="I966" s="45"/>
      <c r="J966" s="2"/>
      <c r="K966" s="4"/>
      <c r="L966" s="4"/>
      <c r="M966" s="4"/>
      <c r="N966" s="4"/>
      <c r="O966" s="4"/>
      <c r="P966" s="4"/>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4"/>
      <c r="AQ966" s="4"/>
      <c r="AR966" s="4"/>
      <c r="AS966" s="4"/>
      <c r="AT966" s="4"/>
      <c r="AU966" s="4"/>
      <c r="AV966" s="4"/>
      <c r="AW966" s="4"/>
    </row>
    <row r="967" spans="1:49" s="59" customFormat="1">
      <c r="A967" s="14"/>
      <c r="B967" s="43"/>
      <c r="C967" s="44"/>
      <c r="D967" s="45"/>
      <c r="E967" s="46"/>
      <c r="F967" s="45"/>
      <c r="G967" s="45"/>
      <c r="H967" s="46"/>
      <c r="I967" s="45"/>
      <c r="J967" s="2"/>
      <c r="K967" s="4"/>
      <c r="L967" s="4"/>
      <c r="M967" s="4"/>
      <c r="N967" s="4"/>
      <c r="O967" s="4"/>
      <c r="P967" s="4"/>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4"/>
      <c r="AQ967" s="4"/>
      <c r="AR967" s="4"/>
      <c r="AS967" s="4"/>
      <c r="AT967" s="4"/>
      <c r="AU967" s="4"/>
      <c r="AV967" s="4"/>
      <c r="AW967" s="4"/>
    </row>
    <row r="968" spans="1:49" s="59" customFormat="1">
      <c r="A968" s="14"/>
      <c r="B968" s="43"/>
      <c r="C968" s="44"/>
      <c r="D968" s="45"/>
      <c r="E968" s="46"/>
      <c r="F968" s="45"/>
      <c r="G968" s="45"/>
      <c r="H968" s="46"/>
      <c r="I968" s="45"/>
      <c r="J968" s="2"/>
      <c r="K968" s="4"/>
      <c r="L968" s="4"/>
      <c r="M968" s="4"/>
      <c r="N968" s="4"/>
      <c r="O968" s="4"/>
      <c r="P968" s="4"/>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4"/>
      <c r="AQ968" s="4"/>
      <c r="AR968" s="4"/>
      <c r="AS968" s="4"/>
      <c r="AT968" s="4"/>
      <c r="AU968" s="4"/>
      <c r="AV968" s="4"/>
      <c r="AW968" s="4"/>
    </row>
    <row r="969" spans="1:49" s="59" customFormat="1">
      <c r="A969" s="14"/>
      <c r="B969" s="43"/>
      <c r="C969" s="44"/>
      <c r="D969" s="45"/>
      <c r="E969" s="46"/>
      <c r="F969" s="45"/>
      <c r="G969" s="45"/>
      <c r="H969" s="46"/>
      <c r="I969" s="45"/>
      <c r="J969" s="2"/>
      <c r="K969" s="4"/>
      <c r="L969" s="4"/>
      <c r="M969" s="4"/>
      <c r="N969" s="4"/>
      <c r="O969" s="4"/>
      <c r="P969" s="4"/>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4"/>
      <c r="AQ969" s="4"/>
      <c r="AR969" s="4"/>
      <c r="AS969" s="4"/>
      <c r="AT969" s="4"/>
      <c r="AU969" s="4"/>
      <c r="AV969" s="4"/>
      <c r="AW969" s="4"/>
    </row>
    <row r="970" spans="1:49" s="59" customFormat="1">
      <c r="A970" s="14"/>
      <c r="B970" s="43"/>
      <c r="C970" s="44"/>
      <c r="D970" s="45"/>
      <c r="E970" s="46"/>
      <c r="F970" s="45"/>
      <c r="G970" s="45"/>
      <c r="H970" s="46"/>
      <c r="I970" s="45"/>
      <c r="J970" s="2"/>
      <c r="K970" s="4"/>
      <c r="L970" s="4"/>
      <c r="M970" s="4"/>
      <c r="N970" s="4"/>
      <c r="O970" s="4"/>
      <c r="P970" s="4"/>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4"/>
      <c r="AQ970" s="4"/>
      <c r="AR970" s="4"/>
      <c r="AS970" s="4"/>
      <c r="AT970" s="4"/>
      <c r="AU970" s="4"/>
      <c r="AV970" s="4"/>
      <c r="AW970" s="4"/>
    </row>
    <row r="971" spans="1:49" s="59" customFormat="1">
      <c r="A971" s="14"/>
      <c r="B971" s="43"/>
      <c r="C971" s="44"/>
      <c r="D971" s="45"/>
      <c r="E971" s="46"/>
      <c r="F971" s="45"/>
      <c r="G971" s="45"/>
      <c r="H971" s="46"/>
      <c r="I971" s="45"/>
      <c r="J971" s="2"/>
      <c r="K971" s="4"/>
      <c r="L971" s="4"/>
      <c r="M971" s="4"/>
      <c r="N971" s="4"/>
      <c r="O971" s="4"/>
      <c r="P971" s="4"/>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4"/>
      <c r="AQ971" s="4"/>
      <c r="AR971" s="4"/>
      <c r="AS971" s="4"/>
      <c r="AT971" s="4"/>
      <c r="AU971" s="4"/>
      <c r="AV971" s="4"/>
      <c r="AW971" s="4"/>
    </row>
    <row r="972" spans="1:49" s="59" customFormat="1">
      <c r="A972" s="14"/>
      <c r="B972" s="43"/>
      <c r="C972" s="44"/>
      <c r="D972" s="45"/>
      <c r="E972" s="46"/>
      <c r="F972" s="45"/>
      <c r="G972" s="45"/>
      <c r="H972" s="46"/>
      <c r="I972" s="45"/>
      <c r="J972" s="2"/>
      <c r="K972" s="4"/>
      <c r="L972" s="4"/>
      <c r="M972" s="4"/>
      <c r="N972" s="4"/>
      <c r="O972" s="4"/>
      <c r="P972" s="4"/>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4"/>
      <c r="AQ972" s="4"/>
      <c r="AR972" s="4"/>
      <c r="AS972" s="4"/>
      <c r="AT972" s="4"/>
      <c r="AU972" s="4"/>
      <c r="AV972" s="4"/>
      <c r="AW972" s="4"/>
    </row>
    <row r="973" spans="1:49" s="59" customFormat="1">
      <c r="A973" s="14"/>
      <c r="B973" s="43"/>
      <c r="C973" s="44"/>
      <c r="D973" s="45"/>
      <c r="E973" s="46"/>
      <c r="F973" s="45"/>
      <c r="G973" s="45"/>
      <c r="H973" s="46"/>
      <c r="I973" s="45"/>
      <c r="J973" s="2"/>
      <c r="K973" s="4"/>
      <c r="L973" s="4"/>
      <c r="M973" s="4"/>
      <c r="N973" s="4"/>
      <c r="O973" s="4"/>
      <c r="P973" s="4"/>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4"/>
      <c r="AQ973" s="4"/>
      <c r="AR973" s="4"/>
      <c r="AS973" s="4"/>
      <c r="AT973" s="4"/>
      <c r="AU973" s="4"/>
      <c r="AV973" s="4"/>
      <c r="AW973" s="4"/>
    </row>
    <row r="974" spans="1:49" s="59" customFormat="1">
      <c r="A974" s="14"/>
      <c r="B974" s="43"/>
      <c r="C974" s="44"/>
      <c r="D974" s="45"/>
      <c r="E974" s="46"/>
      <c r="F974" s="45"/>
      <c r="G974" s="45"/>
      <c r="H974" s="46"/>
      <c r="I974" s="45"/>
      <c r="J974" s="2"/>
      <c r="K974" s="4"/>
      <c r="L974" s="4"/>
      <c r="M974" s="4"/>
      <c r="N974" s="4"/>
      <c r="O974" s="4"/>
      <c r="P974" s="4"/>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4"/>
      <c r="AQ974" s="4"/>
      <c r="AR974" s="4"/>
      <c r="AS974" s="4"/>
      <c r="AT974" s="4"/>
      <c r="AU974" s="4"/>
      <c r="AV974" s="4"/>
      <c r="AW974" s="4"/>
    </row>
    <row r="975" spans="1:49" s="59" customFormat="1">
      <c r="A975" s="14"/>
      <c r="B975" s="43"/>
      <c r="C975" s="44"/>
      <c r="D975" s="45"/>
      <c r="E975" s="46"/>
      <c r="F975" s="45"/>
      <c r="G975" s="45"/>
      <c r="H975" s="46"/>
      <c r="I975" s="45"/>
      <c r="J975" s="2"/>
      <c r="K975" s="4"/>
      <c r="L975" s="4"/>
      <c r="M975" s="4"/>
      <c r="N975" s="4"/>
      <c r="O975" s="4"/>
      <c r="P975" s="4"/>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4"/>
      <c r="AQ975" s="4"/>
      <c r="AR975" s="4"/>
      <c r="AS975" s="4"/>
      <c r="AT975" s="4"/>
      <c r="AU975" s="4"/>
      <c r="AV975" s="4"/>
      <c r="AW975" s="4"/>
    </row>
    <row r="976" spans="1:49" s="59" customFormat="1">
      <c r="A976" s="14"/>
      <c r="B976" s="43"/>
      <c r="C976" s="44"/>
      <c r="D976" s="45"/>
      <c r="E976" s="46"/>
      <c r="F976" s="45"/>
      <c r="G976" s="45"/>
      <c r="H976" s="46"/>
      <c r="I976" s="45"/>
      <c r="J976" s="2"/>
      <c r="K976" s="4"/>
      <c r="L976" s="4"/>
      <c r="M976" s="4"/>
      <c r="N976" s="4"/>
      <c r="O976" s="4"/>
      <c r="P976" s="4"/>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4"/>
      <c r="AQ976" s="4"/>
      <c r="AR976" s="4"/>
      <c r="AS976" s="4"/>
      <c r="AT976" s="4"/>
      <c r="AU976" s="4"/>
      <c r="AV976" s="4"/>
      <c r="AW976" s="4"/>
    </row>
    <row r="977" spans="1:49" s="59" customFormat="1">
      <c r="A977" s="14"/>
      <c r="B977" s="43"/>
      <c r="C977" s="44"/>
      <c r="D977" s="45"/>
      <c r="E977" s="46"/>
      <c r="F977" s="45"/>
      <c r="G977" s="45"/>
      <c r="H977" s="46"/>
      <c r="I977" s="45"/>
      <c r="J977" s="2"/>
      <c r="K977" s="4"/>
      <c r="L977" s="4"/>
      <c r="M977" s="4"/>
      <c r="N977" s="4"/>
      <c r="O977" s="4"/>
      <c r="P977" s="4"/>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4"/>
      <c r="AQ977" s="4"/>
      <c r="AR977" s="4"/>
      <c r="AS977" s="4"/>
      <c r="AT977" s="4"/>
      <c r="AU977" s="4"/>
      <c r="AV977" s="4"/>
      <c r="AW977" s="4"/>
    </row>
    <row r="978" spans="1:49" s="59" customFormat="1">
      <c r="A978" s="14"/>
      <c r="B978" s="43"/>
      <c r="C978" s="44"/>
      <c r="D978" s="45"/>
      <c r="E978" s="46"/>
      <c r="F978" s="45"/>
      <c r="G978" s="45"/>
      <c r="H978" s="46"/>
      <c r="I978" s="45"/>
      <c r="J978" s="2"/>
      <c r="K978" s="4"/>
      <c r="L978" s="4"/>
      <c r="M978" s="4"/>
      <c r="N978" s="4"/>
      <c r="O978" s="4"/>
      <c r="P978" s="4"/>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4"/>
      <c r="AQ978" s="4"/>
      <c r="AR978" s="4"/>
      <c r="AS978" s="4"/>
      <c r="AT978" s="4"/>
      <c r="AU978" s="4"/>
      <c r="AV978" s="4"/>
      <c r="AW978" s="4"/>
    </row>
    <row r="979" spans="1:49" s="59" customFormat="1">
      <c r="A979" s="14"/>
      <c r="B979" s="43"/>
      <c r="C979" s="44"/>
      <c r="D979" s="45"/>
      <c r="E979" s="46"/>
      <c r="F979" s="45"/>
      <c r="G979" s="45"/>
      <c r="H979" s="46"/>
      <c r="I979" s="45"/>
      <c r="J979" s="2"/>
      <c r="K979" s="4"/>
      <c r="L979" s="4"/>
      <c r="M979" s="4"/>
      <c r="N979" s="4"/>
      <c r="O979" s="4"/>
      <c r="P979" s="4"/>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4"/>
      <c r="AQ979" s="4"/>
      <c r="AR979" s="4"/>
      <c r="AS979" s="4"/>
      <c r="AT979" s="4"/>
      <c r="AU979" s="4"/>
      <c r="AV979" s="4"/>
      <c r="AW979" s="4"/>
    </row>
    <row r="980" spans="1:49" s="59" customFormat="1">
      <c r="A980" s="14"/>
      <c r="B980" s="43"/>
      <c r="C980" s="44"/>
      <c r="D980" s="45"/>
      <c r="E980" s="46"/>
      <c r="F980" s="45"/>
      <c r="G980" s="45"/>
      <c r="H980" s="46"/>
      <c r="I980" s="45"/>
      <c r="J980" s="2"/>
      <c r="K980" s="4"/>
      <c r="L980" s="4"/>
      <c r="M980" s="4"/>
      <c r="N980" s="4"/>
      <c r="O980" s="4"/>
      <c r="P980" s="4"/>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4"/>
      <c r="AQ980" s="4"/>
      <c r="AR980" s="4"/>
      <c r="AS980" s="4"/>
      <c r="AT980" s="4"/>
      <c r="AU980" s="4"/>
      <c r="AV980" s="4"/>
      <c r="AW980" s="4"/>
    </row>
    <row r="981" spans="1:49" s="59" customFormat="1">
      <c r="A981" s="14"/>
      <c r="B981" s="43"/>
      <c r="C981" s="44"/>
      <c r="D981" s="45"/>
      <c r="E981" s="46"/>
      <c r="F981" s="45"/>
      <c r="G981" s="45"/>
      <c r="H981" s="46"/>
      <c r="I981" s="45"/>
      <c r="J981" s="2"/>
      <c r="K981" s="4"/>
      <c r="L981" s="4"/>
      <c r="M981" s="4"/>
      <c r="N981" s="4"/>
      <c r="O981" s="4"/>
      <c r="P981" s="4"/>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4"/>
      <c r="AQ981" s="4"/>
      <c r="AR981" s="4"/>
      <c r="AS981" s="4"/>
      <c r="AT981" s="4"/>
      <c r="AU981" s="4"/>
      <c r="AV981" s="4"/>
      <c r="AW981" s="4"/>
    </row>
    <row r="982" spans="1:49" s="59" customFormat="1">
      <c r="A982" s="14"/>
      <c r="B982" s="43"/>
      <c r="C982" s="44"/>
      <c r="D982" s="45"/>
      <c r="E982" s="46"/>
      <c r="F982" s="45"/>
      <c r="G982" s="45"/>
      <c r="H982" s="46"/>
      <c r="I982" s="45"/>
      <c r="J982" s="2"/>
      <c r="K982" s="4"/>
      <c r="L982" s="4"/>
      <c r="M982" s="4"/>
      <c r="N982" s="4"/>
      <c r="O982" s="4"/>
      <c r="P982" s="4"/>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4"/>
      <c r="AQ982" s="4"/>
      <c r="AR982" s="4"/>
      <c r="AS982" s="4"/>
      <c r="AT982" s="4"/>
      <c r="AU982" s="4"/>
      <c r="AV982" s="4"/>
      <c r="AW982" s="4"/>
    </row>
    <row r="983" spans="1:49" s="59" customFormat="1">
      <c r="A983" s="14"/>
      <c r="B983" s="43"/>
      <c r="C983" s="44"/>
      <c r="D983" s="45"/>
      <c r="E983" s="46"/>
      <c r="F983" s="45"/>
      <c r="G983" s="45"/>
      <c r="H983" s="46"/>
      <c r="I983" s="45"/>
      <c r="J983" s="2"/>
      <c r="K983" s="4"/>
      <c r="L983" s="4"/>
      <c r="M983" s="4"/>
      <c r="N983" s="4"/>
      <c r="O983" s="4"/>
      <c r="P983" s="4"/>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4"/>
      <c r="AQ983" s="4"/>
      <c r="AR983" s="4"/>
      <c r="AS983" s="4"/>
      <c r="AT983" s="4"/>
      <c r="AU983" s="4"/>
      <c r="AV983" s="4"/>
      <c r="AW983" s="4"/>
    </row>
    <row r="984" spans="1:49" s="59" customFormat="1">
      <c r="A984" s="14"/>
      <c r="B984" s="43"/>
      <c r="C984" s="44"/>
      <c r="D984" s="45"/>
      <c r="E984" s="46"/>
      <c r="F984" s="45"/>
      <c r="G984" s="45"/>
      <c r="H984" s="46"/>
      <c r="I984" s="45"/>
      <c r="J984" s="2"/>
      <c r="K984" s="4"/>
      <c r="L984" s="4"/>
      <c r="M984" s="4"/>
      <c r="N984" s="4"/>
      <c r="O984" s="4"/>
      <c r="P984" s="4"/>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4"/>
      <c r="AQ984" s="4"/>
      <c r="AR984" s="4"/>
      <c r="AS984" s="4"/>
      <c r="AT984" s="4"/>
      <c r="AU984" s="4"/>
      <c r="AV984" s="4"/>
      <c r="AW984" s="4"/>
    </row>
    <row r="985" spans="1:49" s="59" customFormat="1">
      <c r="A985" s="14"/>
      <c r="B985" s="43"/>
      <c r="C985" s="44"/>
      <c r="D985" s="45"/>
      <c r="E985" s="46"/>
      <c r="F985" s="45"/>
      <c r="G985" s="45"/>
      <c r="H985" s="46"/>
      <c r="I985" s="45"/>
      <c r="J985" s="2"/>
      <c r="K985" s="4"/>
      <c r="L985" s="4"/>
      <c r="M985" s="4"/>
      <c r="N985" s="4"/>
      <c r="O985" s="4"/>
      <c r="P985" s="4"/>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4"/>
      <c r="AQ985" s="4"/>
      <c r="AR985" s="4"/>
      <c r="AS985" s="4"/>
      <c r="AT985" s="4"/>
      <c r="AU985" s="4"/>
      <c r="AV985" s="4"/>
      <c r="AW985" s="4"/>
    </row>
    <row r="986" spans="1:49" s="59" customFormat="1">
      <c r="A986" s="14"/>
      <c r="B986" s="43"/>
      <c r="C986" s="44"/>
      <c r="D986" s="45"/>
      <c r="E986" s="46"/>
      <c r="F986" s="45"/>
      <c r="G986" s="45"/>
      <c r="H986" s="46"/>
      <c r="I986" s="45"/>
      <c r="J986" s="2"/>
      <c r="K986" s="4"/>
      <c r="L986" s="4"/>
      <c r="M986" s="4"/>
      <c r="N986" s="4"/>
      <c r="O986" s="4"/>
      <c r="P986" s="4"/>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4"/>
      <c r="AQ986" s="4"/>
      <c r="AR986" s="4"/>
      <c r="AS986" s="4"/>
      <c r="AT986" s="4"/>
      <c r="AU986" s="4"/>
      <c r="AV986" s="4"/>
      <c r="AW986" s="4"/>
    </row>
    <row r="987" spans="1:49" s="59" customFormat="1">
      <c r="A987" s="14"/>
      <c r="B987" s="43"/>
      <c r="C987" s="44"/>
      <c r="D987" s="45"/>
      <c r="E987" s="46"/>
      <c r="F987" s="45"/>
      <c r="G987" s="45"/>
      <c r="H987" s="46"/>
      <c r="I987" s="45"/>
      <c r="J987" s="2"/>
      <c r="K987" s="4"/>
      <c r="L987" s="4"/>
      <c r="M987" s="4"/>
      <c r="N987" s="4"/>
      <c r="O987" s="4"/>
      <c r="P987" s="4"/>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4"/>
      <c r="AQ987" s="4"/>
      <c r="AR987" s="4"/>
      <c r="AS987" s="4"/>
      <c r="AT987" s="4"/>
      <c r="AU987" s="4"/>
      <c r="AV987" s="4"/>
      <c r="AW987" s="4"/>
    </row>
    <row r="988" spans="1:49" s="59" customFormat="1">
      <c r="A988" s="14"/>
      <c r="B988" s="43"/>
      <c r="C988" s="44"/>
      <c r="D988" s="45"/>
      <c r="E988" s="46"/>
      <c r="F988" s="45"/>
      <c r="G988" s="45"/>
      <c r="H988" s="46"/>
      <c r="I988" s="45"/>
      <c r="J988" s="2"/>
      <c r="K988" s="4"/>
      <c r="L988" s="4"/>
      <c r="M988" s="4"/>
      <c r="N988" s="4"/>
      <c r="O988" s="4"/>
      <c r="P988" s="4"/>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4"/>
      <c r="AQ988" s="4"/>
      <c r="AR988" s="4"/>
      <c r="AS988" s="4"/>
      <c r="AT988" s="4"/>
      <c r="AU988" s="4"/>
      <c r="AV988" s="4"/>
      <c r="AW988" s="4"/>
    </row>
    <row r="989" spans="1:49" s="59" customFormat="1">
      <c r="A989" s="14"/>
      <c r="B989" s="43"/>
      <c r="C989" s="44"/>
      <c r="D989" s="45"/>
      <c r="E989" s="46"/>
      <c r="F989" s="45"/>
      <c r="G989" s="45"/>
      <c r="H989" s="46"/>
      <c r="I989" s="45"/>
      <c r="J989" s="2"/>
      <c r="K989" s="4"/>
      <c r="L989" s="4"/>
      <c r="M989" s="4"/>
      <c r="N989" s="4"/>
      <c r="O989" s="4"/>
      <c r="P989" s="4"/>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4"/>
      <c r="AQ989" s="4"/>
      <c r="AR989" s="4"/>
      <c r="AS989" s="4"/>
      <c r="AT989" s="4"/>
      <c r="AU989" s="4"/>
      <c r="AV989" s="4"/>
      <c r="AW989" s="4"/>
    </row>
    <row r="990" spans="1:49" s="59" customFormat="1">
      <c r="A990" s="14"/>
      <c r="B990" s="43"/>
      <c r="C990" s="44"/>
      <c r="D990" s="45"/>
      <c r="E990" s="46"/>
      <c r="F990" s="45"/>
      <c r="G990" s="45"/>
      <c r="H990" s="46"/>
      <c r="I990" s="45"/>
      <c r="J990" s="2"/>
      <c r="K990" s="4"/>
      <c r="L990" s="4"/>
      <c r="M990" s="4"/>
      <c r="N990" s="4"/>
      <c r="O990" s="4"/>
      <c r="P990" s="4"/>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4"/>
      <c r="AQ990" s="4"/>
      <c r="AR990" s="4"/>
      <c r="AS990" s="4"/>
      <c r="AT990" s="4"/>
      <c r="AU990" s="4"/>
      <c r="AV990" s="4"/>
      <c r="AW990" s="4"/>
    </row>
    <row r="991" spans="1:49" s="59" customFormat="1">
      <c r="A991" s="14"/>
      <c r="B991" s="43"/>
      <c r="C991" s="44"/>
      <c r="D991" s="45"/>
      <c r="E991" s="46"/>
      <c r="F991" s="45"/>
      <c r="G991" s="45"/>
      <c r="H991" s="46"/>
      <c r="I991" s="45"/>
      <c r="J991" s="2"/>
      <c r="K991" s="4"/>
      <c r="L991" s="4"/>
      <c r="M991" s="4"/>
      <c r="N991" s="4"/>
      <c r="O991" s="4"/>
      <c r="P991" s="4"/>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4"/>
      <c r="AQ991" s="4"/>
      <c r="AR991" s="4"/>
      <c r="AS991" s="4"/>
      <c r="AT991" s="4"/>
      <c r="AU991" s="4"/>
      <c r="AV991" s="4"/>
      <c r="AW991" s="4"/>
    </row>
    <row r="992" spans="1:49" s="59" customFormat="1">
      <c r="A992" s="14"/>
      <c r="B992" s="43"/>
      <c r="C992" s="44"/>
      <c r="D992" s="45"/>
      <c r="E992" s="46"/>
      <c r="F992" s="45"/>
      <c r="G992" s="45"/>
      <c r="H992" s="46"/>
      <c r="I992" s="45"/>
      <c r="J992" s="2"/>
      <c r="K992" s="4"/>
      <c r="L992" s="4"/>
      <c r="M992" s="4"/>
      <c r="N992" s="4"/>
      <c r="O992" s="4"/>
      <c r="P992" s="4"/>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4"/>
      <c r="AQ992" s="4"/>
      <c r="AR992" s="4"/>
      <c r="AS992" s="4"/>
      <c r="AT992" s="4"/>
      <c r="AU992" s="4"/>
      <c r="AV992" s="4"/>
      <c r="AW992" s="4"/>
    </row>
    <row r="993" spans="1:49" s="59" customFormat="1">
      <c r="A993" s="14"/>
      <c r="B993" s="43"/>
      <c r="C993" s="44"/>
      <c r="D993" s="45"/>
      <c r="E993" s="46"/>
      <c r="F993" s="45"/>
      <c r="G993" s="45"/>
      <c r="H993" s="46"/>
      <c r="I993" s="45"/>
      <c r="J993" s="2"/>
      <c r="K993" s="4"/>
      <c r="L993" s="4"/>
      <c r="M993" s="4"/>
      <c r="N993" s="4"/>
      <c r="O993" s="4"/>
      <c r="P993" s="4"/>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4"/>
      <c r="AQ993" s="4"/>
      <c r="AR993" s="4"/>
      <c r="AS993" s="4"/>
      <c r="AT993" s="4"/>
      <c r="AU993" s="4"/>
      <c r="AV993" s="4"/>
      <c r="AW993" s="4"/>
    </row>
    <row r="994" spans="1:49" s="59" customFormat="1">
      <c r="A994" s="14"/>
      <c r="B994" s="43"/>
      <c r="C994" s="44"/>
      <c r="D994" s="45"/>
      <c r="E994" s="46"/>
      <c r="F994" s="45"/>
      <c r="G994" s="45"/>
      <c r="H994" s="46"/>
      <c r="I994" s="45"/>
      <c r="J994" s="2"/>
      <c r="K994" s="4"/>
      <c r="L994" s="4"/>
      <c r="M994" s="4"/>
      <c r="N994" s="4"/>
      <c r="O994" s="4"/>
      <c r="P994" s="4"/>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4"/>
      <c r="AQ994" s="4"/>
      <c r="AR994" s="4"/>
      <c r="AS994" s="4"/>
      <c r="AT994" s="4"/>
      <c r="AU994" s="4"/>
      <c r="AV994" s="4"/>
      <c r="AW994" s="4"/>
    </row>
    <row r="995" spans="1:49" s="59" customFormat="1">
      <c r="A995" s="14"/>
      <c r="B995" s="43"/>
      <c r="C995" s="44"/>
      <c r="D995" s="45"/>
      <c r="E995" s="46"/>
      <c r="F995" s="45"/>
      <c r="G995" s="45"/>
      <c r="H995" s="46"/>
      <c r="I995" s="45"/>
      <c r="J995" s="2"/>
      <c r="K995" s="4"/>
      <c r="L995" s="4"/>
      <c r="M995" s="4"/>
      <c r="N995" s="4"/>
      <c r="O995" s="4"/>
      <c r="P995" s="4"/>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4"/>
      <c r="AQ995" s="4"/>
      <c r="AR995" s="4"/>
      <c r="AS995" s="4"/>
      <c r="AT995" s="4"/>
      <c r="AU995" s="4"/>
      <c r="AV995" s="4"/>
      <c r="AW995" s="4"/>
    </row>
    <row r="996" spans="1:49" s="59" customFormat="1">
      <c r="A996" s="14"/>
      <c r="B996" s="43"/>
      <c r="C996" s="44"/>
      <c r="D996" s="45"/>
      <c r="E996" s="46"/>
      <c r="F996" s="45"/>
      <c r="G996" s="45"/>
      <c r="H996" s="46"/>
      <c r="I996" s="45"/>
      <c r="J996" s="2"/>
      <c r="K996" s="4"/>
      <c r="L996" s="4"/>
      <c r="M996" s="4"/>
      <c r="N996" s="4"/>
      <c r="O996" s="4"/>
      <c r="P996" s="4"/>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4"/>
      <c r="AQ996" s="4"/>
      <c r="AR996" s="4"/>
      <c r="AS996" s="4"/>
      <c r="AT996" s="4"/>
      <c r="AU996" s="4"/>
      <c r="AV996" s="4"/>
      <c r="AW996" s="4"/>
    </row>
    <row r="997" spans="1:49" s="59" customFormat="1">
      <c r="A997" s="14"/>
      <c r="B997" s="43"/>
      <c r="C997" s="44"/>
      <c r="D997" s="45"/>
      <c r="E997" s="46"/>
      <c r="F997" s="45"/>
      <c r="G997" s="45"/>
      <c r="H997" s="46"/>
      <c r="I997" s="45"/>
      <c r="J997" s="2"/>
      <c r="K997" s="4"/>
      <c r="L997" s="4"/>
      <c r="M997" s="4"/>
      <c r="N997" s="4"/>
      <c r="O997" s="4"/>
      <c r="P997" s="4"/>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4"/>
      <c r="AQ997" s="4"/>
      <c r="AR997" s="4"/>
      <c r="AS997" s="4"/>
      <c r="AT997" s="4"/>
      <c r="AU997" s="4"/>
      <c r="AV997" s="4"/>
      <c r="AW997" s="4"/>
    </row>
    <row r="998" spans="1:49" s="59" customFormat="1">
      <c r="A998" s="14"/>
      <c r="B998" s="43"/>
      <c r="C998" s="44"/>
      <c r="D998" s="45"/>
      <c r="E998" s="46"/>
      <c r="F998" s="45"/>
      <c r="G998" s="45"/>
      <c r="H998" s="46"/>
      <c r="I998" s="45"/>
      <c r="J998" s="2"/>
      <c r="K998" s="4"/>
      <c r="L998" s="4"/>
      <c r="M998" s="4"/>
      <c r="N998" s="4"/>
      <c r="O998" s="4"/>
      <c r="P998" s="4"/>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4"/>
      <c r="AQ998" s="4"/>
      <c r="AR998" s="4"/>
      <c r="AS998" s="4"/>
      <c r="AT998" s="4"/>
      <c r="AU998" s="4"/>
      <c r="AV998" s="4"/>
      <c r="AW998" s="4"/>
    </row>
    <row r="999" spans="1:49" s="59" customFormat="1">
      <c r="A999" s="14"/>
      <c r="B999" s="43"/>
      <c r="C999" s="44"/>
      <c r="D999" s="45"/>
      <c r="E999" s="46"/>
      <c r="F999" s="45"/>
      <c r="G999" s="45"/>
      <c r="H999" s="46"/>
      <c r="I999" s="45"/>
      <c r="J999" s="2"/>
      <c r="K999" s="4"/>
      <c r="L999" s="4"/>
      <c r="M999" s="4"/>
      <c r="N999" s="4"/>
      <c r="O999" s="4"/>
      <c r="P999" s="4"/>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4"/>
      <c r="AQ999" s="4"/>
      <c r="AR999" s="4"/>
      <c r="AS999" s="4"/>
      <c r="AT999" s="4"/>
      <c r="AU999" s="4"/>
      <c r="AV999" s="4"/>
      <c r="AW999" s="4"/>
    </row>
    <row r="1000" spans="1:49" s="59" customFormat="1">
      <c r="A1000" s="14"/>
      <c r="B1000" s="43"/>
      <c r="C1000" s="44"/>
      <c r="D1000" s="45"/>
      <c r="E1000" s="46"/>
      <c r="F1000" s="45"/>
      <c r="G1000" s="45"/>
      <c r="H1000" s="46"/>
      <c r="I1000" s="45"/>
      <c r="J1000" s="2"/>
      <c r="K1000" s="4"/>
      <c r="L1000" s="4"/>
      <c r="M1000" s="4"/>
      <c r="N1000" s="4"/>
      <c r="O1000" s="4"/>
      <c r="P1000" s="4"/>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4"/>
      <c r="AQ1000" s="4"/>
      <c r="AR1000" s="4"/>
      <c r="AS1000" s="4"/>
      <c r="AT1000" s="4"/>
      <c r="AU1000" s="4"/>
      <c r="AV1000" s="4"/>
      <c r="AW1000" s="4"/>
    </row>
    <row r="1001" spans="1:49" s="59" customFormat="1">
      <c r="A1001" s="14"/>
      <c r="B1001" s="43"/>
      <c r="C1001" s="44"/>
      <c r="D1001" s="45"/>
      <c r="E1001" s="46"/>
      <c r="F1001" s="45"/>
      <c r="G1001" s="45"/>
      <c r="H1001" s="46"/>
      <c r="I1001" s="45"/>
      <c r="J1001" s="2"/>
      <c r="K1001" s="4"/>
      <c r="L1001" s="4"/>
      <c r="M1001" s="4"/>
      <c r="N1001" s="4"/>
      <c r="O1001" s="4"/>
      <c r="P1001" s="4"/>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4"/>
      <c r="AQ1001" s="4"/>
      <c r="AR1001" s="4"/>
      <c r="AS1001" s="4"/>
      <c r="AT1001" s="4"/>
      <c r="AU1001" s="4"/>
      <c r="AV1001" s="4"/>
      <c r="AW1001" s="4"/>
    </row>
    <row r="1002" spans="1:49" s="59" customFormat="1">
      <c r="A1002" s="14"/>
      <c r="B1002" s="43"/>
      <c r="C1002" s="44"/>
      <c r="D1002" s="45"/>
      <c r="E1002" s="46"/>
      <c r="F1002" s="45"/>
      <c r="G1002" s="45"/>
      <c r="H1002" s="46"/>
      <c r="I1002" s="45"/>
      <c r="J1002" s="2"/>
      <c r="K1002" s="4"/>
      <c r="L1002" s="4"/>
      <c r="M1002" s="4"/>
      <c r="N1002" s="4"/>
      <c r="O1002" s="4"/>
      <c r="P1002" s="4"/>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4"/>
      <c r="AQ1002" s="4"/>
      <c r="AR1002" s="4"/>
      <c r="AS1002" s="4"/>
      <c r="AT1002" s="4"/>
      <c r="AU1002" s="4"/>
      <c r="AV1002" s="4"/>
      <c r="AW1002" s="4"/>
    </row>
    <row r="1003" spans="1:49" s="59" customFormat="1">
      <c r="A1003" s="14"/>
      <c r="B1003" s="43"/>
      <c r="C1003" s="44"/>
      <c r="D1003" s="45"/>
      <c r="E1003" s="46"/>
      <c r="F1003" s="45"/>
      <c r="G1003" s="45"/>
      <c r="H1003" s="46"/>
      <c r="I1003" s="45"/>
      <c r="J1003" s="2"/>
      <c r="K1003" s="4"/>
      <c r="L1003" s="4"/>
      <c r="M1003" s="4"/>
      <c r="N1003" s="4"/>
      <c r="O1003" s="4"/>
      <c r="P1003" s="4"/>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4"/>
      <c r="AQ1003" s="4"/>
      <c r="AR1003" s="4"/>
      <c r="AS1003" s="4"/>
      <c r="AT1003" s="4"/>
      <c r="AU1003" s="4"/>
      <c r="AV1003" s="4"/>
      <c r="AW1003" s="4"/>
    </row>
    <row r="1004" spans="1:49" s="59" customFormat="1">
      <c r="A1004" s="14"/>
      <c r="B1004" s="43"/>
      <c r="C1004" s="44"/>
      <c r="D1004" s="45"/>
      <c r="E1004" s="46"/>
      <c r="F1004" s="45"/>
      <c r="G1004" s="45"/>
      <c r="H1004" s="46"/>
      <c r="I1004" s="45"/>
      <c r="J1004" s="2"/>
      <c r="K1004" s="4"/>
      <c r="L1004" s="4"/>
      <c r="M1004" s="4"/>
      <c r="N1004" s="4"/>
      <c r="O1004" s="4"/>
      <c r="P1004" s="4"/>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4"/>
      <c r="AQ1004" s="4"/>
      <c r="AR1004" s="4"/>
      <c r="AS1004" s="4"/>
      <c r="AT1004" s="4"/>
      <c r="AU1004" s="4"/>
      <c r="AV1004" s="4"/>
      <c r="AW1004" s="4"/>
    </row>
    <row r="1005" spans="1:49" s="59" customFormat="1">
      <c r="A1005" s="14"/>
      <c r="B1005" s="43"/>
      <c r="C1005" s="44"/>
      <c r="D1005" s="45"/>
      <c r="E1005" s="46"/>
      <c r="F1005" s="45"/>
      <c r="G1005" s="45"/>
      <c r="H1005" s="46"/>
      <c r="I1005" s="45"/>
      <c r="J1005" s="2"/>
      <c r="K1005" s="4"/>
      <c r="L1005" s="4"/>
      <c r="M1005" s="4"/>
      <c r="N1005" s="4"/>
      <c r="O1005" s="4"/>
      <c r="P1005" s="4"/>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4"/>
      <c r="AQ1005" s="4"/>
      <c r="AR1005" s="4"/>
      <c r="AS1005" s="4"/>
      <c r="AT1005" s="4"/>
      <c r="AU1005" s="4"/>
      <c r="AV1005" s="4"/>
      <c r="AW1005" s="4"/>
    </row>
    <row r="1006" spans="1:49" s="59" customFormat="1">
      <c r="A1006" s="14"/>
      <c r="B1006" s="43"/>
      <c r="C1006" s="44"/>
      <c r="D1006" s="45"/>
      <c r="E1006" s="46"/>
      <c r="F1006" s="45"/>
      <c r="G1006" s="45"/>
      <c r="H1006" s="46"/>
      <c r="I1006" s="45"/>
      <c r="J1006" s="2"/>
      <c r="K1006" s="4"/>
      <c r="L1006" s="4"/>
      <c r="M1006" s="4"/>
      <c r="N1006" s="4"/>
      <c r="O1006" s="4"/>
      <c r="P1006" s="4"/>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4"/>
      <c r="AQ1006" s="4"/>
      <c r="AR1006" s="4"/>
      <c r="AS1006" s="4"/>
      <c r="AT1006" s="4"/>
      <c r="AU1006" s="4"/>
      <c r="AV1006" s="4"/>
      <c r="AW1006" s="4"/>
    </row>
    <row r="1007" spans="1:49" s="59" customFormat="1">
      <c r="A1007" s="14"/>
      <c r="B1007" s="43"/>
      <c r="C1007" s="44"/>
      <c r="D1007" s="45"/>
      <c r="E1007" s="46"/>
      <c r="F1007" s="45"/>
      <c r="G1007" s="45"/>
      <c r="H1007" s="46"/>
      <c r="I1007" s="45"/>
      <c r="J1007" s="2"/>
      <c r="K1007" s="4"/>
      <c r="L1007" s="4"/>
      <c r="M1007" s="4"/>
      <c r="N1007" s="4"/>
      <c r="O1007" s="4"/>
      <c r="P1007" s="4"/>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4"/>
      <c r="AQ1007" s="4"/>
      <c r="AR1007" s="4"/>
      <c r="AS1007" s="4"/>
      <c r="AT1007" s="4"/>
      <c r="AU1007" s="4"/>
      <c r="AV1007" s="4"/>
      <c r="AW1007" s="4"/>
    </row>
    <row r="1008" spans="1:49" s="59" customFormat="1">
      <c r="A1008" s="14"/>
      <c r="B1008" s="43"/>
      <c r="C1008" s="44"/>
      <c r="D1008" s="45"/>
      <c r="E1008" s="46"/>
      <c r="F1008" s="45"/>
      <c r="G1008" s="45"/>
      <c r="H1008" s="46"/>
      <c r="I1008" s="45"/>
      <c r="J1008" s="2"/>
      <c r="K1008" s="4"/>
      <c r="L1008" s="4"/>
      <c r="M1008" s="4"/>
      <c r="N1008" s="4"/>
      <c r="O1008" s="4"/>
      <c r="P1008" s="4"/>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4"/>
      <c r="AQ1008" s="4"/>
      <c r="AR1008" s="4"/>
      <c r="AS1008" s="4"/>
      <c r="AT1008" s="4"/>
      <c r="AU1008" s="4"/>
      <c r="AV1008" s="4"/>
      <c r="AW1008" s="4"/>
    </row>
    <row r="1009" spans="1:49" s="59" customFormat="1">
      <c r="A1009" s="14"/>
      <c r="B1009" s="43"/>
      <c r="C1009" s="44"/>
      <c r="D1009" s="45"/>
      <c r="E1009" s="46"/>
      <c r="F1009" s="45"/>
      <c r="G1009" s="45"/>
      <c r="H1009" s="46"/>
      <c r="I1009" s="45"/>
      <c r="J1009" s="2"/>
      <c r="K1009" s="4"/>
      <c r="L1009" s="4"/>
      <c r="M1009" s="4"/>
      <c r="N1009" s="4"/>
      <c r="O1009" s="4"/>
      <c r="P1009" s="4"/>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4"/>
      <c r="AQ1009" s="4"/>
      <c r="AR1009" s="4"/>
      <c r="AS1009" s="4"/>
      <c r="AT1009" s="4"/>
      <c r="AU1009" s="4"/>
      <c r="AV1009" s="4"/>
      <c r="AW1009" s="4"/>
    </row>
    <row r="1010" spans="1:49" s="59" customFormat="1">
      <c r="A1010" s="14"/>
      <c r="B1010" s="43"/>
      <c r="C1010" s="44"/>
      <c r="D1010" s="45"/>
      <c r="E1010" s="46"/>
      <c r="F1010" s="45"/>
      <c r="G1010" s="45"/>
      <c r="H1010" s="46"/>
      <c r="I1010" s="45"/>
      <c r="J1010" s="2"/>
      <c r="K1010" s="4"/>
      <c r="L1010" s="4"/>
      <c r="M1010" s="4"/>
      <c r="N1010" s="4"/>
      <c r="O1010" s="4"/>
      <c r="P1010" s="4"/>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4"/>
      <c r="AQ1010" s="4"/>
      <c r="AR1010" s="4"/>
      <c r="AS1010" s="4"/>
      <c r="AT1010" s="4"/>
      <c r="AU1010" s="4"/>
      <c r="AV1010" s="4"/>
      <c r="AW1010" s="4"/>
    </row>
    <row r="1011" spans="1:49" s="59" customFormat="1">
      <c r="A1011" s="14"/>
      <c r="B1011" s="43"/>
      <c r="C1011" s="44"/>
      <c r="D1011" s="45"/>
      <c r="E1011" s="46"/>
      <c r="F1011" s="45"/>
      <c r="G1011" s="45"/>
      <c r="H1011" s="46"/>
      <c r="I1011" s="45"/>
      <c r="J1011" s="2"/>
      <c r="K1011" s="4"/>
      <c r="L1011" s="4"/>
      <c r="M1011" s="4"/>
      <c r="N1011" s="4"/>
      <c r="O1011" s="4"/>
      <c r="P1011" s="4"/>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4"/>
      <c r="AQ1011" s="4"/>
      <c r="AR1011" s="4"/>
      <c r="AS1011" s="4"/>
      <c r="AT1011" s="4"/>
      <c r="AU1011" s="4"/>
      <c r="AV1011" s="4"/>
      <c r="AW1011" s="4"/>
    </row>
    <row r="1012" spans="1:49" s="59" customFormat="1">
      <c r="A1012" s="14"/>
      <c r="B1012" s="43"/>
      <c r="C1012" s="44"/>
      <c r="D1012" s="45"/>
      <c r="E1012" s="46"/>
      <c r="F1012" s="45"/>
      <c r="G1012" s="45"/>
      <c r="H1012" s="46"/>
      <c r="I1012" s="45"/>
      <c r="J1012" s="2"/>
      <c r="K1012" s="4"/>
      <c r="L1012" s="4"/>
      <c r="M1012" s="4"/>
      <c r="N1012" s="4"/>
      <c r="O1012" s="4"/>
      <c r="P1012" s="4"/>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4"/>
      <c r="AQ1012" s="4"/>
      <c r="AR1012" s="4"/>
      <c r="AS1012" s="4"/>
      <c r="AT1012" s="4"/>
      <c r="AU1012" s="4"/>
      <c r="AV1012" s="4"/>
      <c r="AW1012" s="4"/>
    </row>
    <row r="1013" spans="1:49" s="59" customFormat="1">
      <c r="A1013" s="14"/>
      <c r="B1013" s="43"/>
      <c r="C1013" s="44"/>
      <c r="D1013" s="45"/>
      <c r="E1013" s="46"/>
      <c r="F1013" s="45"/>
      <c r="G1013" s="45"/>
      <c r="H1013" s="46"/>
      <c r="I1013" s="45"/>
      <c r="J1013" s="2"/>
      <c r="K1013" s="4"/>
      <c r="L1013" s="4"/>
      <c r="M1013" s="4"/>
      <c r="N1013" s="4"/>
      <c r="O1013" s="4"/>
      <c r="P1013" s="4"/>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4"/>
      <c r="AQ1013" s="4"/>
      <c r="AR1013" s="4"/>
      <c r="AS1013" s="4"/>
      <c r="AT1013" s="4"/>
      <c r="AU1013" s="4"/>
      <c r="AV1013" s="4"/>
      <c r="AW1013" s="4"/>
    </row>
    <row r="1014" spans="1:49" s="59" customFormat="1">
      <c r="A1014" s="14"/>
      <c r="B1014" s="43"/>
      <c r="C1014" s="44"/>
      <c r="D1014" s="45"/>
      <c r="E1014" s="46"/>
      <c r="F1014" s="45"/>
      <c r="G1014" s="45"/>
      <c r="H1014" s="46"/>
      <c r="I1014" s="45"/>
      <c r="J1014" s="2"/>
      <c r="K1014" s="4"/>
      <c r="L1014" s="4"/>
      <c r="M1014" s="4"/>
      <c r="N1014" s="4"/>
      <c r="O1014" s="4"/>
      <c r="P1014" s="4"/>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4"/>
      <c r="AQ1014" s="4"/>
      <c r="AR1014" s="4"/>
      <c r="AS1014" s="4"/>
      <c r="AT1014" s="4"/>
      <c r="AU1014" s="4"/>
      <c r="AV1014" s="4"/>
      <c r="AW1014" s="4"/>
    </row>
    <row r="1015" spans="1:49" s="59" customFormat="1">
      <c r="A1015" s="14"/>
      <c r="B1015" s="43"/>
      <c r="C1015" s="44"/>
      <c r="D1015" s="45"/>
      <c r="E1015" s="46"/>
      <c r="F1015" s="45"/>
      <c r="G1015" s="45"/>
      <c r="H1015" s="46"/>
      <c r="I1015" s="45"/>
      <c r="J1015" s="2"/>
      <c r="K1015" s="4"/>
      <c r="L1015" s="4"/>
      <c r="M1015" s="4"/>
      <c r="N1015" s="4"/>
      <c r="O1015" s="4"/>
      <c r="P1015" s="4"/>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4"/>
      <c r="AQ1015" s="4"/>
      <c r="AR1015" s="4"/>
      <c r="AS1015" s="4"/>
      <c r="AT1015" s="4"/>
      <c r="AU1015" s="4"/>
      <c r="AV1015" s="4"/>
      <c r="AW1015" s="4"/>
    </row>
    <row r="1016" spans="1:49" s="59" customFormat="1">
      <c r="A1016" s="14"/>
      <c r="B1016" s="43"/>
      <c r="C1016" s="44"/>
      <c r="D1016" s="45"/>
      <c r="E1016" s="46"/>
      <c r="F1016" s="45"/>
      <c r="G1016" s="45"/>
      <c r="H1016" s="46"/>
      <c r="I1016" s="45"/>
      <c r="J1016" s="2"/>
      <c r="K1016" s="4"/>
      <c r="L1016" s="4"/>
      <c r="M1016" s="4"/>
      <c r="N1016" s="4"/>
      <c r="O1016" s="4"/>
      <c r="P1016" s="4"/>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4"/>
      <c r="AQ1016" s="4"/>
      <c r="AR1016" s="4"/>
      <c r="AS1016" s="4"/>
      <c r="AT1016" s="4"/>
      <c r="AU1016" s="4"/>
      <c r="AV1016" s="4"/>
      <c r="AW1016" s="4"/>
    </row>
    <row r="1017" spans="1:49" s="59" customFormat="1">
      <c r="A1017" s="14"/>
      <c r="B1017" s="43"/>
      <c r="C1017" s="44"/>
      <c r="D1017" s="45"/>
      <c r="E1017" s="46"/>
      <c r="F1017" s="45"/>
      <c r="G1017" s="45"/>
      <c r="H1017" s="46"/>
      <c r="I1017" s="45"/>
      <c r="J1017" s="2"/>
      <c r="K1017" s="4"/>
      <c r="L1017" s="4"/>
      <c r="M1017" s="4"/>
      <c r="N1017" s="4"/>
      <c r="O1017" s="4"/>
      <c r="P1017" s="4"/>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4"/>
      <c r="AQ1017" s="4"/>
      <c r="AR1017" s="4"/>
      <c r="AS1017" s="4"/>
      <c r="AT1017" s="4"/>
      <c r="AU1017" s="4"/>
      <c r="AV1017" s="4"/>
      <c r="AW1017" s="4"/>
    </row>
    <row r="1018" spans="1:49" s="59" customFormat="1">
      <c r="A1018" s="14"/>
      <c r="B1018" s="43"/>
      <c r="C1018" s="44"/>
      <c r="D1018" s="45"/>
      <c r="E1018" s="46"/>
      <c r="F1018" s="45"/>
      <c r="G1018" s="45"/>
      <c r="H1018" s="46"/>
      <c r="I1018" s="45"/>
      <c r="J1018" s="2"/>
      <c r="K1018" s="4"/>
      <c r="L1018" s="4"/>
      <c r="M1018" s="4"/>
      <c r="N1018" s="4"/>
      <c r="O1018" s="4"/>
      <c r="P1018" s="4"/>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4"/>
      <c r="AQ1018" s="4"/>
      <c r="AR1018" s="4"/>
      <c r="AS1018" s="4"/>
      <c r="AT1018" s="4"/>
      <c r="AU1018" s="4"/>
      <c r="AV1018" s="4"/>
      <c r="AW1018" s="4"/>
    </row>
    <row r="1019" spans="1:49" s="59" customFormat="1">
      <c r="A1019" s="14"/>
      <c r="B1019" s="43"/>
      <c r="C1019" s="44"/>
      <c r="D1019" s="45"/>
      <c r="E1019" s="46"/>
      <c r="F1019" s="45"/>
      <c r="G1019" s="45"/>
      <c r="H1019" s="46"/>
      <c r="I1019" s="45"/>
      <c r="J1019" s="2"/>
      <c r="K1019" s="4"/>
      <c r="L1019" s="4"/>
      <c r="M1019" s="4"/>
      <c r="N1019" s="4"/>
      <c r="O1019" s="4"/>
      <c r="P1019" s="4"/>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4"/>
      <c r="AQ1019" s="4"/>
      <c r="AR1019" s="4"/>
      <c r="AS1019" s="4"/>
      <c r="AT1019" s="4"/>
      <c r="AU1019" s="4"/>
      <c r="AV1019" s="4"/>
      <c r="AW1019" s="4"/>
    </row>
    <row r="1020" spans="1:49" s="59" customFormat="1">
      <c r="A1020" s="14"/>
      <c r="B1020" s="43"/>
      <c r="C1020" s="44"/>
      <c r="D1020" s="45"/>
      <c r="E1020" s="46"/>
      <c r="F1020" s="45"/>
      <c r="G1020" s="45"/>
      <c r="H1020" s="46"/>
      <c r="I1020" s="45"/>
      <c r="J1020" s="2"/>
      <c r="K1020" s="4"/>
      <c r="L1020" s="4"/>
      <c r="M1020" s="4"/>
      <c r="N1020" s="4"/>
      <c r="O1020" s="4"/>
      <c r="P1020" s="4"/>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4"/>
      <c r="AQ1020" s="4"/>
      <c r="AR1020" s="4"/>
      <c r="AS1020" s="4"/>
      <c r="AT1020" s="4"/>
      <c r="AU1020" s="4"/>
      <c r="AV1020" s="4"/>
      <c r="AW1020" s="4"/>
    </row>
    <row r="1021" spans="1:49" s="59" customFormat="1">
      <c r="A1021" s="14"/>
      <c r="B1021" s="43"/>
      <c r="C1021" s="44"/>
      <c r="D1021" s="45"/>
      <c r="E1021" s="46"/>
      <c r="F1021" s="45"/>
      <c r="G1021" s="45"/>
      <c r="H1021" s="46"/>
      <c r="I1021" s="45"/>
      <c r="J1021" s="2"/>
      <c r="K1021" s="4"/>
      <c r="L1021" s="4"/>
      <c r="M1021" s="4"/>
      <c r="N1021" s="4"/>
      <c r="O1021" s="4"/>
      <c r="P1021" s="4"/>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4"/>
      <c r="AQ1021" s="4"/>
      <c r="AR1021" s="4"/>
      <c r="AS1021" s="4"/>
      <c r="AT1021" s="4"/>
      <c r="AU1021" s="4"/>
      <c r="AV1021" s="4"/>
      <c r="AW1021" s="4"/>
    </row>
    <row r="1022" spans="1:49" s="59" customFormat="1">
      <c r="A1022" s="14"/>
      <c r="B1022" s="43"/>
      <c r="C1022" s="44"/>
      <c r="D1022" s="45"/>
      <c r="E1022" s="46"/>
      <c r="F1022" s="45"/>
      <c r="G1022" s="45"/>
      <c r="H1022" s="46"/>
      <c r="I1022" s="45"/>
      <c r="J1022" s="2"/>
      <c r="K1022" s="4"/>
      <c r="L1022" s="4"/>
      <c r="M1022" s="4"/>
      <c r="N1022" s="4"/>
      <c r="O1022" s="4"/>
      <c r="P1022" s="4"/>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4"/>
      <c r="AQ1022" s="4"/>
      <c r="AR1022" s="4"/>
      <c r="AS1022" s="4"/>
      <c r="AT1022" s="4"/>
      <c r="AU1022" s="4"/>
      <c r="AV1022" s="4"/>
      <c r="AW1022" s="4"/>
    </row>
    <row r="1023" spans="1:49" s="59" customFormat="1">
      <c r="A1023" s="14"/>
      <c r="B1023" s="43"/>
      <c r="C1023" s="44"/>
      <c r="D1023" s="45"/>
      <c r="E1023" s="46"/>
      <c r="F1023" s="45"/>
      <c r="G1023" s="45"/>
      <c r="H1023" s="46"/>
      <c r="I1023" s="45"/>
      <c r="J1023" s="2"/>
      <c r="K1023" s="4"/>
      <c r="L1023" s="4"/>
      <c r="M1023" s="4"/>
      <c r="N1023" s="4"/>
      <c r="O1023" s="4"/>
      <c r="P1023" s="4"/>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4"/>
      <c r="AQ1023" s="4"/>
      <c r="AR1023" s="4"/>
      <c r="AS1023" s="4"/>
      <c r="AT1023" s="4"/>
      <c r="AU1023" s="4"/>
      <c r="AV1023" s="4"/>
      <c r="AW1023" s="4"/>
    </row>
    <row r="1024" spans="1:49" s="59" customFormat="1">
      <c r="A1024" s="14"/>
      <c r="B1024" s="43"/>
      <c r="C1024" s="44"/>
      <c r="D1024" s="45"/>
      <c r="E1024" s="46"/>
      <c r="F1024" s="45"/>
      <c r="G1024" s="45"/>
      <c r="H1024" s="46"/>
      <c r="I1024" s="45"/>
      <c r="J1024" s="2"/>
      <c r="K1024" s="4"/>
      <c r="L1024" s="4"/>
      <c r="M1024" s="4"/>
      <c r="N1024" s="4"/>
      <c r="O1024" s="4"/>
      <c r="P1024" s="4"/>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4"/>
      <c r="AQ1024" s="4"/>
      <c r="AR1024" s="4"/>
      <c r="AS1024" s="4"/>
      <c r="AT1024" s="4"/>
      <c r="AU1024" s="4"/>
      <c r="AV1024" s="4"/>
      <c r="AW1024" s="4"/>
    </row>
    <row r="1025" spans="1:49" s="59" customFormat="1">
      <c r="A1025" s="14"/>
      <c r="B1025" s="43"/>
      <c r="C1025" s="44"/>
      <c r="D1025" s="45"/>
      <c r="E1025" s="46"/>
      <c r="F1025" s="45"/>
      <c r="G1025" s="45"/>
      <c r="H1025" s="46"/>
      <c r="I1025" s="45"/>
      <c r="J1025" s="2"/>
      <c r="K1025" s="4"/>
      <c r="L1025" s="4"/>
      <c r="M1025" s="4"/>
      <c r="N1025" s="4"/>
      <c r="O1025" s="4"/>
      <c r="P1025" s="4"/>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4"/>
      <c r="AQ1025" s="4"/>
      <c r="AR1025" s="4"/>
      <c r="AS1025" s="4"/>
      <c r="AT1025" s="4"/>
      <c r="AU1025" s="4"/>
      <c r="AV1025" s="4"/>
      <c r="AW1025" s="4"/>
    </row>
    <row r="1026" spans="1:49" s="59" customFormat="1">
      <c r="A1026" s="14"/>
      <c r="B1026" s="43"/>
      <c r="C1026" s="44"/>
      <c r="D1026" s="45"/>
      <c r="E1026" s="46"/>
      <c r="F1026" s="45"/>
      <c r="G1026" s="45"/>
      <c r="H1026" s="46"/>
      <c r="I1026" s="45"/>
      <c r="J1026" s="2"/>
      <c r="K1026" s="4"/>
      <c r="L1026" s="4"/>
      <c r="M1026" s="4"/>
      <c r="N1026" s="4"/>
      <c r="O1026" s="4"/>
      <c r="P1026" s="4"/>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4"/>
      <c r="AQ1026" s="4"/>
      <c r="AR1026" s="4"/>
      <c r="AS1026" s="4"/>
      <c r="AT1026" s="4"/>
      <c r="AU1026" s="4"/>
      <c r="AV1026" s="4"/>
      <c r="AW1026" s="4"/>
    </row>
    <row r="1027" spans="1:49" s="59" customFormat="1">
      <c r="A1027" s="14"/>
      <c r="B1027" s="43"/>
      <c r="C1027" s="44"/>
      <c r="D1027" s="45"/>
      <c r="E1027" s="46"/>
      <c r="F1027" s="45"/>
      <c r="G1027" s="45"/>
      <c r="H1027" s="46"/>
      <c r="I1027" s="45"/>
      <c r="J1027" s="2"/>
      <c r="K1027" s="4"/>
      <c r="L1027" s="4"/>
      <c r="M1027" s="4"/>
      <c r="N1027" s="4"/>
      <c r="O1027" s="4"/>
      <c r="P1027" s="4"/>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4"/>
      <c r="AQ1027" s="4"/>
      <c r="AR1027" s="4"/>
      <c r="AS1027" s="4"/>
      <c r="AT1027" s="4"/>
      <c r="AU1027" s="4"/>
      <c r="AV1027" s="4"/>
      <c r="AW1027" s="4"/>
    </row>
    <row r="1028" spans="1:49" s="59" customFormat="1">
      <c r="A1028" s="14"/>
      <c r="B1028" s="43"/>
      <c r="C1028" s="44"/>
      <c r="D1028" s="45"/>
      <c r="E1028" s="46"/>
      <c r="F1028" s="45"/>
      <c r="G1028" s="45"/>
      <c r="H1028" s="46"/>
      <c r="I1028" s="45"/>
      <c r="J1028" s="2"/>
      <c r="K1028" s="4"/>
      <c r="L1028" s="4"/>
      <c r="M1028" s="4"/>
      <c r="N1028" s="4"/>
      <c r="O1028" s="4"/>
      <c r="P1028" s="4"/>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4"/>
      <c r="AQ1028" s="4"/>
      <c r="AR1028" s="4"/>
      <c r="AS1028" s="4"/>
      <c r="AT1028" s="4"/>
      <c r="AU1028" s="4"/>
      <c r="AV1028" s="4"/>
      <c r="AW1028" s="4"/>
    </row>
    <row r="1029" spans="1:49" s="59" customFormat="1">
      <c r="A1029" s="14"/>
      <c r="B1029" s="43"/>
      <c r="C1029" s="44"/>
      <c r="D1029" s="45"/>
      <c r="E1029" s="46"/>
      <c r="F1029" s="45"/>
      <c r="G1029" s="45"/>
      <c r="H1029" s="46"/>
      <c r="I1029" s="45"/>
      <c r="J1029" s="2"/>
      <c r="K1029" s="4"/>
      <c r="L1029" s="4"/>
      <c r="M1029" s="4"/>
      <c r="N1029" s="4"/>
      <c r="O1029" s="4"/>
      <c r="P1029" s="4"/>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4"/>
      <c r="AQ1029" s="4"/>
      <c r="AR1029" s="4"/>
      <c r="AS1029" s="4"/>
      <c r="AT1029" s="4"/>
      <c r="AU1029" s="4"/>
      <c r="AV1029" s="4"/>
      <c r="AW1029" s="4"/>
    </row>
    <row r="1030" spans="1:49" s="59" customFormat="1">
      <c r="A1030" s="14"/>
      <c r="B1030" s="43"/>
      <c r="C1030" s="44"/>
      <c r="D1030" s="45"/>
      <c r="E1030" s="46"/>
      <c r="F1030" s="45"/>
      <c r="G1030" s="45"/>
      <c r="H1030" s="46"/>
      <c r="I1030" s="45"/>
      <c r="J1030" s="2"/>
      <c r="K1030" s="4"/>
      <c r="L1030" s="4"/>
      <c r="M1030" s="4"/>
      <c r="N1030" s="4"/>
      <c r="O1030" s="4"/>
      <c r="P1030" s="4"/>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4"/>
      <c r="AQ1030" s="4"/>
      <c r="AR1030" s="4"/>
      <c r="AS1030" s="4"/>
      <c r="AT1030" s="4"/>
      <c r="AU1030" s="4"/>
      <c r="AV1030" s="4"/>
      <c r="AW1030" s="4"/>
    </row>
    <row r="1031" spans="1:49" s="59" customFormat="1">
      <c r="A1031" s="14"/>
      <c r="B1031" s="43"/>
      <c r="C1031" s="44"/>
      <c r="D1031" s="45"/>
      <c r="E1031" s="46"/>
      <c r="F1031" s="45"/>
      <c r="G1031" s="45"/>
      <c r="H1031" s="46"/>
      <c r="I1031" s="45"/>
      <c r="J1031" s="2"/>
      <c r="K1031" s="4"/>
      <c r="L1031" s="4"/>
      <c r="M1031" s="4"/>
      <c r="N1031" s="4"/>
      <c r="O1031" s="4"/>
      <c r="P1031" s="4"/>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4"/>
      <c r="AQ1031" s="4"/>
      <c r="AR1031" s="4"/>
      <c r="AS1031" s="4"/>
      <c r="AT1031" s="4"/>
      <c r="AU1031" s="4"/>
      <c r="AV1031" s="4"/>
      <c r="AW1031" s="4"/>
    </row>
    <row r="1032" spans="1:49" s="59" customFormat="1">
      <c r="A1032" s="14"/>
      <c r="B1032" s="43"/>
      <c r="C1032" s="44"/>
      <c r="D1032" s="45"/>
      <c r="E1032" s="46"/>
      <c r="F1032" s="45"/>
      <c r="G1032" s="45"/>
      <c r="H1032" s="46"/>
      <c r="I1032" s="45"/>
      <c r="J1032" s="2"/>
      <c r="K1032" s="4"/>
      <c r="L1032" s="4"/>
      <c r="M1032" s="4"/>
      <c r="N1032" s="4"/>
      <c r="O1032" s="4"/>
      <c r="P1032" s="4"/>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4"/>
      <c r="AQ1032" s="4"/>
      <c r="AR1032" s="4"/>
      <c r="AS1032" s="4"/>
      <c r="AT1032" s="4"/>
      <c r="AU1032" s="4"/>
      <c r="AV1032" s="4"/>
      <c r="AW1032" s="4"/>
    </row>
    <row r="1033" spans="1:49" s="59" customFormat="1">
      <c r="A1033" s="14"/>
      <c r="B1033" s="43"/>
      <c r="C1033" s="44"/>
      <c r="D1033" s="45"/>
      <c r="E1033" s="46"/>
      <c r="F1033" s="45"/>
      <c r="G1033" s="45"/>
      <c r="H1033" s="46"/>
      <c r="I1033" s="45"/>
      <c r="J1033" s="2"/>
      <c r="K1033" s="4"/>
      <c r="L1033" s="4"/>
      <c r="M1033" s="4"/>
      <c r="N1033" s="4"/>
      <c r="O1033" s="4"/>
      <c r="P1033" s="4"/>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4"/>
      <c r="AQ1033" s="4"/>
      <c r="AR1033" s="4"/>
      <c r="AS1033" s="4"/>
      <c r="AT1033" s="4"/>
      <c r="AU1033" s="4"/>
      <c r="AV1033" s="4"/>
      <c r="AW1033" s="4"/>
    </row>
    <row r="1034" spans="1:49" s="59" customFormat="1">
      <c r="A1034" s="14"/>
      <c r="B1034" s="43"/>
      <c r="C1034" s="44"/>
      <c r="D1034" s="45"/>
      <c r="E1034" s="46"/>
      <c r="F1034" s="45"/>
      <c r="G1034" s="45"/>
      <c r="H1034" s="46"/>
      <c r="I1034" s="45"/>
      <c r="J1034" s="2"/>
      <c r="K1034" s="4"/>
      <c r="L1034" s="4"/>
      <c r="M1034" s="4"/>
      <c r="N1034" s="4"/>
      <c r="O1034" s="4"/>
      <c r="P1034" s="4"/>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4"/>
      <c r="AQ1034" s="4"/>
      <c r="AR1034" s="4"/>
      <c r="AS1034" s="4"/>
      <c r="AT1034" s="4"/>
      <c r="AU1034" s="4"/>
      <c r="AV1034" s="4"/>
      <c r="AW1034" s="4"/>
    </row>
    <row r="1035" spans="1:49" s="59" customFormat="1">
      <c r="A1035" s="14"/>
      <c r="B1035" s="43"/>
      <c r="C1035" s="44"/>
      <c r="D1035" s="45"/>
      <c r="E1035" s="46"/>
      <c r="F1035" s="45"/>
      <c r="G1035" s="45"/>
      <c r="H1035" s="46"/>
      <c r="I1035" s="45"/>
      <c r="J1035" s="2"/>
      <c r="K1035" s="4"/>
      <c r="L1035" s="4"/>
      <c r="M1035" s="4"/>
      <c r="N1035" s="4"/>
      <c r="O1035" s="4"/>
      <c r="P1035" s="4"/>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4"/>
      <c r="AQ1035" s="4"/>
      <c r="AR1035" s="4"/>
      <c r="AS1035" s="4"/>
      <c r="AT1035" s="4"/>
      <c r="AU1035" s="4"/>
      <c r="AV1035" s="4"/>
      <c r="AW1035" s="4"/>
    </row>
    <row r="1036" spans="1:49" s="59" customFormat="1">
      <c r="A1036" s="14"/>
      <c r="B1036" s="43"/>
      <c r="C1036" s="44"/>
      <c r="D1036" s="45"/>
      <c r="E1036" s="46"/>
      <c r="F1036" s="45"/>
      <c r="G1036" s="45"/>
      <c r="H1036" s="46"/>
      <c r="I1036" s="45"/>
      <c r="J1036" s="2"/>
      <c r="K1036" s="4"/>
      <c r="L1036" s="4"/>
      <c r="M1036" s="4"/>
      <c r="N1036" s="4"/>
      <c r="O1036" s="4"/>
      <c r="P1036" s="4"/>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4"/>
      <c r="AQ1036" s="4"/>
      <c r="AR1036" s="4"/>
      <c r="AS1036" s="4"/>
      <c r="AT1036" s="4"/>
      <c r="AU1036" s="4"/>
      <c r="AV1036" s="4"/>
      <c r="AW1036" s="4"/>
    </row>
    <row r="1037" spans="1:49" s="59" customFormat="1">
      <c r="A1037" s="14"/>
      <c r="B1037" s="43"/>
      <c r="C1037" s="44"/>
      <c r="D1037" s="45"/>
      <c r="E1037" s="46"/>
      <c r="F1037" s="45"/>
      <c r="G1037" s="45"/>
      <c r="H1037" s="46"/>
      <c r="I1037" s="45"/>
      <c r="J1037" s="2"/>
      <c r="K1037" s="4"/>
      <c r="L1037" s="4"/>
      <c r="M1037" s="4"/>
      <c r="N1037" s="4"/>
      <c r="O1037" s="4"/>
      <c r="P1037" s="4"/>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4"/>
      <c r="AQ1037" s="4"/>
      <c r="AR1037" s="4"/>
      <c r="AS1037" s="4"/>
      <c r="AT1037" s="4"/>
      <c r="AU1037" s="4"/>
      <c r="AV1037" s="4"/>
      <c r="AW1037" s="4"/>
    </row>
    <row r="1038" spans="1:49" s="59" customFormat="1">
      <c r="A1038" s="14"/>
      <c r="B1038" s="43"/>
      <c r="C1038" s="44"/>
      <c r="D1038" s="45"/>
      <c r="E1038" s="46"/>
      <c r="F1038" s="45"/>
      <c r="G1038" s="45"/>
      <c r="H1038" s="46"/>
      <c r="I1038" s="45"/>
      <c r="J1038" s="2"/>
      <c r="K1038" s="4"/>
      <c r="L1038" s="4"/>
      <c r="M1038" s="4"/>
      <c r="N1038" s="4"/>
      <c r="O1038" s="4"/>
      <c r="P1038" s="4"/>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4"/>
      <c r="AQ1038" s="4"/>
      <c r="AR1038" s="4"/>
      <c r="AS1038" s="4"/>
      <c r="AT1038" s="4"/>
      <c r="AU1038" s="4"/>
      <c r="AV1038" s="4"/>
      <c r="AW1038" s="4"/>
    </row>
    <row r="1039" spans="1:49" s="59" customFormat="1">
      <c r="A1039" s="14"/>
      <c r="B1039" s="43"/>
      <c r="C1039" s="44"/>
      <c r="D1039" s="45"/>
      <c r="E1039" s="46"/>
      <c r="F1039" s="45"/>
      <c r="G1039" s="45"/>
      <c r="H1039" s="46"/>
      <c r="I1039" s="45"/>
      <c r="J1039" s="2"/>
      <c r="K1039" s="4"/>
      <c r="L1039" s="4"/>
      <c r="M1039" s="4"/>
      <c r="N1039" s="4"/>
      <c r="O1039" s="4"/>
      <c r="P1039" s="4"/>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4"/>
      <c r="AQ1039" s="4"/>
      <c r="AR1039" s="4"/>
      <c r="AS1039" s="4"/>
      <c r="AT1039" s="4"/>
      <c r="AU1039" s="4"/>
      <c r="AV1039" s="4"/>
      <c r="AW1039" s="4"/>
    </row>
    <row r="1040" spans="1:49" s="59" customFormat="1">
      <c r="A1040" s="14"/>
      <c r="B1040" s="43"/>
      <c r="C1040" s="44"/>
      <c r="D1040" s="45"/>
      <c r="E1040" s="46"/>
      <c r="F1040" s="45"/>
      <c r="G1040" s="45"/>
      <c r="H1040" s="46"/>
      <c r="I1040" s="45"/>
      <c r="J1040" s="2"/>
      <c r="K1040" s="4"/>
      <c r="L1040" s="4"/>
      <c r="M1040" s="4"/>
      <c r="N1040" s="4"/>
      <c r="O1040" s="4"/>
      <c r="P1040" s="4"/>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4"/>
      <c r="AQ1040" s="4"/>
      <c r="AR1040" s="4"/>
      <c r="AS1040" s="4"/>
      <c r="AT1040" s="4"/>
      <c r="AU1040" s="4"/>
      <c r="AV1040" s="4"/>
      <c r="AW1040" s="4"/>
    </row>
    <row r="1041" spans="1:49" s="59" customFormat="1">
      <c r="A1041" s="14"/>
      <c r="B1041" s="43"/>
      <c r="C1041" s="44"/>
      <c r="D1041" s="45"/>
      <c r="E1041" s="46"/>
      <c r="F1041" s="45"/>
      <c r="G1041" s="45"/>
      <c r="H1041" s="46"/>
      <c r="I1041" s="45"/>
      <c r="J1041" s="2"/>
      <c r="K1041" s="4"/>
      <c r="L1041" s="4"/>
      <c r="M1041" s="4"/>
      <c r="N1041" s="4"/>
      <c r="O1041" s="4"/>
      <c r="P1041" s="4"/>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4"/>
      <c r="AQ1041" s="4"/>
      <c r="AR1041" s="4"/>
      <c r="AS1041" s="4"/>
      <c r="AT1041" s="4"/>
      <c r="AU1041" s="4"/>
      <c r="AV1041" s="4"/>
      <c r="AW1041" s="4"/>
    </row>
    <row r="1042" spans="1:49" s="59" customFormat="1">
      <c r="A1042" s="14"/>
      <c r="B1042" s="43"/>
      <c r="C1042" s="44"/>
      <c r="D1042" s="45"/>
      <c r="E1042" s="46"/>
      <c r="F1042" s="45"/>
      <c r="G1042" s="45"/>
      <c r="H1042" s="46"/>
      <c r="I1042" s="45"/>
      <c r="J1042" s="2"/>
      <c r="K1042" s="4"/>
      <c r="L1042" s="4"/>
      <c r="M1042" s="4"/>
      <c r="N1042" s="4"/>
      <c r="O1042" s="4"/>
      <c r="P1042" s="4"/>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4"/>
      <c r="AQ1042" s="4"/>
      <c r="AR1042" s="4"/>
      <c r="AS1042" s="4"/>
      <c r="AT1042" s="4"/>
      <c r="AU1042" s="4"/>
      <c r="AV1042" s="4"/>
      <c r="AW1042" s="4"/>
    </row>
    <row r="1043" spans="1:49" s="59" customFormat="1">
      <c r="A1043" s="14"/>
      <c r="B1043" s="43"/>
      <c r="C1043" s="44"/>
      <c r="D1043" s="45"/>
      <c r="E1043" s="46"/>
      <c r="F1043" s="45"/>
      <c r="G1043" s="45"/>
      <c r="H1043" s="46"/>
      <c r="I1043" s="45"/>
      <c r="J1043" s="2"/>
      <c r="K1043" s="4"/>
      <c r="L1043" s="4"/>
      <c r="M1043" s="4"/>
      <c r="N1043" s="4"/>
      <c r="O1043" s="4"/>
      <c r="P1043" s="4"/>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4"/>
      <c r="AQ1043" s="4"/>
      <c r="AR1043" s="4"/>
      <c r="AS1043" s="4"/>
      <c r="AT1043" s="4"/>
      <c r="AU1043" s="4"/>
      <c r="AV1043" s="4"/>
      <c r="AW1043" s="4"/>
    </row>
    <row r="1044" spans="1:49" s="59" customFormat="1">
      <c r="A1044" s="14"/>
      <c r="B1044" s="43"/>
      <c r="C1044" s="44"/>
      <c r="D1044" s="45"/>
      <c r="E1044" s="46"/>
      <c r="F1044" s="45"/>
      <c r="G1044" s="45"/>
      <c r="H1044" s="46"/>
      <c r="I1044" s="45"/>
      <c r="J1044" s="2"/>
      <c r="K1044" s="4"/>
      <c r="L1044" s="4"/>
      <c r="M1044" s="4"/>
      <c r="N1044" s="4"/>
      <c r="O1044" s="4"/>
      <c r="P1044" s="4"/>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4"/>
      <c r="AQ1044" s="4"/>
      <c r="AR1044" s="4"/>
      <c r="AS1044" s="4"/>
      <c r="AT1044" s="4"/>
      <c r="AU1044" s="4"/>
      <c r="AV1044" s="4"/>
      <c r="AW1044" s="4"/>
    </row>
    <row r="1045" spans="1:49" s="59" customFormat="1">
      <c r="A1045" s="14"/>
      <c r="B1045" s="43"/>
      <c r="C1045" s="44"/>
      <c r="D1045" s="45"/>
      <c r="E1045" s="46"/>
      <c r="F1045" s="45"/>
      <c r="G1045" s="45"/>
      <c r="H1045" s="46"/>
      <c r="I1045" s="45"/>
      <c r="J1045" s="2"/>
      <c r="K1045" s="4"/>
      <c r="L1045" s="4"/>
      <c r="M1045" s="4"/>
      <c r="N1045" s="4"/>
      <c r="O1045" s="4"/>
      <c r="P1045" s="4"/>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4"/>
      <c r="AQ1045" s="4"/>
      <c r="AR1045" s="4"/>
      <c r="AS1045" s="4"/>
      <c r="AT1045" s="4"/>
      <c r="AU1045" s="4"/>
      <c r="AV1045" s="4"/>
      <c r="AW1045" s="4"/>
    </row>
    <row r="1046" spans="1:49" s="59" customFormat="1">
      <c r="A1046" s="14"/>
      <c r="B1046" s="43"/>
      <c r="C1046" s="44"/>
      <c r="D1046" s="45"/>
      <c r="E1046" s="46"/>
      <c r="F1046" s="45"/>
      <c r="G1046" s="45"/>
      <c r="H1046" s="46"/>
      <c r="I1046" s="45"/>
      <c r="J1046" s="2"/>
      <c r="K1046" s="4"/>
      <c r="L1046" s="4"/>
      <c r="M1046" s="4"/>
      <c r="N1046" s="4"/>
      <c r="O1046" s="4"/>
      <c r="P1046" s="4"/>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4"/>
      <c r="AQ1046" s="4"/>
      <c r="AR1046" s="4"/>
      <c r="AS1046" s="4"/>
      <c r="AT1046" s="4"/>
      <c r="AU1046" s="4"/>
      <c r="AV1046" s="4"/>
      <c r="AW1046" s="4"/>
    </row>
    <row r="1047" spans="1:49" s="59" customFormat="1">
      <c r="A1047" s="14"/>
      <c r="B1047" s="43"/>
      <c r="C1047" s="44"/>
      <c r="D1047" s="45"/>
      <c r="E1047" s="46"/>
      <c r="F1047" s="45"/>
      <c r="G1047" s="45"/>
      <c r="H1047" s="46"/>
      <c r="I1047" s="45"/>
      <c r="J1047" s="2"/>
      <c r="K1047" s="4"/>
      <c r="L1047" s="4"/>
      <c r="M1047" s="4"/>
      <c r="N1047" s="4"/>
      <c r="O1047" s="4"/>
      <c r="P1047" s="4"/>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4"/>
      <c r="AQ1047" s="4"/>
      <c r="AR1047" s="4"/>
      <c r="AS1047" s="4"/>
      <c r="AT1047" s="4"/>
      <c r="AU1047" s="4"/>
      <c r="AV1047" s="4"/>
      <c r="AW1047" s="4"/>
    </row>
    <row r="1048" spans="1:49" s="59" customFormat="1">
      <c r="A1048" s="14"/>
      <c r="B1048" s="43"/>
      <c r="C1048" s="44"/>
      <c r="D1048" s="45"/>
      <c r="E1048" s="46"/>
      <c r="F1048" s="45"/>
      <c r="G1048" s="45"/>
      <c r="H1048" s="46"/>
      <c r="I1048" s="45"/>
      <c r="J1048" s="2"/>
      <c r="K1048" s="4"/>
      <c r="L1048" s="4"/>
      <c r="M1048" s="4"/>
      <c r="N1048" s="4"/>
      <c r="O1048" s="4"/>
      <c r="P1048" s="4"/>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4"/>
      <c r="AQ1048" s="4"/>
      <c r="AR1048" s="4"/>
      <c r="AS1048" s="4"/>
      <c r="AT1048" s="4"/>
      <c r="AU1048" s="4"/>
      <c r="AV1048" s="4"/>
      <c r="AW1048" s="4"/>
    </row>
    <row r="1049" spans="1:49" s="59" customFormat="1">
      <c r="A1049" s="14"/>
      <c r="B1049" s="43"/>
      <c r="C1049" s="44"/>
      <c r="D1049" s="45"/>
      <c r="E1049" s="46"/>
      <c r="F1049" s="45"/>
      <c r="G1049" s="45"/>
      <c r="H1049" s="46"/>
      <c r="I1049" s="45"/>
      <c r="J1049" s="2"/>
      <c r="K1049" s="4"/>
      <c r="L1049" s="4"/>
      <c r="M1049" s="4"/>
      <c r="N1049" s="4"/>
      <c r="O1049" s="4"/>
      <c r="P1049" s="4"/>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4"/>
      <c r="AQ1049" s="4"/>
      <c r="AR1049" s="4"/>
      <c r="AS1049" s="4"/>
      <c r="AT1049" s="4"/>
      <c r="AU1049" s="4"/>
      <c r="AV1049" s="4"/>
      <c r="AW1049" s="4"/>
    </row>
    <row r="1050" spans="1:49" s="59" customFormat="1">
      <c r="A1050" s="14"/>
      <c r="B1050" s="43"/>
      <c r="C1050" s="44"/>
      <c r="D1050" s="45"/>
      <c r="E1050" s="46"/>
      <c r="F1050" s="45"/>
      <c r="G1050" s="45"/>
      <c r="H1050" s="46"/>
      <c r="I1050" s="45"/>
      <c r="J1050" s="2"/>
      <c r="K1050" s="4"/>
      <c r="L1050" s="4"/>
      <c r="M1050" s="4"/>
      <c r="N1050" s="4"/>
      <c r="O1050" s="4"/>
      <c r="P1050" s="4"/>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4"/>
      <c r="AQ1050" s="4"/>
      <c r="AR1050" s="4"/>
      <c r="AS1050" s="4"/>
      <c r="AT1050" s="4"/>
      <c r="AU1050" s="4"/>
      <c r="AV1050" s="4"/>
      <c r="AW1050" s="4"/>
    </row>
    <row r="1051" spans="1:49" s="59" customFormat="1">
      <c r="A1051" s="14"/>
      <c r="B1051" s="43"/>
      <c r="C1051" s="44"/>
      <c r="D1051" s="45"/>
      <c r="E1051" s="46"/>
      <c r="F1051" s="45"/>
      <c r="G1051" s="45"/>
      <c r="H1051" s="46"/>
      <c r="I1051" s="45"/>
      <c r="J1051" s="2"/>
      <c r="K1051" s="4"/>
      <c r="L1051" s="4"/>
      <c r="M1051" s="4"/>
      <c r="N1051" s="4"/>
      <c r="O1051" s="4"/>
      <c r="P1051" s="4"/>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4"/>
      <c r="AQ1051" s="4"/>
      <c r="AR1051" s="4"/>
      <c r="AS1051" s="4"/>
      <c r="AT1051" s="4"/>
      <c r="AU1051" s="4"/>
      <c r="AV1051" s="4"/>
      <c r="AW1051" s="4"/>
    </row>
    <row r="1052" spans="1:49" s="59" customFormat="1">
      <c r="A1052" s="14"/>
      <c r="B1052" s="43"/>
      <c r="C1052" s="44"/>
      <c r="D1052" s="45"/>
      <c r="E1052" s="46"/>
      <c r="F1052" s="45"/>
      <c r="G1052" s="45"/>
      <c r="H1052" s="46"/>
      <c r="I1052" s="45"/>
      <c r="J1052" s="2"/>
      <c r="K1052" s="4"/>
      <c r="L1052" s="4"/>
      <c r="M1052" s="4"/>
      <c r="N1052" s="4"/>
      <c r="O1052" s="4"/>
      <c r="P1052" s="4"/>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4"/>
      <c r="AQ1052" s="4"/>
      <c r="AR1052" s="4"/>
      <c r="AS1052" s="4"/>
      <c r="AT1052" s="4"/>
      <c r="AU1052" s="4"/>
      <c r="AV1052" s="4"/>
      <c r="AW1052" s="4"/>
    </row>
    <row r="1053" spans="1:49" s="59" customFormat="1">
      <c r="A1053" s="14"/>
      <c r="B1053" s="43"/>
      <c r="C1053" s="44"/>
      <c r="D1053" s="45"/>
      <c r="E1053" s="46"/>
      <c r="F1053" s="45"/>
      <c r="G1053" s="45"/>
      <c r="H1053" s="46"/>
      <c r="I1053" s="45"/>
      <c r="J1053" s="2"/>
      <c r="K1053" s="4"/>
      <c r="L1053" s="4"/>
      <c r="M1053" s="4"/>
      <c r="N1053" s="4"/>
      <c r="O1053" s="4"/>
      <c r="P1053" s="4"/>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4"/>
      <c r="AQ1053" s="4"/>
      <c r="AR1053" s="4"/>
      <c r="AS1053" s="4"/>
      <c r="AT1053" s="4"/>
      <c r="AU1053" s="4"/>
      <c r="AV1053" s="4"/>
      <c r="AW1053" s="4"/>
    </row>
    <row r="1054" spans="1:49" s="59" customFormat="1">
      <c r="A1054" s="14"/>
      <c r="B1054" s="43"/>
      <c r="C1054" s="44"/>
      <c r="D1054" s="45"/>
      <c r="E1054" s="46"/>
      <c r="F1054" s="45"/>
      <c r="G1054" s="45"/>
      <c r="H1054" s="46"/>
      <c r="I1054" s="45"/>
      <c r="J1054" s="2"/>
      <c r="K1054" s="4"/>
      <c r="L1054" s="4"/>
      <c r="M1054" s="4"/>
      <c r="N1054" s="4"/>
      <c r="O1054" s="4"/>
      <c r="P1054" s="4"/>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4"/>
      <c r="AQ1054" s="4"/>
      <c r="AR1054" s="4"/>
      <c r="AS1054" s="4"/>
      <c r="AT1054" s="4"/>
      <c r="AU1054" s="4"/>
      <c r="AV1054" s="4"/>
      <c r="AW1054" s="4"/>
    </row>
    <row r="1055" spans="1:49" s="59" customFormat="1">
      <c r="A1055" s="14"/>
      <c r="B1055" s="43"/>
      <c r="C1055" s="44"/>
      <c r="D1055" s="45"/>
      <c r="E1055" s="46"/>
      <c r="F1055" s="45"/>
      <c r="G1055" s="45"/>
      <c r="H1055" s="46"/>
      <c r="I1055" s="45"/>
      <c r="J1055" s="2"/>
      <c r="K1055" s="4"/>
      <c r="L1055" s="4"/>
      <c r="M1055" s="4"/>
      <c r="N1055" s="4"/>
      <c r="O1055" s="4"/>
      <c r="P1055" s="4"/>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4"/>
      <c r="AQ1055" s="4"/>
      <c r="AR1055" s="4"/>
      <c r="AS1055" s="4"/>
      <c r="AT1055" s="4"/>
      <c r="AU1055" s="4"/>
      <c r="AV1055" s="4"/>
      <c r="AW1055" s="4"/>
    </row>
    <row r="1056" spans="1:49" s="59" customFormat="1">
      <c r="A1056" s="14"/>
      <c r="B1056" s="43"/>
      <c r="C1056" s="44"/>
      <c r="D1056" s="45"/>
      <c r="E1056" s="46"/>
      <c r="F1056" s="45"/>
      <c r="G1056" s="45"/>
      <c r="H1056" s="46"/>
      <c r="I1056" s="45"/>
      <c r="J1056" s="2"/>
      <c r="K1056" s="4"/>
      <c r="L1056" s="4"/>
      <c r="M1056" s="4"/>
      <c r="N1056" s="4"/>
      <c r="O1056" s="4"/>
      <c r="P1056" s="4"/>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4"/>
      <c r="AQ1056" s="4"/>
      <c r="AR1056" s="4"/>
      <c r="AS1056" s="4"/>
      <c r="AT1056" s="4"/>
      <c r="AU1056" s="4"/>
      <c r="AV1056" s="4"/>
      <c r="AW1056" s="4"/>
    </row>
    <row r="1057" spans="1:49" s="59" customFormat="1">
      <c r="A1057" s="14"/>
      <c r="B1057" s="43"/>
      <c r="C1057" s="44"/>
      <c r="D1057" s="45"/>
      <c r="E1057" s="46"/>
      <c r="F1057" s="45"/>
      <c r="G1057" s="45"/>
      <c r="H1057" s="46"/>
      <c r="I1057" s="45"/>
      <c r="J1057" s="2"/>
      <c r="K1057" s="4"/>
      <c r="L1057" s="4"/>
      <c r="M1057" s="4"/>
      <c r="N1057" s="4"/>
      <c r="O1057" s="4"/>
      <c r="P1057" s="4"/>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4"/>
      <c r="AQ1057" s="4"/>
      <c r="AR1057" s="4"/>
      <c r="AS1057" s="4"/>
      <c r="AT1057" s="4"/>
      <c r="AU1057" s="4"/>
      <c r="AV1057" s="4"/>
      <c r="AW1057" s="4"/>
    </row>
    <row r="1058" spans="1:49" s="59" customFormat="1">
      <c r="A1058" s="14"/>
      <c r="B1058" s="43"/>
      <c r="C1058" s="44"/>
      <c r="D1058" s="45"/>
      <c r="E1058" s="46"/>
      <c r="F1058" s="45"/>
      <c r="G1058" s="45"/>
      <c r="H1058" s="46"/>
      <c r="I1058" s="45"/>
      <c r="J1058" s="2"/>
      <c r="K1058" s="4"/>
      <c r="L1058" s="4"/>
      <c r="M1058" s="4"/>
      <c r="N1058" s="4"/>
      <c r="O1058" s="4"/>
      <c r="P1058" s="4"/>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4"/>
      <c r="AQ1058" s="4"/>
      <c r="AR1058" s="4"/>
      <c r="AS1058" s="4"/>
      <c r="AT1058" s="4"/>
      <c r="AU1058" s="4"/>
      <c r="AV1058" s="4"/>
      <c r="AW1058" s="4"/>
    </row>
    <row r="1059" spans="1:49" s="59" customFormat="1">
      <c r="A1059" s="14"/>
      <c r="B1059" s="43"/>
      <c r="C1059" s="44"/>
      <c r="D1059" s="45"/>
      <c r="E1059" s="46"/>
      <c r="F1059" s="45"/>
      <c r="G1059" s="45"/>
      <c r="H1059" s="46"/>
      <c r="I1059" s="45"/>
      <c r="J1059" s="2"/>
      <c r="K1059" s="4"/>
      <c r="L1059" s="4"/>
      <c r="M1059" s="4"/>
      <c r="N1059" s="4"/>
      <c r="O1059" s="4"/>
      <c r="P1059" s="4"/>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4"/>
      <c r="AQ1059" s="4"/>
      <c r="AR1059" s="4"/>
      <c r="AS1059" s="4"/>
      <c r="AT1059" s="4"/>
      <c r="AU1059" s="4"/>
      <c r="AV1059" s="4"/>
      <c r="AW1059" s="4"/>
    </row>
    <row r="1060" spans="1:49" s="59" customFormat="1">
      <c r="A1060" s="14"/>
      <c r="B1060" s="43"/>
      <c r="C1060" s="44"/>
      <c r="D1060" s="45"/>
      <c r="E1060" s="46"/>
      <c r="F1060" s="45"/>
      <c r="G1060" s="45"/>
      <c r="H1060" s="46"/>
      <c r="I1060" s="45"/>
      <c r="J1060" s="2"/>
      <c r="K1060" s="4"/>
      <c r="L1060" s="4"/>
      <c r="M1060" s="4"/>
      <c r="N1060" s="4"/>
      <c r="O1060" s="4"/>
      <c r="P1060" s="4"/>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4"/>
      <c r="AQ1060" s="4"/>
      <c r="AR1060" s="4"/>
      <c r="AS1060" s="4"/>
      <c r="AT1060" s="4"/>
      <c r="AU1060" s="4"/>
      <c r="AV1060" s="4"/>
      <c r="AW1060" s="4"/>
    </row>
    <row r="1061" spans="1:49" s="59" customFormat="1">
      <c r="A1061" s="14"/>
      <c r="B1061" s="43"/>
      <c r="C1061" s="44"/>
      <c r="D1061" s="45"/>
      <c r="E1061" s="46"/>
      <c r="F1061" s="45"/>
      <c r="G1061" s="45"/>
      <c r="H1061" s="46"/>
      <c r="I1061" s="45"/>
      <c r="J1061" s="2"/>
      <c r="K1061" s="4"/>
      <c r="L1061" s="4"/>
      <c r="M1061" s="4"/>
      <c r="N1061" s="4"/>
      <c r="O1061" s="4"/>
      <c r="P1061" s="4"/>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4"/>
      <c r="AQ1061" s="4"/>
      <c r="AR1061" s="4"/>
      <c r="AS1061" s="4"/>
      <c r="AT1061" s="4"/>
      <c r="AU1061" s="4"/>
      <c r="AV1061" s="4"/>
      <c r="AW1061" s="4"/>
    </row>
    <row r="1062" spans="1:49" s="59" customFormat="1">
      <c r="A1062" s="14"/>
      <c r="B1062" s="43"/>
      <c r="C1062" s="44"/>
      <c r="D1062" s="45"/>
      <c r="E1062" s="46"/>
      <c r="F1062" s="45"/>
      <c r="G1062" s="45"/>
      <c r="H1062" s="46"/>
      <c r="I1062" s="45"/>
      <c r="J1062" s="2"/>
      <c r="K1062" s="4"/>
      <c r="L1062" s="4"/>
      <c r="M1062" s="4"/>
      <c r="N1062" s="4"/>
      <c r="O1062" s="4"/>
      <c r="P1062" s="4"/>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4"/>
      <c r="AQ1062" s="4"/>
      <c r="AR1062" s="4"/>
      <c r="AS1062" s="4"/>
      <c r="AT1062" s="4"/>
      <c r="AU1062" s="4"/>
      <c r="AV1062" s="4"/>
      <c r="AW1062" s="4"/>
    </row>
    <row r="1063" spans="1:49" s="59" customFormat="1">
      <c r="A1063" s="14"/>
      <c r="B1063" s="43"/>
      <c r="C1063" s="44"/>
      <c r="D1063" s="45"/>
      <c r="E1063" s="46"/>
      <c r="F1063" s="45"/>
      <c r="G1063" s="45"/>
      <c r="H1063" s="46"/>
      <c r="I1063" s="45"/>
      <c r="J1063" s="2"/>
      <c r="K1063" s="4"/>
      <c r="L1063" s="4"/>
      <c r="M1063" s="4"/>
      <c r="N1063" s="4"/>
      <c r="O1063" s="4"/>
      <c r="P1063" s="4"/>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4"/>
      <c r="AQ1063" s="4"/>
      <c r="AR1063" s="4"/>
      <c r="AS1063" s="4"/>
      <c r="AT1063" s="4"/>
      <c r="AU1063" s="4"/>
      <c r="AV1063" s="4"/>
      <c r="AW1063" s="4"/>
    </row>
    <row r="1064" spans="1:49" s="59" customFormat="1">
      <c r="A1064" s="14"/>
      <c r="B1064" s="43"/>
      <c r="C1064" s="44"/>
      <c r="D1064" s="45"/>
      <c r="E1064" s="46"/>
      <c r="F1064" s="45"/>
      <c r="G1064" s="45"/>
      <c r="H1064" s="46"/>
      <c r="I1064" s="45"/>
      <c r="J1064" s="2"/>
      <c r="K1064" s="4"/>
      <c r="L1064" s="4"/>
      <c r="M1064" s="4"/>
      <c r="N1064" s="4"/>
      <c r="O1064" s="4"/>
      <c r="P1064" s="4"/>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4"/>
      <c r="AQ1064" s="4"/>
      <c r="AR1064" s="4"/>
      <c r="AS1064" s="4"/>
      <c r="AT1064" s="4"/>
      <c r="AU1064" s="4"/>
      <c r="AV1064" s="4"/>
      <c r="AW1064" s="4"/>
    </row>
    <row r="1065" spans="1:49" s="59" customFormat="1">
      <c r="A1065" s="14"/>
      <c r="B1065" s="43"/>
      <c r="C1065" s="44"/>
      <c r="D1065" s="45"/>
      <c r="E1065" s="46"/>
      <c r="F1065" s="45"/>
      <c r="G1065" s="45"/>
      <c r="H1065" s="46"/>
      <c r="I1065" s="45"/>
      <c r="J1065" s="2"/>
      <c r="K1065" s="4"/>
      <c r="L1065" s="4"/>
      <c r="M1065" s="4"/>
      <c r="N1065" s="4"/>
      <c r="O1065" s="4"/>
      <c r="P1065" s="4"/>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4"/>
      <c r="AQ1065" s="4"/>
      <c r="AR1065" s="4"/>
      <c r="AS1065" s="4"/>
      <c r="AT1065" s="4"/>
      <c r="AU1065" s="4"/>
      <c r="AV1065" s="4"/>
      <c r="AW1065" s="4"/>
    </row>
    <row r="1066" spans="1:49" s="59" customFormat="1">
      <c r="A1066" s="14"/>
      <c r="B1066" s="43"/>
      <c r="C1066" s="44"/>
      <c r="D1066" s="45"/>
      <c r="E1066" s="46"/>
      <c r="F1066" s="45"/>
      <c r="G1066" s="45"/>
      <c r="H1066" s="46"/>
      <c r="I1066" s="45"/>
      <c r="J1066" s="2"/>
      <c r="K1066" s="4"/>
      <c r="L1066" s="4"/>
      <c r="M1066" s="4"/>
      <c r="N1066" s="4"/>
      <c r="O1066" s="4"/>
      <c r="P1066" s="4"/>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4"/>
      <c r="AQ1066" s="4"/>
      <c r="AR1066" s="4"/>
      <c r="AS1066" s="4"/>
      <c r="AT1066" s="4"/>
      <c r="AU1066" s="4"/>
      <c r="AV1066" s="4"/>
      <c r="AW1066" s="4"/>
    </row>
    <row r="1067" spans="1:49" s="59" customFormat="1">
      <c r="A1067" s="14"/>
      <c r="B1067" s="43"/>
      <c r="C1067" s="44"/>
      <c r="D1067" s="45"/>
      <c r="E1067" s="46"/>
      <c r="F1067" s="45"/>
      <c r="G1067" s="45"/>
      <c r="H1067" s="46"/>
      <c r="I1067" s="45"/>
      <c r="J1067" s="2"/>
      <c r="K1067" s="4"/>
      <c r="L1067" s="4"/>
      <c r="M1067" s="4"/>
      <c r="N1067" s="4"/>
      <c r="O1067" s="4"/>
      <c r="P1067" s="4"/>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4"/>
      <c r="AQ1067" s="4"/>
      <c r="AR1067" s="4"/>
      <c r="AS1067" s="4"/>
      <c r="AT1067" s="4"/>
      <c r="AU1067" s="4"/>
      <c r="AV1067" s="4"/>
      <c r="AW1067" s="4"/>
    </row>
    <row r="1068" spans="1:49" s="59" customFormat="1">
      <c r="A1068" s="14"/>
      <c r="B1068" s="43"/>
      <c r="C1068" s="44"/>
      <c r="D1068" s="45"/>
      <c r="E1068" s="46"/>
      <c r="F1068" s="45"/>
      <c r="G1068" s="45"/>
      <c r="H1068" s="46"/>
      <c r="I1068" s="45"/>
      <c r="J1068" s="2"/>
      <c r="K1068" s="4"/>
      <c r="L1068" s="4"/>
      <c r="M1068" s="4"/>
      <c r="N1068" s="4"/>
      <c r="O1068" s="4"/>
      <c r="P1068" s="4"/>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4"/>
      <c r="AQ1068" s="4"/>
      <c r="AR1068" s="4"/>
      <c r="AS1068" s="4"/>
      <c r="AT1068" s="4"/>
      <c r="AU1068" s="4"/>
      <c r="AV1068" s="4"/>
      <c r="AW1068" s="4"/>
    </row>
    <row r="1069" spans="1:49" s="59" customFormat="1">
      <c r="A1069" s="14"/>
      <c r="B1069" s="43"/>
      <c r="C1069" s="44"/>
      <c r="D1069" s="45"/>
      <c r="E1069" s="46"/>
      <c r="F1069" s="45"/>
      <c r="G1069" s="45"/>
      <c r="H1069" s="46"/>
      <c r="I1069" s="45"/>
      <c r="J1069" s="2"/>
      <c r="K1069" s="4"/>
      <c r="L1069" s="4"/>
      <c r="M1069" s="4"/>
      <c r="N1069" s="4"/>
      <c r="O1069" s="4"/>
      <c r="P1069" s="4"/>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4"/>
      <c r="AQ1069" s="4"/>
      <c r="AR1069" s="4"/>
      <c r="AS1069" s="4"/>
      <c r="AT1069" s="4"/>
      <c r="AU1069" s="4"/>
      <c r="AV1069" s="4"/>
      <c r="AW1069" s="4"/>
    </row>
    <row r="1070" spans="1:49" s="59" customFormat="1">
      <c r="A1070" s="14"/>
      <c r="B1070" s="43"/>
      <c r="C1070" s="44"/>
      <c r="D1070" s="45"/>
      <c r="E1070" s="46"/>
      <c r="F1070" s="45"/>
      <c r="G1070" s="45"/>
      <c r="H1070" s="46"/>
      <c r="I1070" s="45"/>
      <c r="J1070" s="2"/>
      <c r="K1070" s="4"/>
      <c r="L1070" s="4"/>
      <c r="M1070" s="4"/>
      <c r="N1070" s="4"/>
      <c r="O1070" s="4"/>
      <c r="P1070" s="4"/>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4"/>
      <c r="AQ1070" s="4"/>
      <c r="AR1070" s="4"/>
      <c r="AS1070" s="4"/>
      <c r="AT1070" s="4"/>
      <c r="AU1070" s="4"/>
      <c r="AV1070" s="4"/>
      <c r="AW1070" s="4"/>
    </row>
    <row r="1071" spans="1:49" s="59" customFormat="1">
      <c r="A1071" s="14"/>
      <c r="B1071" s="43"/>
      <c r="C1071" s="44"/>
      <c r="D1071" s="45"/>
      <c r="E1071" s="46"/>
      <c r="F1071" s="45"/>
      <c r="G1071" s="45"/>
      <c r="H1071" s="46"/>
      <c r="I1071" s="45"/>
      <c r="J1071" s="2"/>
      <c r="K1071" s="4"/>
      <c r="L1071" s="4"/>
      <c r="M1071" s="4"/>
      <c r="N1071" s="4"/>
      <c r="O1071" s="4"/>
      <c r="P1071" s="4"/>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4"/>
      <c r="AQ1071" s="4"/>
      <c r="AR1071" s="4"/>
      <c r="AS1071" s="4"/>
      <c r="AT1071" s="4"/>
      <c r="AU1071" s="4"/>
      <c r="AV1071" s="4"/>
      <c r="AW1071" s="4"/>
    </row>
    <row r="1072" spans="1:49" s="59" customFormat="1">
      <c r="A1072" s="14"/>
      <c r="B1072" s="43"/>
      <c r="C1072" s="44"/>
      <c r="D1072" s="45"/>
      <c r="E1072" s="46"/>
      <c r="F1072" s="45"/>
      <c r="G1072" s="45"/>
      <c r="H1072" s="46"/>
      <c r="I1072" s="45"/>
      <c r="J1072" s="2"/>
      <c r="K1072" s="4"/>
      <c r="L1072" s="4"/>
      <c r="M1072" s="4"/>
      <c r="N1072" s="4"/>
      <c r="O1072" s="4"/>
      <c r="P1072" s="4"/>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4"/>
      <c r="AQ1072" s="4"/>
      <c r="AR1072" s="4"/>
      <c r="AS1072" s="4"/>
      <c r="AT1072" s="4"/>
      <c r="AU1072" s="4"/>
      <c r="AV1072" s="4"/>
      <c r="AW1072" s="4"/>
    </row>
    <row r="1073" spans="1:49" s="59" customFormat="1">
      <c r="A1073" s="14"/>
      <c r="B1073" s="43"/>
      <c r="C1073" s="44"/>
      <c r="D1073" s="45"/>
      <c r="E1073" s="46"/>
      <c r="F1073" s="45"/>
      <c r="G1073" s="45"/>
      <c r="H1073" s="46"/>
      <c r="I1073" s="45"/>
      <c r="J1073" s="2"/>
      <c r="K1073" s="4"/>
      <c r="L1073" s="4"/>
      <c r="M1073" s="4"/>
      <c r="N1073" s="4"/>
      <c r="O1073" s="4"/>
      <c r="P1073" s="4"/>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4"/>
      <c r="AQ1073" s="4"/>
      <c r="AR1073" s="4"/>
      <c r="AS1073" s="4"/>
      <c r="AT1073" s="4"/>
      <c r="AU1073" s="4"/>
      <c r="AV1073" s="4"/>
      <c r="AW1073" s="4"/>
    </row>
    <row r="1074" spans="1:49" s="59" customFormat="1">
      <c r="A1074" s="14"/>
      <c r="B1074" s="43"/>
      <c r="C1074" s="44"/>
      <c r="D1074" s="45"/>
      <c r="E1074" s="46"/>
      <c r="F1074" s="45"/>
      <c r="G1074" s="45"/>
      <c r="H1074" s="46"/>
      <c r="I1074" s="45"/>
      <c r="J1074" s="2"/>
      <c r="K1074" s="4"/>
      <c r="L1074" s="4"/>
      <c r="M1074" s="4"/>
      <c r="N1074" s="4"/>
      <c r="O1074" s="4"/>
      <c r="P1074" s="4"/>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4"/>
      <c r="AQ1074" s="4"/>
      <c r="AR1074" s="4"/>
      <c r="AS1074" s="4"/>
      <c r="AT1074" s="4"/>
      <c r="AU1074" s="4"/>
      <c r="AV1074" s="4"/>
      <c r="AW1074" s="4"/>
    </row>
    <row r="1075" spans="1:49" s="59" customFormat="1">
      <c r="A1075" s="14"/>
      <c r="B1075" s="43"/>
      <c r="C1075" s="44"/>
      <c r="D1075" s="45"/>
      <c r="E1075" s="46"/>
      <c r="F1075" s="45"/>
      <c r="G1075" s="45"/>
      <c r="H1075" s="46"/>
      <c r="I1075" s="45"/>
      <c r="J1075" s="2"/>
      <c r="K1075" s="4"/>
      <c r="L1075" s="4"/>
      <c r="M1075" s="4"/>
      <c r="N1075" s="4"/>
      <c r="O1075" s="4"/>
      <c r="P1075" s="4"/>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4"/>
      <c r="AQ1075" s="4"/>
      <c r="AR1075" s="4"/>
      <c r="AS1075" s="4"/>
      <c r="AT1075" s="4"/>
      <c r="AU1075" s="4"/>
      <c r="AV1075" s="4"/>
      <c r="AW1075" s="4"/>
    </row>
    <row r="1076" spans="1:49" s="59" customFormat="1">
      <c r="A1076" s="14"/>
      <c r="B1076" s="43"/>
      <c r="C1076" s="44"/>
      <c r="D1076" s="45"/>
      <c r="E1076" s="46"/>
      <c r="F1076" s="45"/>
      <c r="G1076" s="45"/>
      <c r="H1076" s="46"/>
      <c r="I1076" s="45"/>
      <c r="J1076" s="2"/>
      <c r="K1076" s="4"/>
      <c r="L1076" s="4"/>
      <c r="M1076" s="4"/>
      <c r="N1076" s="4"/>
      <c r="O1076" s="4"/>
      <c r="P1076" s="4"/>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4"/>
      <c r="AQ1076" s="4"/>
      <c r="AR1076" s="4"/>
      <c r="AS1076" s="4"/>
      <c r="AT1076" s="4"/>
      <c r="AU1076" s="4"/>
      <c r="AV1076" s="4"/>
      <c r="AW1076" s="4"/>
    </row>
    <row r="1077" spans="1:49" s="59" customFormat="1">
      <c r="A1077" s="14"/>
      <c r="B1077" s="43"/>
      <c r="C1077" s="44"/>
      <c r="D1077" s="45"/>
      <c r="E1077" s="46"/>
      <c r="F1077" s="45"/>
      <c r="G1077" s="45"/>
      <c r="H1077" s="46"/>
      <c r="I1077" s="45"/>
      <c r="J1077" s="2"/>
      <c r="K1077" s="4"/>
      <c r="L1077" s="4"/>
      <c r="M1077" s="4"/>
      <c r="N1077" s="4"/>
      <c r="O1077" s="4"/>
      <c r="P1077" s="4"/>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4"/>
      <c r="AQ1077" s="4"/>
      <c r="AR1077" s="4"/>
      <c r="AS1077" s="4"/>
      <c r="AT1077" s="4"/>
      <c r="AU1077" s="4"/>
      <c r="AV1077" s="4"/>
      <c r="AW1077" s="4"/>
    </row>
    <row r="1078" spans="1:49" s="59" customFormat="1">
      <c r="A1078" s="14"/>
      <c r="B1078" s="43"/>
      <c r="C1078" s="44"/>
      <c r="D1078" s="45"/>
      <c r="E1078" s="46"/>
      <c r="F1078" s="45"/>
      <c r="G1078" s="45"/>
      <c r="H1078" s="46"/>
      <c r="I1078" s="45"/>
      <c r="J1078" s="2"/>
      <c r="K1078" s="4"/>
      <c r="L1078" s="4"/>
      <c r="M1078" s="4"/>
      <c r="N1078" s="4"/>
      <c r="O1078" s="4"/>
      <c r="P1078" s="4"/>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4"/>
      <c r="AQ1078" s="4"/>
      <c r="AR1078" s="4"/>
      <c r="AS1078" s="4"/>
      <c r="AT1078" s="4"/>
      <c r="AU1078" s="4"/>
      <c r="AV1078" s="4"/>
      <c r="AW1078" s="4"/>
    </row>
    <row r="1079" spans="1:49" s="59" customFormat="1">
      <c r="A1079" s="14"/>
      <c r="B1079" s="43"/>
      <c r="C1079" s="44"/>
      <c r="D1079" s="45"/>
      <c r="E1079" s="46"/>
      <c r="F1079" s="45"/>
      <c r="G1079" s="45"/>
      <c r="H1079" s="46"/>
      <c r="I1079" s="45"/>
      <c r="J1079" s="2"/>
      <c r="K1079" s="4"/>
      <c r="L1079" s="4"/>
      <c r="M1079" s="4"/>
      <c r="N1079" s="4"/>
      <c r="O1079" s="4"/>
      <c r="P1079" s="4"/>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4"/>
      <c r="AQ1079" s="4"/>
      <c r="AR1079" s="4"/>
      <c r="AS1079" s="4"/>
      <c r="AT1079" s="4"/>
      <c r="AU1079" s="4"/>
      <c r="AV1079" s="4"/>
      <c r="AW1079" s="4"/>
    </row>
    <row r="1080" spans="1:49" s="59" customFormat="1">
      <c r="A1080" s="14"/>
      <c r="B1080" s="43"/>
      <c r="C1080" s="44"/>
      <c r="D1080" s="45"/>
      <c r="E1080" s="46"/>
      <c r="F1080" s="45"/>
      <c r="G1080" s="45"/>
      <c r="H1080" s="46"/>
      <c r="I1080" s="45"/>
      <c r="J1080" s="2"/>
      <c r="K1080" s="4"/>
      <c r="L1080" s="4"/>
      <c r="M1080" s="4"/>
      <c r="N1080" s="4"/>
      <c r="O1080" s="4"/>
      <c r="P1080" s="4"/>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4"/>
      <c r="AQ1080" s="4"/>
      <c r="AR1080" s="4"/>
      <c r="AS1080" s="4"/>
      <c r="AT1080" s="4"/>
      <c r="AU1080" s="4"/>
      <c r="AV1080" s="4"/>
      <c r="AW1080" s="4"/>
    </row>
    <row r="1081" spans="1:49" s="59" customFormat="1">
      <c r="A1081" s="14"/>
      <c r="B1081" s="43"/>
      <c r="C1081" s="44"/>
      <c r="D1081" s="45"/>
      <c r="E1081" s="46"/>
      <c r="F1081" s="45"/>
      <c r="G1081" s="45"/>
      <c r="H1081" s="46"/>
      <c r="I1081" s="45"/>
      <c r="J1081" s="2"/>
      <c r="K1081" s="4"/>
      <c r="L1081" s="4"/>
      <c r="M1081" s="4"/>
      <c r="N1081" s="4"/>
      <c r="O1081" s="4"/>
      <c r="P1081" s="4"/>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4"/>
      <c r="AQ1081" s="4"/>
      <c r="AR1081" s="4"/>
      <c r="AS1081" s="4"/>
      <c r="AT1081" s="4"/>
      <c r="AU1081" s="4"/>
      <c r="AV1081" s="4"/>
      <c r="AW1081" s="4"/>
    </row>
    <row r="1082" spans="1:49" s="59" customFormat="1">
      <c r="A1082" s="14"/>
      <c r="B1082" s="43"/>
      <c r="C1082" s="44"/>
      <c r="D1082" s="45"/>
      <c r="E1082" s="46"/>
      <c r="F1082" s="45"/>
      <c r="G1082" s="45"/>
      <c r="H1082" s="46"/>
      <c r="I1082" s="45"/>
      <c r="J1082" s="2"/>
      <c r="K1082" s="4"/>
      <c r="L1082" s="4"/>
      <c r="M1082" s="4"/>
      <c r="N1082" s="4"/>
      <c r="O1082" s="4"/>
      <c r="P1082" s="4"/>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4"/>
      <c r="AQ1082" s="4"/>
      <c r="AR1082" s="4"/>
      <c r="AS1082" s="4"/>
      <c r="AT1082" s="4"/>
      <c r="AU1082" s="4"/>
      <c r="AV1082" s="4"/>
      <c r="AW1082" s="4"/>
    </row>
    <row r="1083" spans="1:49" s="59" customFormat="1">
      <c r="A1083" s="14"/>
      <c r="B1083" s="43"/>
      <c r="C1083" s="44"/>
      <c r="D1083" s="45"/>
      <c r="E1083" s="46"/>
      <c r="F1083" s="45"/>
      <c r="G1083" s="45"/>
      <c r="H1083" s="46"/>
      <c r="I1083" s="45"/>
      <c r="J1083" s="2"/>
      <c r="K1083" s="4"/>
      <c r="L1083" s="4"/>
      <c r="M1083" s="4"/>
      <c r="N1083" s="4"/>
      <c r="O1083" s="4"/>
      <c r="P1083" s="4"/>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4"/>
      <c r="AQ1083" s="4"/>
      <c r="AR1083" s="4"/>
      <c r="AS1083" s="4"/>
      <c r="AT1083" s="4"/>
      <c r="AU1083" s="4"/>
      <c r="AV1083" s="4"/>
      <c r="AW1083" s="4"/>
    </row>
    <row r="1084" spans="1:49" s="59" customFormat="1">
      <c r="A1084" s="14"/>
      <c r="B1084" s="43"/>
      <c r="C1084" s="44"/>
      <c r="D1084" s="45"/>
      <c r="E1084" s="46"/>
      <c r="F1084" s="45"/>
      <c r="G1084" s="45"/>
      <c r="H1084" s="46"/>
      <c r="I1084" s="45"/>
      <c r="J1084" s="2"/>
      <c r="K1084" s="4"/>
      <c r="L1084" s="4"/>
      <c r="M1084" s="4"/>
      <c r="N1084" s="4"/>
      <c r="O1084" s="4"/>
      <c r="P1084" s="4"/>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4"/>
      <c r="AQ1084" s="4"/>
      <c r="AR1084" s="4"/>
      <c r="AS1084" s="4"/>
      <c r="AT1084" s="4"/>
      <c r="AU1084" s="4"/>
      <c r="AV1084" s="4"/>
      <c r="AW1084" s="4"/>
    </row>
    <row r="1085" spans="1:49" s="59" customFormat="1">
      <c r="A1085" s="14"/>
      <c r="B1085" s="43"/>
      <c r="C1085" s="44"/>
      <c r="D1085" s="45"/>
      <c r="E1085" s="46"/>
      <c r="F1085" s="45"/>
      <c r="G1085" s="45"/>
      <c r="H1085" s="46"/>
      <c r="I1085" s="45"/>
      <c r="J1085" s="2"/>
      <c r="K1085" s="4"/>
      <c r="L1085" s="4"/>
      <c r="M1085" s="4"/>
      <c r="N1085" s="4"/>
      <c r="O1085" s="4"/>
      <c r="P1085" s="4"/>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4"/>
      <c r="AQ1085" s="4"/>
      <c r="AR1085" s="4"/>
      <c r="AS1085" s="4"/>
      <c r="AT1085" s="4"/>
      <c r="AU1085" s="4"/>
      <c r="AV1085" s="4"/>
      <c r="AW1085" s="4"/>
    </row>
    <row r="1086" spans="1:49" s="59" customFormat="1">
      <c r="A1086" s="14"/>
      <c r="B1086" s="43"/>
      <c r="C1086" s="44"/>
      <c r="D1086" s="45"/>
      <c r="E1086" s="46"/>
      <c r="F1086" s="45"/>
      <c r="G1086" s="45"/>
      <c r="H1086" s="46"/>
      <c r="I1086" s="45"/>
      <c r="J1086" s="2"/>
      <c r="K1086" s="4"/>
      <c r="L1086" s="4"/>
      <c r="M1086" s="4"/>
      <c r="N1086" s="4"/>
      <c r="O1086" s="4"/>
      <c r="P1086" s="4"/>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4"/>
      <c r="AQ1086" s="4"/>
      <c r="AR1086" s="4"/>
      <c r="AS1086" s="4"/>
      <c r="AT1086" s="4"/>
      <c r="AU1086" s="4"/>
      <c r="AV1086" s="4"/>
      <c r="AW1086" s="4"/>
    </row>
    <row r="1087" spans="1:49" s="59" customFormat="1">
      <c r="A1087" s="14"/>
      <c r="B1087" s="43"/>
      <c r="C1087" s="44"/>
      <c r="D1087" s="45"/>
      <c r="E1087" s="46"/>
      <c r="F1087" s="45"/>
      <c r="G1087" s="45"/>
      <c r="H1087" s="46"/>
      <c r="I1087" s="45"/>
      <c r="J1087" s="2"/>
      <c r="K1087" s="4"/>
      <c r="L1087" s="4"/>
      <c r="M1087" s="4"/>
      <c r="N1087" s="4"/>
      <c r="O1087" s="4"/>
      <c r="P1087" s="4"/>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4"/>
      <c r="AQ1087" s="4"/>
      <c r="AR1087" s="4"/>
      <c r="AS1087" s="4"/>
      <c r="AT1087" s="4"/>
      <c r="AU1087" s="4"/>
      <c r="AV1087" s="4"/>
      <c r="AW1087" s="4"/>
    </row>
    <row r="1088" spans="1:49" s="59" customFormat="1">
      <c r="A1088" s="14"/>
      <c r="B1088" s="43"/>
      <c r="C1088" s="44"/>
      <c r="D1088" s="45"/>
      <c r="E1088" s="46"/>
      <c r="F1088" s="45"/>
      <c r="G1088" s="45"/>
      <c r="H1088" s="46"/>
      <c r="I1088" s="45"/>
      <c r="J1088" s="2"/>
      <c r="K1088" s="4"/>
      <c r="L1088" s="4"/>
      <c r="M1088" s="4"/>
      <c r="N1088" s="4"/>
      <c r="O1088" s="4"/>
      <c r="P1088" s="4"/>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4"/>
      <c r="AQ1088" s="4"/>
      <c r="AR1088" s="4"/>
      <c r="AS1088" s="4"/>
      <c r="AT1088" s="4"/>
      <c r="AU1088" s="4"/>
      <c r="AV1088" s="4"/>
      <c r="AW1088" s="4"/>
    </row>
    <row r="1089" spans="1:49" s="59" customFormat="1">
      <c r="A1089" s="14"/>
      <c r="B1089" s="43"/>
      <c r="C1089" s="44"/>
      <c r="D1089" s="45"/>
      <c r="E1089" s="46"/>
      <c r="F1089" s="45"/>
      <c r="G1089" s="45"/>
      <c r="H1089" s="46"/>
      <c r="I1089" s="45"/>
      <c r="J1089" s="2"/>
      <c r="K1089" s="4"/>
      <c r="L1089" s="4"/>
      <c r="M1089" s="4"/>
      <c r="N1089" s="4"/>
      <c r="O1089" s="4"/>
      <c r="P1089" s="4"/>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4"/>
      <c r="AQ1089" s="4"/>
      <c r="AR1089" s="4"/>
      <c r="AS1089" s="4"/>
      <c r="AT1089" s="4"/>
      <c r="AU1089" s="4"/>
      <c r="AV1089" s="4"/>
      <c r="AW1089" s="4"/>
    </row>
    <row r="1090" spans="1:49" s="59" customFormat="1">
      <c r="A1090" s="14"/>
      <c r="B1090" s="43"/>
      <c r="C1090" s="44"/>
      <c r="D1090" s="45"/>
      <c r="E1090" s="46"/>
      <c r="F1090" s="45"/>
      <c r="G1090" s="45"/>
      <c r="H1090" s="46"/>
      <c r="I1090" s="45"/>
      <c r="J1090" s="2"/>
      <c r="K1090" s="4"/>
      <c r="L1090" s="4"/>
      <c r="M1090" s="4"/>
      <c r="N1090" s="4"/>
      <c r="O1090" s="4"/>
      <c r="P1090" s="4"/>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4"/>
      <c r="AQ1090" s="4"/>
      <c r="AR1090" s="4"/>
      <c r="AS1090" s="4"/>
      <c r="AT1090" s="4"/>
      <c r="AU1090" s="4"/>
      <c r="AV1090" s="4"/>
      <c r="AW1090" s="4"/>
    </row>
    <row r="1091" spans="1:49" s="59" customFormat="1">
      <c r="A1091" s="14"/>
      <c r="B1091" s="43"/>
      <c r="C1091" s="44"/>
      <c r="D1091" s="45"/>
      <c r="E1091" s="46"/>
      <c r="F1091" s="45"/>
      <c r="G1091" s="45"/>
      <c r="H1091" s="46"/>
      <c r="I1091" s="45"/>
      <c r="J1091" s="2"/>
      <c r="K1091" s="4"/>
      <c r="L1091" s="4"/>
      <c r="M1091" s="4"/>
      <c r="N1091" s="4"/>
      <c r="O1091" s="4"/>
      <c r="P1091" s="4"/>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4"/>
      <c r="AQ1091" s="4"/>
      <c r="AR1091" s="4"/>
      <c r="AS1091" s="4"/>
      <c r="AT1091" s="4"/>
      <c r="AU1091" s="4"/>
      <c r="AV1091" s="4"/>
      <c r="AW1091" s="4"/>
    </row>
    <row r="1092" spans="1:49" s="59" customFormat="1">
      <c r="A1092" s="14"/>
      <c r="B1092" s="43"/>
      <c r="C1092" s="44"/>
      <c r="D1092" s="45"/>
      <c r="E1092" s="46"/>
      <c r="F1092" s="45"/>
      <c r="G1092" s="45"/>
      <c r="H1092" s="46"/>
      <c r="I1092" s="45"/>
      <c r="J1092" s="2"/>
      <c r="K1092" s="4"/>
      <c r="L1092" s="4"/>
      <c r="M1092" s="4"/>
      <c r="N1092" s="4"/>
      <c r="O1092" s="4"/>
      <c r="P1092" s="4"/>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4"/>
      <c r="AQ1092" s="4"/>
      <c r="AR1092" s="4"/>
      <c r="AS1092" s="4"/>
      <c r="AT1092" s="4"/>
      <c r="AU1092" s="4"/>
      <c r="AV1092" s="4"/>
      <c r="AW1092" s="4"/>
    </row>
    <row r="1093" spans="1:49" s="59" customFormat="1">
      <c r="A1093" s="14"/>
      <c r="B1093" s="43"/>
      <c r="C1093" s="44"/>
      <c r="D1093" s="45"/>
      <c r="E1093" s="46"/>
      <c r="F1093" s="45"/>
      <c r="G1093" s="45"/>
      <c r="H1093" s="46"/>
      <c r="I1093" s="45"/>
      <c r="J1093" s="2"/>
      <c r="K1093" s="4"/>
      <c r="L1093" s="4"/>
      <c r="M1093" s="4"/>
      <c r="N1093" s="4"/>
      <c r="O1093" s="4"/>
      <c r="P1093" s="4"/>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4"/>
      <c r="AQ1093" s="4"/>
      <c r="AR1093" s="4"/>
      <c r="AS1093" s="4"/>
      <c r="AT1093" s="4"/>
      <c r="AU1093" s="4"/>
      <c r="AV1093" s="4"/>
      <c r="AW1093" s="4"/>
    </row>
    <row r="1094" spans="1:49" s="59" customFormat="1">
      <c r="A1094" s="14"/>
      <c r="B1094" s="43"/>
      <c r="C1094" s="44"/>
      <c r="D1094" s="45"/>
      <c r="E1094" s="46"/>
      <c r="F1094" s="45"/>
      <c r="G1094" s="45"/>
      <c r="H1094" s="46"/>
      <c r="I1094" s="45"/>
      <c r="J1094" s="2"/>
      <c r="K1094" s="4"/>
      <c r="L1094" s="4"/>
      <c r="M1094" s="4"/>
      <c r="N1094" s="4"/>
      <c r="O1094" s="4"/>
      <c r="P1094" s="4"/>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4"/>
      <c r="AQ1094" s="4"/>
      <c r="AR1094" s="4"/>
      <c r="AS1094" s="4"/>
      <c r="AT1094" s="4"/>
      <c r="AU1094" s="4"/>
      <c r="AV1094" s="4"/>
      <c r="AW1094" s="4"/>
    </row>
    <row r="1095" spans="1:49" s="59" customFormat="1">
      <c r="A1095" s="14"/>
      <c r="B1095" s="43"/>
      <c r="C1095" s="44"/>
      <c r="D1095" s="45"/>
      <c r="E1095" s="46"/>
      <c r="F1095" s="45"/>
      <c r="G1095" s="45"/>
      <c r="H1095" s="46"/>
      <c r="I1095" s="45"/>
      <c r="J1095" s="2"/>
      <c r="K1095" s="4"/>
      <c r="L1095" s="4"/>
      <c r="M1095" s="4"/>
      <c r="N1095" s="4"/>
      <c r="O1095" s="4"/>
      <c r="P1095" s="4"/>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4"/>
      <c r="AQ1095" s="4"/>
      <c r="AR1095" s="4"/>
      <c r="AS1095" s="4"/>
      <c r="AT1095" s="4"/>
      <c r="AU1095" s="4"/>
      <c r="AV1095" s="4"/>
      <c r="AW1095" s="4"/>
    </row>
    <row r="1096" spans="1:49" s="59" customFormat="1">
      <c r="A1096" s="14"/>
      <c r="B1096" s="43"/>
      <c r="C1096" s="44"/>
      <c r="D1096" s="45"/>
      <c r="E1096" s="46"/>
      <c r="F1096" s="45"/>
      <c r="G1096" s="45"/>
      <c r="H1096" s="46"/>
      <c r="I1096" s="45"/>
      <c r="J1096" s="2"/>
      <c r="K1096" s="4"/>
      <c r="L1096" s="4"/>
      <c r="M1096" s="4"/>
      <c r="N1096" s="4"/>
      <c r="O1096" s="4"/>
      <c r="P1096" s="4"/>
      <c r="Q1096" s="1"/>
      <c r="R1096" s="1"/>
      <c r="S1096" s="1"/>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c r="AP1096" s="4"/>
      <c r="AQ1096" s="4"/>
      <c r="AR1096" s="4"/>
      <c r="AS1096" s="4"/>
      <c r="AT1096" s="4"/>
      <c r="AU1096" s="4"/>
      <c r="AV1096" s="4"/>
      <c r="AW1096" s="4"/>
    </row>
    <row r="1097" spans="1:49" s="59" customFormat="1">
      <c r="A1097" s="14"/>
      <c r="B1097" s="43"/>
      <c r="C1097" s="44"/>
      <c r="D1097" s="45"/>
      <c r="E1097" s="46"/>
      <c r="F1097" s="45"/>
      <c r="G1097" s="45"/>
      <c r="H1097" s="46"/>
      <c r="I1097" s="45"/>
      <c r="J1097" s="2"/>
      <c r="K1097" s="4"/>
      <c r="L1097" s="4"/>
      <c r="M1097" s="4"/>
      <c r="N1097" s="4"/>
      <c r="O1097" s="4"/>
      <c r="P1097" s="4"/>
      <c r="Q1097" s="1"/>
      <c r="R1097" s="1"/>
      <c r="S1097" s="1"/>
      <c r="T1097" s="1"/>
      <c r="U1097" s="1"/>
      <c r="V1097" s="1"/>
      <c r="W1097" s="1"/>
      <c r="X1097" s="1"/>
      <c r="Y1097" s="1"/>
      <c r="Z1097" s="1"/>
      <c r="AA1097" s="1"/>
      <c r="AB1097" s="1"/>
      <c r="AC1097" s="1"/>
      <c r="AD1097" s="1"/>
      <c r="AE1097" s="1"/>
      <c r="AF1097" s="1"/>
      <c r="AG1097" s="1"/>
      <c r="AH1097" s="1"/>
      <c r="AI1097" s="1"/>
      <c r="AJ1097" s="1"/>
      <c r="AK1097" s="1"/>
      <c r="AL1097" s="1"/>
      <c r="AM1097" s="1"/>
      <c r="AN1097" s="1"/>
      <c r="AO1097" s="1"/>
      <c r="AP1097" s="4"/>
      <c r="AQ1097" s="4"/>
      <c r="AR1097" s="4"/>
      <c r="AS1097" s="4"/>
      <c r="AT1097" s="4"/>
      <c r="AU1097" s="4"/>
      <c r="AV1097" s="4"/>
      <c r="AW1097" s="4"/>
    </row>
    <row r="1098" spans="1:49" s="59" customFormat="1">
      <c r="A1098" s="14"/>
      <c r="B1098" s="43"/>
      <c r="C1098" s="44"/>
      <c r="D1098" s="45"/>
      <c r="E1098" s="46"/>
      <c r="F1098" s="45"/>
      <c r="G1098" s="45"/>
      <c r="H1098" s="46"/>
      <c r="I1098" s="45"/>
      <c r="J1098" s="2"/>
      <c r="K1098" s="4"/>
      <c r="L1098" s="4"/>
      <c r="M1098" s="4"/>
      <c r="N1098" s="4"/>
      <c r="O1098" s="4"/>
      <c r="P1098" s="4"/>
      <c r="Q1098" s="1"/>
      <c r="R1098" s="1"/>
      <c r="S1098" s="1"/>
      <c r="T1098" s="1"/>
      <c r="U1098" s="1"/>
      <c r="V1098" s="1"/>
      <c r="W1098" s="1"/>
      <c r="X1098" s="1"/>
      <c r="Y1098" s="1"/>
      <c r="Z1098" s="1"/>
      <c r="AA1098" s="1"/>
      <c r="AB1098" s="1"/>
      <c r="AC1098" s="1"/>
      <c r="AD1098" s="1"/>
      <c r="AE1098" s="1"/>
      <c r="AF1098" s="1"/>
      <c r="AG1098" s="1"/>
      <c r="AH1098" s="1"/>
      <c r="AI1098" s="1"/>
      <c r="AJ1098" s="1"/>
      <c r="AK1098" s="1"/>
      <c r="AL1098" s="1"/>
      <c r="AM1098" s="1"/>
      <c r="AN1098" s="1"/>
      <c r="AO1098" s="1"/>
      <c r="AP1098" s="4"/>
      <c r="AQ1098" s="4"/>
      <c r="AR1098" s="4"/>
      <c r="AS1098" s="4"/>
      <c r="AT1098" s="4"/>
      <c r="AU1098" s="4"/>
      <c r="AV1098" s="4"/>
      <c r="AW1098" s="4"/>
    </row>
    <row r="1099" spans="1:49" s="59" customFormat="1">
      <c r="A1099" s="14"/>
      <c r="B1099" s="43"/>
      <c r="C1099" s="44"/>
      <c r="D1099" s="45"/>
      <c r="E1099" s="46"/>
      <c r="F1099" s="45"/>
      <c r="G1099" s="45"/>
      <c r="H1099" s="46"/>
      <c r="I1099" s="45"/>
      <c r="J1099" s="2"/>
      <c r="K1099" s="4"/>
      <c r="L1099" s="4"/>
      <c r="M1099" s="4"/>
      <c r="N1099" s="4"/>
      <c r="O1099" s="4"/>
      <c r="P1099" s="4"/>
      <c r="Q1099" s="1"/>
      <c r="R1099" s="1"/>
      <c r="S1099" s="1"/>
      <c r="T1099" s="1"/>
      <c r="U1099" s="1"/>
      <c r="V1099" s="1"/>
      <c r="W1099" s="1"/>
      <c r="X1099" s="1"/>
      <c r="Y1099" s="1"/>
      <c r="Z1099" s="1"/>
      <c r="AA1099" s="1"/>
      <c r="AB1099" s="1"/>
      <c r="AC1099" s="1"/>
      <c r="AD1099" s="1"/>
      <c r="AE1099" s="1"/>
      <c r="AF1099" s="1"/>
      <c r="AG1099" s="1"/>
      <c r="AH1099" s="1"/>
      <c r="AI1099" s="1"/>
      <c r="AJ1099" s="1"/>
      <c r="AK1099" s="1"/>
      <c r="AL1099" s="1"/>
      <c r="AM1099" s="1"/>
      <c r="AN1099" s="1"/>
      <c r="AO1099" s="1"/>
      <c r="AP1099" s="4"/>
      <c r="AQ1099" s="4"/>
      <c r="AR1099" s="4"/>
      <c r="AS1099" s="4"/>
      <c r="AT1099" s="4"/>
      <c r="AU1099" s="4"/>
      <c r="AV1099" s="4"/>
      <c r="AW1099" s="4"/>
    </row>
    <row r="1100" spans="1:49" s="59" customFormat="1">
      <c r="A1100" s="14"/>
      <c r="B1100" s="43"/>
      <c r="C1100" s="44"/>
      <c r="D1100" s="45"/>
      <c r="E1100" s="46"/>
      <c r="F1100" s="45"/>
      <c r="G1100" s="45"/>
      <c r="H1100" s="46"/>
      <c r="I1100" s="45"/>
      <c r="J1100" s="2"/>
      <c r="K1100" s="4"/>
      <c r="L1100" s="4"/>
      <c r="M1100" s="4"/>
      <c r="N1100" s="4"/>
      <c r="O1100" s="4"/>
      <c r="P1100" s="4"/>
      <c r="Q1100" s="1"/>
      <c r="R1100" s="1"/>
      <c r="S1100" s="1"/>
      <c r="T1100" s="1"/>
      <c r="U1100" s="1"/>
      <c r="V1100" s="1"/>
      <c r="W1100" s="1"/>
      <c r="X1100" s="1"/>
      <c r="Y1100" s="1"/>
      <c r="Z1100" s="1"/>
      <c r="AA1100" s="1"/>
      <c r="AB1100" s="1"/>
      <c r="AC1100" s="1"/>
      <c r="AD1100" s="1"/>
      <c r="AE1100" s="1"/>
      <c r="AF1100" s="1"/>
      <c r="AG1100" s="1"/>
      <c r="AH1100" s="1"/>
      <c r="AI1100" s="1"/>
      <c r="AJ1100" s="1"/>
      <c r="AK1100" s="1"/>
      <c r="AL1100" s="1"/>
      <c r="AM1100" s="1"/>
      <c r="AN1100" s="1"/>
      <c r="AO1100" s="1"/>
      <c r="AP1100" s="4"/>
      <c r="AQ1100" s="4"/>
      <c r="AR1100" s="4"/>
      <c r="AS1100" s="4"/>
      <c r="AT1100" s="4"/>
      <c r="AU1100" s="4"/>
      <c r="AV1100" s="4"/>
      <c r="AW1100" s="4"/>
    </row>
    <row r="1101" spans="1:49" s="59" customFormat="1">
      <c r="A1101" s="14"/>
      <c r="B1101" s="43"/>
      <c r="C1101" s="44"/>
      <c r="D1101" s="45"/>
      <c r="E1101" s="46"/>
      <c r="F1101" s="45"/>
      <c r="G1101" s="45"/>
      <c r="H1101" s="46"/>
      <c r="I1101" s="45"/>
      <c r="J1101" s="2"/>
      <c r="K1101" s="4"/>
      <c r="L1101" s="4"/>
      <c r="M1101" s="4"/>
      <c r="N1101" s="4"/>
      <c r="O1101" s="4"/>
      <c r="P1101" s="4"/>
      <c r="Q1101" s="1"/>
      <c r="R1101" s="1"/>
      <c r="S1101" s="1"/>
      <c r="T1101" s="1"/>
      <c r="U1101" s="1"/>
      <c r="V1101" s="1"/>
      <c r="W1101" s="1"/>
      <c r="X1101" s="1"/>
      <c r="Y1101" s="1"/>
      <c r="Z1101" s="1"/>
      <c r="AA1101" s="1"/>
      <c r="AB1101" s="1"/>
      <c r="AC1101" s="1"/>
      <c r="AD1101" s="1"/>
      <c r="AE1101" s="1"/>
      <c r="AF1101" s="1"/>
      <c r="AG1101" s="1"/>
      <c r="AH1101" s="1"/>
      <c r="AI1101" s="1"/>
      <c r="AJ1101" s="1"/>
      <c r="AK1101" s="1"/>
      <c r="AL1101" s="1"/>
      <c r="AM1101" s="1"/>
      <c r="AN1101" s="1"/>
      <c r="AO1101" s="1"/>
      <c r="AP1101" s="4"/>
      <c r="AQ1101" s="4"/>
      <c r="AR1101" s="4"/>
      <c r="AS1101" s="4"/>
      <c r="AT1101" s="4"/>
      <c r="AU1101" s="4"/>
      <c r="AV1101" s="4"/>
      <c r="AW1101" s="4"/>
    </row>
    <row r="1102" spans="1:49" s="59" customFormat="1">
      <c r="A1102" s="14"/>
      <c r="B1102" s="43"/>
      <c r="C1102" s="44"/>
      <c r="D1102" s="45"/>
      <c r="E1102" s="46"/>
      <c r="F1102" s="45"/>
      <c r="G1102" s="45"/>
      <c r="H1102" s="46"/>
      <c r="I1102" s="45"/>
      <c r="J1102" s="2"/>
      <c r="K1102" s="4"/>
      <c r="L1102" s="4"/>
      <c r="M1102" s="4"/>
      <c r="N1102" s="4"/>
      <c r="O1102" s="4"/>
      <c r="P1102" s="4"/>
      <c r="Q1102" s="1"/>
      <c r="R1102" s="1"/>
      <c r="S1102" s="1"/>
      <c r="T1102" s="1"/>
      <c r="U1102" s="1"/>
      <c r="V1102" s="1"/>
      <c r="W1102" s="1"/>
      <c r="X1102" s="1"/>
      <c r="Y1102" s="1"/>
      <c r="Z1102" s="1"/>
      <c r="AA1102" s="1"/>
      <c r="AB1102" s="1"/>
      <c r="AC1102" s="1"/>
      <c r="AD1102" s="1"/>
      <c r="AE1102" s="1"/>
      <c r="AF1102" s="1"/>
      <c r="AG1102" s="1"/>
      <c r="AH1102" s="1"/>
      <c r="AI1102" s="1"/>
      <c r="AJ1102" s="1"/>
      <c r="AK1102" s="1"/>
      <c r="AL1102" s="1"/>
      <c r="AM1102" s="1"/>
      <c r="AN1102" s="1"/>
      <c r="AO1102" s="1"/>
      <c r="AP1102" s="4"/>
      <c r="AQ1102" s="4"/>
      <c r="AR1102" s="4"/>
      <c r="AS1102" s="4"/>
      <c r="AT1102" s="4"/>
      <c r="AU1102" s="4"/>
      <c r="AV1102" s="4"/>
      <c r="AW1102" s="4"/>
    </row>
    <row r="1103" spans="1:49" s="59" customFormat="1">
      <c r="A1103" s="14"/>
      <c r="B1103" s="43"/>
      <c r="C1103" s="44"/>
      <c r="D1103" s="45"/>
      <c r="E1103" s="46"/>
      <c r="F1103" s="45"/>
      <c r="G1103" s="45"/>
      <c r="H1103" s="46"/>
      <c r="I1103" s="45"/>
      <c r="J1103" s="2"/>
      <c r="K1103" s="4"/>
      <c r="L1103" s="4"/>
      <c r="M1103" s="4"/>
      <c r="N1103" s="4"/>
      <c r="O1103" s="4"/>
      <c r="P1103" s="4"/>
      <c r="Q1103" s="1"/>
      <c r="R1103" s="1"/>
      <c r="S1103" s="1"/>
      <c r="T1103" s="1"/>
      <c r="U1103" s="1"/>
      <c r="V1103" s="1"/>
      <c r="W1103" s="1"/>
      <c r="X1103" s="1"/>
      <c r="Y1103" s="1"/>
      <c r="Z1103" s="1"/>
      <c r="AA1103" s="1"/>
      <c r="AB1103" s="1"/>
      <c r="AC1103" s="1"/>
      <c r="AD1103" s="1"/>
      <c r="AE1103" s="1"/>
      <c r="AF1103" s="1"/>
      <c r="AG1103" s="1"/>
      <c r="AH1103" s="1"/>
      <c r="AI1103" s="1"/>
      <c r="AJ1103" s="1"/>
      <c r="AK1103" s="1"/>
      <c r="AL1103" s="1"/>
      <c r="AM1103" s="1"/>
      <c r="AN1103" s="1"/>
      <c r="AO1103" s="1"/>
      <c r="AP1103" s="4"/>
      <c r="AQ1103" s="4"/>
      <c r="AR1103" s="4"/>
      <c r="AS1103" s="4"/>
      <c r="AT1103" s="4"/>
      <c r="AU1103" s="4"/>
      <c r="AV1103" s="4"/>
      <c r="AW1103" s="4"/>
    </row>
    <row r="1104" spans="1:49" s="59" customFormat="1">
      <c r="A1104" s="14"/>
      <c r="B1104" s="43"/>
      <c r="C1104" s="44"/>
      <c r="D1104" s="45"/>
      <c r="E1104" s="46"/>
      <c r="F1104" s="45"/>
      <c r="G1104" s="45"/>
      <c r="H1104" s="46"/>
      <c r="I1104" s="45"/>
      <c r="J1104" s="2"/>
      <c r="K1104" s="4"/>
      <c r="L1104" s="4"/>
      <c r="M1104" s="4"/>
      <c r="N1104" s="4"/>
      <c r="O1104" s="4"/>
      <c r="P1104" s="4"/>
      <c r="Q1104" s="1"/>
      <c r="R1104" s="1"/>
      <c r="S1104" s="1"/>
      <c r="T1104" s="1"/>
      <c r="U1104" s="1"/>
      <c r="V1104" s="1"/>
      <c r="W1104" s="1"/>
      <c r="X1104" s="1"/>
      <c r="Y1104" s="1"/>
      <c r="Z1104" s="1"/>
      <c r="AA1104" s="1"/>
      <c r="AB1104" s="1"/>
      <c r="AC1104" s="1"/>
      <c r="AD1104" s="1"/>
      <c r="AE1104" s="1"/>
      <c r="AF1104" s="1"/>
      <c r="AG1104" s="1"/>
      <c r="AH1104" s="1"/>
      <c r="AI1104" s="1"/>
      <c r="AJ1104" s="1"/>
      <c r="AK1104" s="1"/>
      <c r="AL1104" s="1"/>
      <c r="AM1104" s="1"/>
      <c r="AN1104" s="1"/>
      <c r="AO1104" s="1"/>
      <c r="AP1104" s="4"/>
      <c r="AQ1104" s="4"/>
      <c r="AR1104" s="4"/>
      <c r="AS1104" s="4"/>
      <c r="AT1104" s="4"/>
      <c r="AU1104" s="4"/>
      <c r="AV1104" s="4"/>
      <c r="AW1104" s="4"/>
    </row>
    <row r="1105" spans="1:49" s="59" customFormat="1">
      <c r="A1105" s="14"/>
      <c r="B1105" s="43"/>
      <c r="C1105" s="44"/>
      <c r="D1105" s="45"/>
      <c r="E1105" s="46"/>
      <c r="F1105" s="45"/>
      <c r="G1105" s="45"/>
      <c r="H1105" s="46"/>
      <c r="I1105" s="45"/>
      <c r="J1105" s="2"/>
      <c r="K1105" s="4"/>
      <c r="L1105" s="4"/>
      <c r="M1105" s="4"/>
      <c r="N1105" s="4"/>
      <c r="O1105" s="4"/>
      <c r="P1105" s="4"/>
      <c r="Q1105" s="1"/>
      <c r="R1105" s="1"/>
      <c r="S1105" s="1"/>
      <c r="T1105" s="1"/>
      <c r="U1105" s="1"/>
      <c r="V1105" s="1"/>
      <c r="W1105" s="1"/>
      <c r="X1105" s="1"/>
      <c r="Y1105" s="1"/>
      <c r="Z1105" s="1"/>
      <c r="AA1105" s="1"/>
      <c r="AB1105" s="1"/>
      <c r="AC1105" s="1"/>
      <c r="AD1105" s="1"/>
      <c r="AE1105" s="1"/>
      <c r="AF1105" s="1"/>
      <c r="AG1105" s="1"/>
      <c r="AH1105" s="1"/>
      <c r="AI1105" s="1"/>
      <c r="AJ1105" s="1"/>
      <c r="AK1105" s="1"/>
      <c r="AL1105" s="1"/>
      <c r="AM1105" s="1"/>
      <c r="AN1105" s="1"/>
      <c r="AO1105" s="1"/>
      <c r="AP1105" s="4"/>
      <c r="AQ1105" s="4"/>
      <c r="AR1105" s="4"/>
      <c r="AS1105" s="4"/>
      <c r="AT1105" s="4"/>
      <c r="AU1105" s="4"/>
      <c r="AV1105" s="4"/>
      <c r="AW1105" s="4"/>
    </row>
    <row r="1106" spans="1:49" s="59" customFormat="1">
      <c r="A1106" s="14"/>
      <c r="B1106" s="43"/>
      <c r="C1106" s="44"/>
      <c r="D1106" s="45"/>
      <c r="E1106" s="46"/>
      <c r="F1106" s="45"/>
      <c r="G1106" s="45"/>
      <c r="H1106" s="46"/>
      <c r="I1106" s="45"/>
      <c r="J1106" s="2"/>
      <c r="K1106" s="4"/>
      <c r="L1106" s="4"/>
      <c r="M1106" s="4"/>
      <c r="N1106" s="4"/>
      <c r="O1106" s="4"/>
      <c r="P1106" s="4"/>
      <c r="Q1106" s="1"/>
      <c r="R1106" s="1"/>
      <c r="S1106" s="1"/>
      <c r="T1106" s="1"/>
      <c r="U1106" s="1"/>
      <c r="V1106" s="1"/>
      <c r="W1106" s="1"/>
      <c r="X1106" s="1"/>
      <c r="Y1106" s="1"/>
      <c r="Z1106" s="1"/>
      <c r="AA1106" s="1"/>
      <c r="AB1106" s="1"/>
      <c r="AC1106" s="1"/>
      <c r="AD1106" s="1"/>
      <c r="AE1106" s="1"/>
      <c r="AF1106" s="1"/>
      <c r="AG1106" s="1"/>
      <c r="AH1106" s="1"/>
      <c r="AI1106" s="1"/>
      <c r="AJ1106" s="1"/>
      <c r="AK1106" s="1"/>
      <c r="AL1106" s="1"/>
      <c r="AM1106" s="1"/>
      <c r="AN1106" s="1"/>
      <c r="AO1106" s="1"/>
      <c r="AP1106" s="4"/>
      <c r="AQ1106" s="4"/>
      <c r="AR1106" s="4"/>
      <c r="AS1106" s="4"/>
      <c r="AT1106" s="4"/>
      <c r="AU1106" s="4"/>
      <c r="AV1106" s="4"/>
      <c r="AW1106" s="4"/>
    </row>
    <row r="1107" spans="1:49" s="59" customFormat="1">
      <c r="A1107" s="14"/>
      <c r="B1107" s="43"/>
      <c r="C1107" s="44"/>
      <c r="D1107" s="45"/>
      <c r="E1107" s="46"/>
      <c r="F1107" s="45"/>
      <c r="G1107" s="45"/>
      <c r="H1107" s="46"/>
      <c r="I1107" s="45"/>
      <c r="J1107" s="2"/>
      <c r="K1107" s="4"/>
      <c r="L1107" s="4"/>
      <c r="M1107" s="4"/>
      <c r="N1107" s="4"/>
      <c r="O1107" s="4"/>
      <c r="P1107" s="4"/>
      <c r="Q1107" s="1"/>
      <c r="R1107" s="1"/>
      <c r="S1107" s="1"/>
      <c r="T1107" s="1"/>
      <c r="U1107" s="1"/>
      <c r="V1107" s="1"/>
      <c r="W1107" s="1"/>
      <c r="X1107" s="1"/>
      <c r="Y1107" s="1"/>
      <c r="Z1107" s="1"/>
      <c r="AA1107" s="1"/>
      <c r="AB1107" s="1"/>
      <c r="AC1107" s="1"/>
      <c r="AD1107" s="1"/>
      <c r="AE1107" s="1"/>
      <c r="AF1107" s="1"/>
      <c r="AG1107" s="1"/>
      <c r="AH1107" s="1"/>
      <c r="AI1107" s="1"/>
      <c r="AJ1107" s="1"/>
      <c r="AK1107" s="1"/>
      <c r="AL1107" s="1"/>
      <c r="AM1107" s="1"/>
      <c r="AN1107" s="1"/>
      <c r="AO1107" s="1"/>
      <c r="AP1107" s="4"/>
      <c r="AQ1107" s="4"/>
      <c r="AR1107" s="4"/>
      <c r="AS1107" s="4"/>
      <c r="AT1107" s="4"/>
      <c r="AU1107" s="4"/>
      <c r="AV1107" s="4"/>
      <c r="AW1107" s="4"/>
    </row>
    <row r="1108" spans="1:49" s="59" customFormat="1">
      <c r="A1108" s="14"/>
      <c r="B1108" s="43"/>
      <c r="C1108" s="44"/>
      <c r="D1108" s="45"/>
      <c r="E1108" s="46"/>
      <c r="F1108" s="45"/>
      <c r="G1108" s="45"/>
      <c r="H1108" s="46"/>
      <c r="I1108" s="45"/>
      <c r="J1108" s="2"/>
      <c r="K1108" s="4"/>
      <c r="L1108" s="4"/>
      <c r="M1108" s="4"/>
      <c r="N1108" s="4"/>
      <c r="O1108" s="4"/>
      <c r="P1108" s="4"/>
      <c r="Q1108" s="1"/>
      <c r="R1108" s="1"/>
      <c r="S1108" s="1"/>
      <c r="T1108" s="1"/>
      <c r="U1108" s="1"/>
      <c r="V1108" s="1"/>
      <c r="W1108" s="1"/>
      <c r="X1108" s="1"/>
      <c r="Y1108" s="1"/>
      <c r="Z1108" s="1"/>
      <c r="AA1108" s="1"/>
      <c r="AB1108" s="1"/>
      <c r="AC1108" s="1"/>
      <c r="AD1108" s="1"/>
      <c r="AE1108" s="1"/>
      <c r="AF1108" s="1"/>
      <c r="AG1108" s="1"/>
      <c r="AH1108" s="1"/>
      <c r="AI1108" s="1"/>
      <c r="AJ1108" s="1"/>
      <c r="AK1108" s="1"/>
      <c r="AL1108" s="1"/>
      <c r="AM1108" s="1"/>
      <c r="AN1108" s="1"/>
      <c r="AO1108" s="1"/>
      <c r="AP1108" s="4"/>
      <c r="AQ1108" s="4"/>
      <c r="AR1108" s="4"/>
      <c r="AS1108" s="4"/>
      <c r="AT1108" s="4"/>
      <c r="AU1108" s="4"/>
      <c r="AV1108" s="4"/>
      <c r="AW1108" s="4"/>
    </row>
    <row r="1109" spans="1:49" s="59" customFormat="1">
      <c r="A1109" s="14"/>
      <c r="B1109" s="43"/>
      <c r="C1109" s="44"/>
      <c r="D1109" s="45"/>
      <c r="E1109" s="46"/>
      <c r="F1109" s="45"/>
      <c r="G1109" s="45"/>
      <c r="H1109" s="46"/>
      <c r="I1109" s="45"/>
      <c r="J1109" s="2"/>
      <c r="K1109" s="4"/>
      <c r="L1109" s="4"/>
      <c r="M1109" s="4"/>
      <c r="N1109" s="4"/>
      <c r="O1109" s="4"/>
      <c r="P1109" s="4"/>
      <c r="Q1109" s="1"/>
      <c r="R1109" s="1"/>
      <c r="S1109" s="1"/>
      <c r="T1109" s="1"/>
      <c r="U1109" s="1"/>
      <c r="V1109" s="1"/>
      <c r="W1109" s="1"/>
      <c r="X1109" s="1"/>
      <c r="Y1109" s="1"/>
      <c r="Z1109" s="1"/>
      <c r="AA1109" s="1"/>
      <c r="AB1109" s="1"/>
      <c r="AC1109" s="1"/>
      <c r="AD1109" s="1"/>
      <c r="AE1109" s="1"/>
      <c r="AF1109" s="1"/>
      <c r="AG1109" s="1"/>
      <c r="AH1109" s="1"/>
      <c r="AI1109" s="1"/>
      <c r="AJ1109" s="1"/>
      <c r="AK1109" s="1"/>
      <c r="AL1109" s="1"/>
      <c r="AM1109" s="1"/>
      <c r="AN1109" s="1"/>
      <c r="AO1109" s="1"/>
      <c r="AP1109" s="4"/>
      <c r="AQ1109" s="4"/>
      <c r="AR1109" s="4"/>
      <c r="AS1109" s="4"/>
      <c r="AT1109" s="4"/>
      <c r="AU1109" s="4"/>
      <c r="AV1109" s="4"/>
      <c r="AW1109" s="4"/>
    </row>
    <row r="1110" spans="1:49" s="59" customFormat="1">
      <c r="A1110" s="14"/>
      <c r="B1110" s="43"/>
      <c r="C1110" s="44"/>
      <c r="D1110" s="45"/>
      <c r="E1110" s="46"/>
      <c r="F1110" s="45"/>
      <c r="G1110" s="45"/>
      <c r="H1110" s="46"/>
      <c r="I1110" s="45"/>
      <c r="J1110" s="2"/>
      <c r="K1110" s="4"/>
      <c r="L1110" s="4"/>
      <c r="M1110" s="4"/>
      <c r="N1110" s="4"/>
      <c r="O1110" s="4"/>
      <c r="P1110" s="4"/>
      <c r="Q1110" s="1"/>
      <c r="R1110" s="1"/>
      <c r="S1110" s="1"/>
      <c r="T1110" s="1"/>
      <c r="U1110" s="1"/>
      <c r="V1110" s="1"/>
      <c r="W1110" s="1"/>
      <c r="X1110" s="1"/>
      <c r="Y1110" s="1"/>
      <c r="Z1110" s="1"/>
      <c r="AA1110" s="1"/>
      <c r="AB1110" s="1"/>
      <c r="AC1110" s="1"/>
      <c r="AD1110" s="1"/>
      <c r="AE1110" s="1"/>
      <c r="AF1110" s="1"/>
      <c r="AG1110" s="1"/>
      <c r="AH1110" s="1"/>
      <c r="AI1110" s="1"/>
      <c r="AJ1110" s="1"/>
      <c r="AK1110" s="1"/>
      <c r="AL1110" s="1"/>
      <c r="AM1110" s="1"/>
      <c r="AN1110" s="1"/>
      <c r="AO1110" s="1"/>
      <c r="AP1110" s="4"/>
      <c r="AQ1110" s="4"/>
      <c r="AR1110" s="4"/>
      <c r="AS1110" s="4"/>
      <c r="AT1110" s="4"/>
      <c r="AU1110" s="4"/>
      <c r="AV1110" s="4"/>
      <c r="AW1110" s="4"/>
    </row>
    <row r="1111" spans="1:49" s="59" customFormat="1">
      <c r="A1111" s="14"/>
      <c r="B1111" s="43"/>
      <c r="C1111" s="44"/>
      <c r="D1111" s="45"/>
      <c r="E1111" s="46"/>
      <c r="F1111" s="45"/>
      <c r="G1111" s="45"/>
      <c r="H1111" s="46"/>
      <c r="I1111" s="45"/>
      <c r="J1111" s="2"/>
      <c r="K1111" s="4"/>
      <c r="L1111" s="4"/>
      <c r="M1111" s="4"/>
      <c r="N1111" s="4"/>
      <c r="O1111" s="4"/>
      <c r="P1111" s="4"/>
      <c r="Q1111" s="1"/>
      <c r="R1111" s="1"/>
      <c r="S1111" s="1"/>
      <c r="T1111" s="1"/>
      <c r="U1111" s="1"/>
      <c r="V1111" s="1"/>
      <c r="W1111" s="1"/>
      <c r="X1111" s="1"/>
      <c r="Y1111" s="1"/>
      <c r="Z1111" s="1"/>
      <c r="AA1111" s="1"/>
      <c r="AB1111" s="1"/>
      <c r="AC1111" s="1"/>
      <c r="AD1111" s="1"/>
      <c r="AE1111" s="1"/>
      <c r="AF1111" s="1"/>
      <c r="AG1111" s="1"/>
      <c r="AH1111" s="1"/>
      <c r="AI1111" s="1"/>
      <c r="AJ1111" s="1"/>
      <c r="AK1111" s="1"/>
      <c r="AL1111" s="1"/>
      <c r="AM1111" s="1"/>
      <c r="AN1111" s="1"/>
      <c r="AO1111" s="1"/>
      <c r="AP1111" s="4"/>
      <c r="AQ1111" s="4"/>
      <c r="AR1111" s="4"/>
      <c r="AS1111" s="4"/>
      <c r="AT1111" s="4"/>
      <c r="AU1111" s="4"/>
      <c r="AV1111" s="4"/>
      <c r="AW1111" s="4"/>
    </row>
    <row r="1112" spans="1:49" s="59" customFormat="1">
      <c r="A1112" s="14"/>
      <c r="B1112" s="43"/>
      <c r="C1112" s="44"/>
      <c r="D1112" s="45"/>
      <c r="E1112" s="46"/>
      <c r="F1112" s="45"/>
      <c r="G1112" s="45"/>
      <c r="H1112" s="46"/>
      <c r="I1112" s="45"/>
      <c r="J1112" s="2"/>
      <c r="K1112" s="4"/>
      <c r="L1112" s="4"/>
      <c r="M1112" s="4"/>
      <c r="N1112" s="4"/>
      <c r="O1112" s="4"/>
      <c r="P1112" s="4"/>
      <c r="Q1112" s="1"/>
      <c r="R1112" s="1"/>
      <c r="S1112" s="1"/>
      <c r="T1112" s="1"/>
      <c r="U1112" s="1"/>
      <c r="V1112" s="1"/>
      <c r="W1112" s="1"/>
      <c r="X1112" s="1"/>
      <c r="Y1112" s="1"/>
      <c r="Z1112" s="1"/>
      <c r="AA1112" s="1"/>
      <c r="AB1112" s="1"/>
      <c r="AC1112" s="1"/>
      <c r="AD1112" s="1"/>
      <c r="AE1112" s="1"/>
      <c r="AF1112" s="1"/>
      <c r="AG1112" s="1"/>
      <c r="AH1112" s="1"/>
      <c r="AI1112" s="1"/>
      <c r="AJ1112" s="1"/>
      <c r="AK1112" s="1"/>
      <c r="AL1112" s="1"/>
      <c r="AM1112" s="1"/>
      <c r="AN1112" s="1"/>
      <c r="AO1112" s="1"/>
      <c r="AP1112" s="4"/>
      <c r="AQ1112" s="4"/>
      <c r="AR1112" s="4"/>
      <c r="AS1112" s="4"/>
      <c r="AT1112" s="4"/>
      <c r="AU1112" s="4"/>
      <c r="AV1112" s="4"/>
      <c r="AW1112" s="4"/>
    </row>
    <row r="1113" spans="1:49" s="59" customFormat="1">
      <c r="A1113" s="14"/>
      <c r="B1113" s="43"/>
      <c r="C1113" s="44"/>
      <c r="D1113" s="45"/>
      <c r="E1113" s="46"/>
      <c r="F1113" s="45"/>
      <c r="G1113" s="45"/>
      <c r="H1113" s="46"/>
      <c r="I1113" s="45"/>
      <c r="J1113" s="2"/>
      <c r="K1113" s="4"/>
      <c r="L1113" s="4"/>
      <c r="M1113" s="4"/>
      <c r="N1113" s="4"/>
      <c r="O1113" s="4"/>
      <c r="P1113" s="4"/>
      <c r="Q1113" s="1"/>
      <c r="R1113" s="1"/>
      <c r="S1113" s="1"/>
      <c r="T1113" s="1"/>
      <c r="U1113" s="1"/>
      <c r="V1113" s="1"/>
      <c r="W1113" s="1"/>
      <c r="X1113" s="1"/>
      <c r="Y1113" s="1"/>
      <c r="Z1113" s="1"/>
      <c r="AA1113" s="1"/>
      <c r="AB1113" s="1"/>
      <c r="AC1113" s="1"/>
      <c r="AD1113" s="1"/>
      <c r="AE1113" s="1"/>
      <c r="AF1113" s="1"/>
      <c r="AG1113" s="1"/>
      <c r="AH1113" s="1"/>
      <c r="AI1113" s="1"/>
      <c r="AJ1113" s="1"/>
      <c r="AK1113" s="1"/>
      <c r="AL1113" s="1"/>
      <c r="AM1113" s="1"/>
      <c r="AN1113" s="1"/>
      <c r="AO1113" s="1"/>
      <c r="AP1113" s="4"/>
      <c r="AQ1113" s="4"/>
      <c r="AR1113" s="4"/>
      <c r="AS1113" s="4"/>
      <c r="AT1113" s="4"/>
      <c r="AU1113" s="4"/>
      <c r="AV1113" s="4"/>
      <c r="AW1113" s="4"/>
    </row>
    <row r="1114" spans="1:49" s="59" customFormat="1">
      <c r="A1114" s="14"/>
      <c r="B1114" s="43"/>
      <c r="C1114" s="44"/>
      <c r="D1114" s="45"/>
      <c r="E1114" s="46"/>
      <c r="F1114" s="45"/>
      <c r="G1114" s="45"/>
      <c r="H1114" s="46"/>
      <c r="I1114" s="45"/>
      <c r="J1114" s="2"/>
      <c r="K1114" s="4"/>
      <c r="L1114" s="4"/>
      <c r="M1114" s="4"/>
      <c r="N1114" s="4"/>
      <c r="O1114" s="4"/>
      <c r="P1114" s="4"/>
      <c r="Q1114" s="1"/>
      <c r="R1114" s="1"/>
      <c r="S1114" s="1"/>
      <c r="T1114" s="1"/>
      <c r="U1114" s="1"/>
      <c r="V1114" s="1"/>
      <c r="W1114" s="1"/>
      <c r="X1114" s="1"/>
      <c r="Y1114" s="1"/>
      <c r="Z1114" s="1"/>
      <c r="AA1114" s="1"/>
      <c r="AB1114" s="1"/>
      <c r="AC1114" s="1"/>
      <c r="AD1114" s="1"/>
      <c r="AE1114" s="1"/>
      <c r="AF1114" s="1"/>
      <c r="AG1114" s="1"/>
      <c r="AH1114" s="1"/>
      <c r="AI1114" s="1"/>
      <c r="AJ1114" s="1"/>
      <c r="AK1114" s="1"/>
      <c r="AL1114" s="1"/>
      <c r="AM1114" s="1"/>
      <c r="AN1114" s="1"/>
      <c r="AO1114" s="1"/>
      <c r="AP1114" s="4"/>
      <c r="AQ1114" s="4"/>
      <c r="AR1114" s="4"/>
      <c r="AS1114" s="4"/>
      <c r="AT1114" s="4"/>
      <c r="AU1114" s="4"/>
      <c r="AV1114" s="4"/>
      <c r="AW1114" s="4"/>
    </row>
    <row r="1115" spans="1:49" s="59" customFormat="1">
      <c r="A1115" s="14"/>
      <c r="B1115" s="43"/>
      <c r="C1115" s="44"/>
      <c r="D1115" s="45"/>
      <c r="E1115" s="46"/>
      <c r="F1115" s="45"/>
      <c r="G1115" s="45"/>
      <c r="H1115" s="46"/>
      <c r="I1115" s="45"/>
      <c r="J1115" s="2"/>
      <c r="K1115" s="4"/>
      <c r="L1115" s="4"/>
      <c r="M1115" s="4"/>
      <c r="N1115" s="4"/>
      <c r="O1115" s="4"/>
      <c r="P1115" s="4"/>
      <c r="Q1115" s="1"/>
      <c r="R1115" s="1"/>
      <c r="S1115" s="1"/>
      <c r="T1115" s="1"/>
      <c r="U1115" s="1"/>
      <c r="V1115" s="1"/>
      <c r="W1115" s="1"/>
      <c r="X1115" s="1"/>
      <c r="Y1115" s="1"/>
      <c r="Z1115" s="1"/>
      <c r="AA1115" s="1"/>
      <c r="AB1115" s="1"/>
      <c r="AC1115" s="1"/>
      <c r="AD1115" s="1"/>
      <c r="AE1115" s="1"/>
      <c r="AF1115" s="1"/>
      <c r="AG1115" s="1"/>
      <c r="AH1115" s="1"/>
      <c r="AI1115" s="1"/>
      <c r="AJ1115" s="1"/>
      <c r="AK1115" s="1"/>
      <c r="AL1115" s="1"/>
      <c r="AM1115" s="1"/>
      <c r="AN1115" s="1"/>
      <c r="AO1115" s="1"/>
      <c r="AP1115" s="4"/>
      <c r="AQ1115" s="4"/>
      <c r="AR1115" s="4"/>
      <c r="AS1115" s="4"/>
      <c r="AT1115" s="4"/>
      <c r="AU1115" s="4"/>
      <c r="AV1115" s="4"/>
      <c r="AW1115" s="4"/>
    </row>
    <row r="1116" spans="1:49" s="59" customFormat="1">
      <c r="A1116" s="14"/>
      <c r="B1116" s="43"/>
      <c r="C1116" s="44"/>
      <c r="D1116" s="45"/>
      <c r="E1116" s="46"/>
      <c r="F1116" s="45"/>
      <c r="G1116" s="45"/>
      <c r="H1116" s="46"/>
      <c r="I1116" s="45"/>
      <c r="J1116" s="2"/>
      <c r="K1116" s="4"/>
      <c r="L1116" s="4"/>
      <c r="M1116" s="4"/>
      <c r="N1116" s="4"/>
      <c r="O1116" s="4"/>
      <c r="P1116" s="4"/>
      <c r="Q1116" s="1"/>
      <c r="R1116" s="1"/>
      <c r="S1116" s="1"/>
      <c r="T1116" s="1"/>
      <c r="U1116" s="1"/>
      <c r="V1116" s="1"/>
      <c r="W1116" s="1"/>
      <c r="X1116" s="1"/>
      <c r="Y1116" s="1"/>
      <c r="Z1116" s="1"/>
      <c r="AA1116" s="1"/>
      <c r="AB1116" s="1"/>
      <c r="AC1116" s="1"/>
      <c r="AD1116" s="1"/>
      <c r="AE1116" s="1"/>
      <c r="AF1116" s="1"/>
      <c r="AG1116" s="1"/>
      <c r="AH1116" s="1"/>
      <c r="AI1116" s="1"/>
      <c r="AJ1116" s="1"/>
      <c r="AK1116" s="1"/>
      <c r="AL1116" s="1"/>
      <c r="AM1116" s="1"/>
      <c r="AN1116" s="1"/>
      <c r="AO1116" s="1"/>
      <c r="AP1116" s="4"/>
      <c r="AQ1116" s="4"/>
      <c r="AR1116" s="4"/>
      <c r="AS1116" s="4"/>
      <c r="AT1116" s="4"/>
      <c r="AU1116" s="4"/>
      <c r="AV1116" s="4"/>
      <c r="AW1116" s="4"/>
    </row>
    <row r="1117" spans="1:49" s="59" customFormat="1">
      <c r="A1117" s="14"/>
      <c r="B1117" s="43"/>
      <c r="C1117" s="44"/>
      <c r="D1117" s="45"/>
      <c r="E1117" s="46"/>
      <c r="F1117" s="45"/>
      <c r="G1117" s="45"/>
      <c r="H1117" s="46"/>
      <c r="I1117" s="45"/>
      <c r="J1117" s="2"/>
      <c r="K1117" s="4"/>
      <c r="L1117" s="4"/>
      <c r="M1117" s="4"/>
      <c r="N1117" s="4"/>
      <c r="O1117" s="4"/>
      <c r="P1117" s="4"/>
      <c r="Q1117" s="1"/>
      <c r="R1117" s="1"/>
      <c r="S1117" s="1"/>
      <c r="T1117" s="1"/>
      <c r="U1117" s="1"/>
      <c r="V1117" s="1"/>
      <c r="W1117" s="1"/>
      <c r="X1117" s="1"/>
      <c r="Y1117" s="1"/>
      <c r="Z1117" s="1"/>
      <c r="AA1117" s="1"/>
      <c r="AB1117" s="1"/>
      <c r="AC1117" s="1"/>
      <c r="AD1117" s="1"/>
      <c r="AE1117" s="1"/>
      <c r="AF1117" s="1"/>
      <c r="AG1117" s="1"/>
      <c r="AH1117" s="1"/>
      <c r="AI1117" s="1"/>
      <c r="AJ1117" s="1"/>
      <c r="AK1117" s="1"/>
      <c r="AL1117" s="1"/>
      <c r="AM1117" s="1"/>
      <c r="AN1117" s="1"/>
      <c r="AO1117" s="1"/>
      <c r="AP1117" s="4"/>
      <c r="AQ1117" s="4"/>
      <c r="AR1117" s="4"/>
      <c r="AS1117" s="4"/>
      <c r="AT1117" s="4"/>
      <c r="AU1117" s="4"/>
      <c r="AV1117" s="4"/>
      <c r="AW1117" s="4"/>
    </row>
    <row r="1118" spans="1:49" s="59" customFormat="1">
      <c r="A1118" s="14"/>
      <c r="B1118" s="43"/>
      <c r="C1118" s="44"/>
      <c r="D1118" s="45"/>
      <c r="E1118" s="46"/>
      <c r="F1118" s="45"/>
      <c r="G1118" s="45"/>
      <c r="H1118" s="46"/>
      <c r="I1118" s="45"/>
      <c r="J1118" s="2"/>
      <c r="K1118" s="4"/>
      <c r="L1118" s="4"/>
      <c r="M1118" s="4"/>
      <c r="N1118" s="4"/>
      <c r="O1118" s="4"/>
      <c r="P1118" s="4"/>
      <c r="Q1118" s="1"/>
      <c r="R1118" s="1"/>
      <c r="S1118" s="1"/>
      <c r="T1118" s="1"/>
      <c r="U1118" s="1"/>
      <c r="V1118" s="1"/>
      <c r="W1118" s="1"/>
      <c r="X1118" s="1"/>
      <c r="Y1118" s="1"/>
      <c r="Z1118" s="1"/>
      <c r="AA1118" s="1"/>
      <c r="AB1118" s="1"/>
      <c r="AC1118" s="1"/>
      <c r="AD1118" s="1"/>
      <c r="AE1118" s="1"/>
      <c r="AF1118" s="1"/>
      <c r="AG1118" s="1"/>
      <c r="AH1118" s="1"/>
      <c r="AI1118" s="1"/>
      <c r="AJ1118" s="1"/>
      <c r="AK1118" s="1"/>
      <c r="AL1118" s="1"/>
      <c r="AM1118" s="1"/>
      <c r="AN1118" s="1"/>
      <c r="AO1118" s="1"/>
      <c r="AP1118" s="4"/>
      <c r="AQ1118" s="4"/>
      <c r="AR1118" s="4"/>
      <c r="AS1118" s="4"/>
      <c r="AT1118" s="4"/>
      <c r="AU1118" s="4"/>
      <c r="AV1118" s="4"/>
      <c r="AW1118" s="4"/>
    </row>
    <row r="1119" spans="1:49" s="59" customFormat="1">
      <c r="A1119" s="14"/>
      <c r="B1119" s="43"/>
      <c r="C1119" s="44"/>
      <c r="D1119" s="45"/>
      <c r="E1119" s="46"/>
      <c r="F1119" s="45"/>
      <c r="G1119" s="45"/>
      <c r="H1119" s="46"/>
      <c r="I1119" s="45"/>
      <c r="J1119" s="2"/>
      <c r="K1119" s="4"/>
      <c r="L1119" s="4"/>
      <c r="M1119" s="4"/>
      <c r="N1119" s="4"/>
      <c r="O1119" s="4"/>
      <c r="P1119" s="4"/>
      <c r="Q1119" s="1"/>
      <c r="R1119" s="1"/>
      <c r="S1119" s="1"/>
      <c r="T1119" s="1"/>
      <c r="U1119" s="1"/>
      <c r="V1119" s="1"/>
      <c r="W1119" s="1"/>
      <c r="X1119" s="1"/>
      <c r="Y1119" s="1"/>
      <c r="Z1119" s="1"/>
      <c r="AA1119" s="1"/>
      <c r="AB1119" s="1"/>
      <c r="AC1119" s="1"/>
      <c r="AD1119" s="1"/>
      <c r="AE1119" s="1"/>
      <c r="AF1119" s="1"/>
      <c r="AG1119" s="1"/>
      <c r="AH1119" s="1"/>
      <c r="AI1119" s="1"/>
      <c r="AJ1119" s="1"/>
      <c r="AK1119" s="1"/>
      <c r="AL1119" s="1"/>
      <c r="AM1119" s="1"/>
      <c r="AN1119" s="1"/>
      <c r="AO1119" s="1"/>
      <c r="AP1119" s="4"/>
      <c r="AQ1119" s="4"/>
      <c r="AR1119" s="4"/>
      <c r="AS1119" s="4"/>
      <c r="AT1119" s="4"/>
      <c r="AU1119" s="4"/>
      <c r="AV1119" s="4"/>
      <c r="AW1119" s="4"/>
    </row>
    <row r="1120" spans="1:49" s="59" customFormat="1">
      <c r="A1120" s="14"/>
      <c r="B1120" s="43"/>
      <c r="C1120" s="44"/>
      <c r="D1120" s="45"/>
      <c r="E1120" s="46"/>
      <c r="F1120" s="45"/>
      <c r="G1120" s="45"/>
      <c r="H1120" s="46"/>
      <c r="I1120" s="45"/>
      <c r="J1120" s="2"/>
      <c r="K1120" s="4"/>
      <c r="L1120" s="4"/>
      <c r="M1120" s="4"/>
      <c r="N1120" s="4"/>
      <c r="O1120" s="4"/>
      <c r="P1120" s="4"/>
      <c r="Q1120" s="1"/>
      <c r="R1120" s="1"/>
      <c r="S1120" s="1"/>
      <c r="T1120" s="1"/>
      <c r="U1120" s="1"/>
      <c r="V1120" s="1"/>
      <c r="W1120" s="1"/>
      <c r="X1120" s="1"/>
      <c r="Y1120" s="1"/>
      <c r="Z1120" s="1"/>
      <c r="AA1120" s="1"/>
      <c r="AB1120" s="1"/>
      <c r="AC1120" s="1"/>
      <c r="AD1120" s="1"/>
      <c r="AE1120" s="1"/>
      <c r="AF1120" s="1"/>
      <c r="AG1120" s="1"/>
      <c r="AH1120" s="1"/>
      <c r="AI1120" s="1"/>
      <c r="AJ1120" s="1"/>
      <c r="AK1120" s="1"/>
      <c r="AL1120" s="1"/>
      <c r="AM1120" s="1"/>
      <c r="AN1120" s="1"/>
      <c r="AO1120" s="1"/>
      <c r="AP1120" s="4"/>
      <c r="AQ1120" s="4"/>
      <c r="AR1120" s="4"/>
      <c r="AS1120" s="4"/>
      <c r="AT1120" s="4"/>
      <c r="AU1120" s="4"/>
      <c r="AV1120" s="4"/>
      <c r="AW1120" s="4"/>
    </row>
    <row r="1121" spans="1:49" s="59" customFormat="1">
      <c r="A1121" s="14"/>
      <c r="B1121" s="43"/>
      <c r="C1121" s="44"/>
      <c r="D1121" s="45"/>
      <c r="E1121" s="46"/>
      <c r="F1121" s="45"/>
      <c r="G1121" s="45"/>
      <c r="H1121" s="46"/>
      <c r="I1121" s="45"/>
      <c r="J1121" s="2"/>
      <c r="K1121" s="4"/>
      <c r="L1121" s="4"/>
      <c r="M1121" s="4"/>
      <c r="N1121" s="4"/>
      <c r="O1121" s="4"/>
      <c r="P1121" s="4"/>
      <c r="Q1121" s="1"/>
      <c r="R1121" s="1"/>
      <c r="S1121" s="1"/>
      <c r="T1121" s="1"/>
      <c r="U1121" s="1"/>
      <c r="V1121" s="1"/>
      <c r="W1121" s="1"/>
      <c r="X1121" s="1"/>
      <c r="Y1121" s="1"/>
      <c r="Z1121" s="1"/>
      <c r="AA1121" s="1"/>
      <c r="AB1121" s="1"/>
      <c r="AC1121" s="1"/>
      <c r="AD1121" s="1"/>
      <c r="AE1121" s="1"/>
      <c r="AF1121" s="1"/>
      <c r="AG1121" s="1"/>
      <c r="AH1121" s="1"/>
      <c r="AI1121" s="1"/>
      <c r="AJ1121" s="1"/>
      <c r="AK1121" s="1"/>
      <c r="AL1121" s="1"/>
      <c r="AM1121" s="1"/>
      <c r="AN1121" s="1"/>
      <c r="AO1121" s="1"/>
      <c r="AP1121" s="4"/>
      <c r="AQ1121" s="4"/>
      <c r="AR1121" s="4"/>
      <c r="AS1121" s="4"/>
      <c r="AT1121" s="4"/>
      <c r="AU1121" s="4"/>
      <c r="AV1121" s="4"/>
      <c r="AW1121" s="4"/>
    </row>
    <row r="1122" spans="1:49" s="59" customFormat="1">
      <c r="A1122" s="14"/>
      <c r="B1122" s="43"/>
      <c r="C1122" s="44"/>
      <c r="D1122" s="45"/>
      <c r="E1122" s="46"/>
      <c r="F1122" s="45"/>
      <c r="G1122" s="45"/>
      <c r="H1122" s="46"/>
      <c r="I1122" s="45"/>
      <c r="J1122" s="2"/>
      <c r="K1122" s="4"/>
      <c r="L1122" s="4"/>
      <c r="M1122" s="4"/>
      <c r="N1122" s="4"/>
      <c r="O1122" s="4"/>
      <c r="P1122" s="4"/>
      <c r="Q1122" s="1"/>
      <c r="R1122" s="1"/>
      <c r="S1122" s="1"/>
      <c r="T1122" s="1"/>
      <c r="U1122" s="1"/>
      <c r="V1122" s="1"/>
      <c r="W1122" s="1"/>
      <c r="X1122" s="1"/>
      <c r="Y1122" s="1"/>
      <c r="Z1122" s="1"/>
      <c r="AA1122" s="1"/>
      <c r="AB1122" s="1"/>
      <c r="AC1122" s="1"/>
      <c r="AD1122" s="1"/>
      <c r="AE1122" s="1"/>
      <c r="AF1122" s="1"/>
      <c r="AG1122" s="1"/>
      <c r="AH1122" s="1"/>
      <c r="AI1122" s="1"/>
      <c r="AJ1122" s="1"/>
      <c r="AK1122" s="1"/>
      <c r="AL1122" s="1"/>
      <c r="AM1122" s="1"/>
      <c r="AN1122" s="1"/>
      <c r="AO1122" s="1"/>
      <c r="AP1122" s="4"/>
      <c r="AQ1122" s="4"/>
      <c r="AR1122" s="4"/>
      <c r="AS1122" s="4"/>
      <c r="AT1122" s="4"/>
      <c r="AU1122" s="4"/>
      <c r="AV1122" s="4"/>
      <c r="AW1122" s="4"/>
    </row>
    <row r="1123" spans="1:49" s="59" customFormat="1">
      <c r="A1123" s="14"/>
      <c r="B1123" s="43"/>
      <c r="C1123" s="44"/>
      <c r="D1123" s="45"/>
      <c r="E1123" s="46"/>
      <c r="F1123" s="45"/>
      <c r="G1123" s="45"/>
      <c r="H1123" s="46"/>
      <c r="I1123" s="45"/>
      <c r="J1123" s="2"/>
      <c r="K1123" s="4"/>
      <c r="L1123" s="4"/>
      <c r="M1123" s="4"/>
      <c r="N1123" s="4"/>
      <c r="O1123" s="4"/>
      <c r="P1123" s="4"/>
      <c r="Q1123" s="1"/>
      <c r="R1123" s="1"/>
      <c r="S1123" s="1"/>
      <c r="T1123" s="1"/>
      <c r="U1123" s="1"/>
      <c r="V1123" s="1"/>
      <c r="W1123" s="1"/>
      <c r="X1123" s="1"/>
      <c r="Y1123" s="1"/>
      <c r="Z1123" s="1"/>
      <c r="AA1123" s="1"/>
      <c r="AB1123" s="1"/>
      <c r="AC1123" s="1"/>
      <c r="AD1123" s="1"/>
      <c r="AE1123" s="1"/>
      <c r="AF1123" s="1"/>
      <c r="AG1123" s="1"/>
      <c r="AH1123" s="1"/>
      <c r="AI1123" s="1"/>
      <c r="AJ1123" s="1"/>
      <c r="AK1123" s="1"/>
      <c r="AL1123" s="1"/>
      <c r="AM1123" s="1"/>
      <c r="AN1123" s="1"/>
      <c r="AO1123" s="1"/>
      <c r="AP1123" s="4"/>
      <c r="AQ1123" s="4"/>
      <c r="AR1123" s="4"/>
      <c r="AS1123" s="4"/>
      <c r="AT1123" s="4"/>
      <c r="AU1123" s="4"/>
      <c r="AV1123" s="4"/>
      <c r="AW1123" s="4"/>
    </row>
    <row r="1124" spans="1:49" s="59" customFormat="1">
      <c r="A1124" s="14"/>
      <c r="B1124" s="43"/>
      <c r="C1124" s="44"/>
      <c r="D1124" s="45"/>
      <c r="E1124" s="46"/>
      <c r="F1124" s="45"/>
      <c r="G1124" s="45"/>
      <c r="H1124" s="46"/>
      <c r="I1124" s="45"/>
      <c r="J1124" s="2"/>
      <c r="K1124" s="4"/>
      <c r="L1124" s="4"/>
      <c r="M1124" s="4"/>
      <c r="N1124" s="4"/>
      <c r="O1124" s="4"/>
      <c r="P1124" s="4"/>
      <c r="Q1124" s="1"/>
      <c r="R1124" s="1"/>
      <c r="S1124" s="1"/>
      <c r="T1124" s="1"/>
      <c r="U1124" s="1"/>
      <c r="V1124" s="1"/>
      <c r="W1124" s="1"/>
      <c r="X1124" s="1"/>
      <c r="Y1124" s="1"/>
      <c r="Z1124" s="1"/>
      <c r="AA1124" s="1"/>
      <c r="AB1124" s="1"/>
      <c r="AC1124" s="1"/>
      <c r="AD1124" s="1"/>
      <c r="AE1124" s="1"/>
      <c r="AF1124" s="1"/>
      <c r="AG1124" s="1"/>
      <c r="AH1124" s="1"/>
      <c r="AI1124" s="1"/>
      <c r="AJ1124" s="1"/>
      <c r="AK1124" s="1"/>
      <c r="AL1124" s="1"/>
      <c r="AM1124" s="1"/>
      <c r="AN1124" s="1"/>
      <c r="AO1124" s="1"/>
      <c r="AP1124" s="4"/>
      <c r="AQ1124" s="4"/>
      <c r="AR1124" s="4"/>
      <c r="AS1124" s="4"/>
      <c r="AT1124" s="4"/>
      <c r="AU1124" s="4"/>
      <c r="AV1124" s="4"/>
      <c r="AW1124" s="4"/>
    </row>
    <row r="1125" spans="1:49" s="59" customFormat="1">
      <c r="A1125" s="14"/>
      <c r="B1125" s="43"/>
      <c r="C1125" s="44"/>
      <c r="D1125" s="45"/>
      <c r="E1125" s="46"/>
      <c r="F1125" s="45"/>
      <c r="G1125" s="45"/>
      <c r="H1125" s="46"/>
      <c r="I1125" s="45"/>
      <c r="J1125" s="2"/>
      <c r="K1125" s="4"/>
      <c r="L1125" s="4"/>
      <c r="M1125" s="4"/>
      <c r="N1125" s="4"/>
      <c r="O1125" s="4"/>
      <c r="P1125" s="4"/>
      <c r="Q1125" s="1"/>
      <c r="R1125" s="1"/>
      <c r="S1125" s="1"/>
      <c r="T1125" s="1"/>
      <c r="U1125" s="1"/>
      <c r="V1125" s="1"/>
      <c r="W1125" s="1"/>
      <c r="X1125" s="1"/>
      <c r="Y1125" s="1"/>
      <c r="Z1125" s="1"/>
      <c r="AA1125" s="1"/>
      <c r="AB1125" s="1"/>
      <c r="AC1125" s="1"/>
      <c r="AD1125" s="1"/>
      <c r="AE1125" s="1"/>
      <c r="AF1125" s="1"/>
      <c r="AG1125" s="1"/>
      <c r="AH1125" s="1"/>
      <c r="AI1125" s="1"/>
      <c r="AJ1125" s="1"/>
      <c r="AK1125" s="1"/>
      <c r="AL1125" s="1"/>
      <c r="AM1125" s="1"/>
      <c r="AN1125" s="1"/>
      <c r="AO1125" s="1"/>
      <c r="AP1125" s="4"/>
      <c r="AQ1125" s="4"/>
      <c r="AR1125" s="4"/>
      <c r="AS1125" s="4"/>
      <c r="AT1125" s="4"/>
      <c r="AU1125" s="4"/>
      <c r="AV1125" s="4"/>
      <c r="AW1125" s="4"/>
    </row>
    <row r="1126" spans="1:49" s="59" customFormat="1">
      <c r="A1126" s="14"/>
      <c r="B1126" s="43"/>
      <c r="C1126" s="44"/>
      <c r="D1126" s="45"/>
      <c r="E1126" s="46"/>
      <c r="F1126" s="45"/>
      <c r="G1126" s="45"/>
      <c r="H1126" s="46"/>
      <c r="I1126" s="45"/>
      <c r="J1126" s="2"/>
      <c r="K1126" s="4"/>
      <c r="L1126" s="4"/>
      <c r="M1126" s="4"/>
      <c r="N1126" s="4"/>
      <c r="O1126" s="4"/>
      <c r="P1126" s="4"/>
      <c r="Q1126" s="1"/>
      <c r="R1126" s="1"/>
      <c r="S1126" s="1"/>
      <c r="T1126" s="1"/>
      <c r="U1126" s="1"/>
      <c r="V1126" s="1"/>
      <c r="W1126" s="1"/>
      <c r="X1126" s="1"/>
      <c r="Y1126" s="1"/>
      <c r="Z1126" s="1"/>
      <c r="AA1126" s="1"/>
      <c r="AB1126" s="1"/>
      <c r="AC1126" s="1"/>
      <c r="AD1126" s="1"/>
      <c r="AE1126" s="1"/>
      <c r="AF1126" s="1"/>
      <c r="AG1126" s="1"/>
      <c r="AH1126" s="1"/>
      <c r="AI1126" s="1"/>
      <c r="AJ1126" s="1"/>
      <c r="AK1126" s="1"/>
      <c r="AL1126" s="1"/>
      <c r="AM1126" s="1"/>
      <c r="AN1126" s="1"/>
      <c r="AO1126" s="1"/>
      <c r="AP1126" s="4"/>
      <c r="AQ1126" s="4"/>
      <c r="AR1126" s="4"/>
      <c r="AS1126" s="4"/>
      <c r="AT1126" s="4"/>
      <c r="AU1126" s="4"/>
      <c r="AV1126" s="4"/>
      <c r="AW1126" s="4"/>
    </row>
    <row r="1127" spans="1:49" s="59" customFormat="1">
      <c r="A1127" s="14"/>
      <c r="B1127" s="43"/>
      <c r="C1127" s="44"/>
      <c r="D1127" s="45"/>
      <c r="E1127" s="46"/>
      <c r="F1127" s="45"/>
      <c r="G1127" s="45"/>
      <c r="H1127" s="46"/>
      <c r="I1127" s="45"/>
      <c r="J1127" s="2"/>
      <c r="K1127" s="4"/>
      <c r="L1127" s="4"/>
      <c r="M1127" s="4"/>
      <c r="N1127" s="4"/>
      <c r="O1127" s="4"/>
      <c r="P1127" s="4"/>
      <c r="Q1127" s="1"/>
      <c r="R1127" s="1"/>
      <c r="S1127" s="1"/>
      <c r="T1127" s="1"/>
      <c r="U1127" s="1"/>
      <c r="V1127" s="1"/>
      <c r="W1127" s="1"/>
      <c r="X1127" s="1"/>
      <c r="Y1127" s="1"/>
      <c r="Z1127" s="1"/>
      <c r="AA1127" s="1"/>
      <c r="AB1127" s="1"/>
      <c r="AC1127" s="1"/>
      <c r="AD1127" s="1"/>
      <c r="AE1127" s="1"/>
      <c r="AF1127" s="1"/>
      <c r="AG1127" s="1"/>
      <c r="AH1127" s="1"/>
      <c r="AI1127" s="1"/>
      <c r="AJ1127" s="1"/>
      <c r="AK1127" s="1"/>
      <c r="AL1127" s="1"/>
      <c r="AM1127" s="1"/>
      <c r="AN1127" s="1"/>
      <c r="AO1127" s="1"/>
      <c r="AP1127" s="4"/>
      <c r="AQ1127" s="4"/>
      <c r="AR1127" s="4"/>
      <c r="AS1127" s="4"/>
      <c r="AT1127" s="4"/>
      <c r="AU1127" s="4"/>
      <c r="AV1127" s="4"/>
      <c r="AW1127" s="4"/>
    </row>
    <row r="1128" spans="1:49" s="59" customFormat="1">
      <c r="A1128" s="14"/>
      <c r="B1128" s="43"/>
      <c r="C1128" s="44"/>
      <c r="D1128" s="45"/>
      <c r="E1128" s="46"/>
      <c r="F1128" s="45"/>
      <c r="G1128" s="45"/>
      <c r="H1128" s="46"/>
      <c r="I1128" s="45"/>
      <c r="J1128" s="2"/>
      <c r="K1128" s="4"/>
      <c r="L1128" s="4"/>
      <c r="M1128" s="4"/>
      <c r="N1128" s="4"/>
      <c r="O1128" s="4"/>
      <c r="P1128" s="4"/>
      <c r="Q1128" s="1"/>
      <c r="R1128" s="1"/>
      <c r="S1128" s="1"/>
      <c r="T1128" s="1"/>
      <c r="U1128" s="1"/>
      <c r="V1128" s="1"/>
      <c r="W1128" s="1"/>
      <c r="X1128" s="1"/>
      <c r="Y1128" s="1"/>
      <c r="Z1128" s="1"/>
      <c r="AA1128" s="1"/>
      <c r="AB1128" s="1"/>
      <c r="AC1128" s="1"/>
      <c r="AD1128" s="1"/>
      <c r="AE1128" s="1"/>
      <c r="AF1128" s="1"/>
      <c r="AG1128" s="1"/>
      <c r="AH1128" s="1"/>
      <c r="AI1128" s="1"/>
      <c r="AJ1128" s="1"/>
      <c r="AK1128" s="1"/>
      <c r="AL1128" s="1"/>
      <c r="AM1128" s="1"/>
      <c r="AN1128" s="1"/>
      <c r="AO1128" s="1"/>
      <c r="AP1128" s="4"/>
      <c r="AQ1128" s="4"/>
      <c r="AR1128" s="4"/>
      <c r="AS1128" s="4"/>
      <c r="AT1128" s="4"/>
      <c r="AU1128" s="4"/>
      <c r="AV1128" s="4"/>
      <c r="AW1128" s="4"/>
    </row>
    <row r="1129" spans="1:49" s="59" customFormat="1">
      <c r="A1129" s="14"/>
      <c r="B1129" s="43"/>
      <c r="C1129" s="44"/>
      <c r="D1129" s="45"/>
      <c r="E1129" s="46"/>
      <c r="F1129" s="45"/>
      <c r="G1129" s="45"/>
      <c r="H1129" s="46"/>
      <c r="I1129" s="45"/>
      <c r="J1129" s="2"/>
      <c r="K1129" s="4"/>
      <c r="L1129" s="4"/>
      <c r="M1129" s="4"/>
      <c r="N1129" s="4"/>
      <c r="O1129" s="4"/>
      <c r="P1129" s="4"/>
      <c r="Q1129" s="1"/>
      <c r="R1129" s="1"/>
      <c r="S1129" s="1"/>
      <c r="T1129" s="1"/>
      <c r="U1129" s="1"/>
      <c r="V1129" s="1"/>
      <c r="W1129" s="1"/>
      <c r="X1129" s="1"/>
      <c r="Y1129" s="1"/>
      <c r="Z1129" s="1"/>
      <c r="AA1129" s="1"/>
      <c r="AB1129" s="1"/>
      <c r="AC1129" s="1"/>
      <c r="AD1129" s="1"/>
      <c r="AE1129" s="1"/>
      <c r="AF1129" s="1"/>
      <c r="AG1129" s="1"/>
      <c r="AH1129" s="1"/>
      <c r="AI1129" s="1"/>
      <c r="AJ1129" s="1"/>
      <c r="AK1129" s="1"/>
      <c r="AL1129" s="1"/>
      <c r="AM1129" s="1"/>
      <c r="AN1129" s="1"/>
      <c r="AO1129" s="1"/>
      <c r="AP1129" s="4"/>
      <c r="AQ1129" s="4"/>
      <c r="AR1129" s="4"/>
      <c r="AS1129" s="4"/>
      <c r="AT1129" s="4"/>
      <c r="AU1129" s="4"/>
      <c r="AV1129" s="4"/>
      <c r="AW1129" s="4"/>
    </row>
    <row r="1130" spans="1:49" s="59" customFormat="1">
      <c r="A1130" s="14"/>
      <c r="B1130" s="43"/>
      <c r="C1130" s="44"/>
      <c r="D1130" s="45"/>
      <c r="E1130" s="46"/>
      <c r="F1130" s="45"/>
      <c r="G1130" s="45"/>
      <c r="H1130" s="46"/>
      <c r="I1130" s="45"/>
      <c r="J1130" s="2"/>
      <c r="K1130" s="4"/>
      <c r="L1130" s="4"/>
      <c r="M1130" s="4"/>
      <c r="N1130" s="4"/>
      <c r="O1130" s="4"/>
      <c r="P1130" s="4"/>
      <c r="Q1130" s="1"/>
      <c r="R1130" s="1"/>
      <c r="S1130" s="1"/>
      <c r="T1130" s="1"/>
      <c r="U1130" s="1"/>
      <c r="V1130" s="1"/>
      <c r="W1130" s="1"/>
      <c r="X1130" s="1"/>
      <c r="Y1130" s="1"/>
      <c r="Z1130" s="1"/>
      <c r="AA1130" s="1"/>
      <c r="AB1130" s="1"/>
      <c r="AC1130" s="1"/>
      <c r="AD1130" s="1"/>
      <c r="AE1130" s="1"/>
      <c r="AF1130" s="1"/>
      <c r="AG1130" s="1"/>
      <c r="AH1130" s="1"/>
      <c r="AI1130" s="1"/>
      <c r="AJ1130" s="1"/>
      <c r="AK1130" s="1"/>
      <c r="AL1130" s="1"/>
      <c r="AM1130" s="1"/>
      <c r="AN1130" s="1"/>
      <c r="AO1130" s="1"/>
      <c r="AP1130" s="4"/>
      <c r="AQ1130" s="4"/>
      <c r="AR1130" s="4"/>
      <c r="AS1130" s="4"/>
      <c r="AT1130" s="4"/>
      <c r="AU1130" s="4"/>
      <c r="AV1130" s="4"/>
      <c r="AW1130" s="4"/>
    </row>
    <row r="1131" spans="1:49" s="59" customFormat="1">
      <c r="A1131" s="14"/>
      <c r="B1131" s="43"/>
      <c r="C1131" s="44"/>
      <c r="D1131" s="45"/>
      <c r="E1131" s="46"/>
      <c r="F1131" s="45"/>
      <c r="G1131" s="45"/>
      <c r="H1131" s="46"/>
      <c r="I1131" s="45"/>
      <c r="J1131" s="2"/>
      <c r="K1131" s="4"/>
      <c r="L1131" s="4"/>
      <c r="M1131" s="4"/>
      <c r="N1131" s="4"/>
      <c r="O1131" s="4"/>
      <c r="P1131" s="4"/>
      <c r="Q1131" s="1"/>
      <c r="R1131" s="1"/>
      <c r="S1131" s="1"/>
      <c r="T1131" s="1"/>
      <c r="U1131" s="1"/>
      <c r="V1131" s="1"/>
      <c r="W1131" s="1"/>
      <c r="X1131" s="1"/>
      <c r="Y1131" s="1"/>
      <c r="Z1131" s="1"/>
      <c r="AA1131" s="1"/>
      <c r="AB1131" s="1"/>
      <c r="AC1131" s="1"/>
      <c r="AD1131" s="1"/>
      <c r="AE1131" s="1"/>
      <c r="AF1131" s="1"/>
      <c r="AG1131" s="1"/>
      <c r="AH1131" s="1"/>
      <c r="AI1131" s="1"/>
      <c r="AJ1131" s="1"/>
      <c r="AK1131" s="1"/>
      <c r="AL1131" s="1"/>
      <c r="AM1131" s="1"/>
      <c r="AN1131" s="1"/>
      <c r="AO1131" s="1"/>
      <c r="AP1131" s="4"/>
      <c r="AQ1131" s="4"/>
      <c r="AR1131" s="4"/>
      <c r="AS1131" s="4"/>
      <c r="AT1131" s="4"/>
      <c r="AU1131" s="4"/>
      <c r="AV1131" s="4"/>
      <c r="AW1131" s="4"/>
    </row>
    <row r="1132" spans="1:49" s="59" customFormat="1">
      <c r="A1132" s="14"/>
      <c r="B1132" s="43"/>
      <c r="C1132" s="44"/>
      <c r="D1132" s="45"/>
      <c r="E1132" s="46"/>
      <c r="F1132" s="45"/>
      <c r="G1132" s="45"/>
      <c r="H1132" s="46"/>
      <c r="I1132" s="45"/>
      <c r="J1132" s="2"/>
      <c r="K1132" s="4"/>
      <c r="L1132" s="4"/>
      <c r="M1132" s="4"/>
      <c r="N1132" s="4"/>
      <c r="O1132" s="4"/>
      <c r="P1132" s="4"/>
      <c r="Q1132" s="1"/>
      <c r="R1132" s="1"/>
      <c r="S1132" s="1"/>
      <c r="T1132" s="1"/>
      <c r="U1132" s="1"/>
      <c r="V1132" s="1"/>
      <c r="W1132" s="1"/>
      <c r="X1132" s="1"/>
      <c r="Y1132" s="1"/>
      <c r="Z1132" s="1"/>
      <c r="AA1132" s="1"/>
      <c r="AB1132" s="1"/>
      <c r="AC1132" s="1"/>
      <c r="AD1132" s="1"/>
      <c r="AE1132" s="1"/>
      <c r="AF1132" s="1"/>
      <c r="AG1132" s="1"/>
      <c r="AH1132" s="1"/>
      <c r="AI1132" s="1"/>
      <c r="AJ1132" s="1"/>
      <c r="AK1132" s="1"/>
      <c r="AL1132" s="1"/>
      <c r="AM1132" s="1"/>
      <c r="AN1132" s="1"/>
      <c r="AO1132" s="1"/>
      <c r="AP1132" s="4"/>
      <c r="AQ1132" s="4"/>
      <c r="AR1132" s="4"/>
      <c r="AS1132" s="4"/>
      <c r="AT1132" s="4"/>
      <c r="AU1132" s="4"/>
      <c r="AV1132" s="4"/>
      <c r="AW1132" s="4"/>
    </row>
    <row r="1133" spans="1:49" s="59" customFormat="1">
      <c r="A1133" s="14"/>
      <c r="B1133" s="43"/>
      <c r="C1133" s="44"/>
      <c r="D1133" s="45"/>
      <c r="E1133" s="46"/>
      <c r="F1133" s="45"/>
      <c r="G1133" s="45"/>
      <c r="H1133" s="46"/>
      <c r="I1133" s="45"/>
      <c r="J1133" s="2"/>
      <c r="K1133" s="4"/>
      <c r="L1133" s="4"/>
      <c r="M1133" s="4"/>
      <c r="N1133" s="4"/>
      <c r="O1133" s="4"/>
      <c r="P1133" s="4"/>
      <c r="Q1133" s="1"/>
      <c r="R1133" s="1"/>
      <c r="S1133" s="1"/>
      <c r="T1133" s="1"/>
      <c r="U1133" s="1"/>
      <c r="V1133" s="1"/>
      <c r="W1133" s="1"/>
      <c r="X1133" s="1"/>
      <c r="Y1133" s="1"/>
      <c r="Z1133" s="1"/>
      <c r="AA1133" s="1"/>
      <c r="AB1133" s="1"/>
      <c r="AC1133" s="1"/>
      <c r="AD1133" s="1"/>
      <c r="AE1133" s="1"/>
      <c r="AF1133" s="1"/>
      <c r="AG1133" s="1"/>
      <c r="AH1133" s="1"/>
      <c r="AI1133" s="1"/>
      <c r="AJ1133" s="1"/>
      <c r="AK1133" s="1"/>
      <c r="AL1133" s="1"/>
      <c r="AM1133" s="1"/>
      <c r="AN1133" s="1"/>
      <c r="AO1133" s="1"/>
      <c r="AP1133" s="4"/>
      <c r="AQ1133" s="4"/>
      <c r="AR1133" s="4"/>
      <c r="AS1133" s="4"/>
      <c r="AT1133" s="4"/>
      <c r="AU1133" s="4"/>
      <c r="AV1133" s="4"/>
      <c r="AW1133" s="4"/>
    </row>
    <row r="1134" spans="1:49" s="59" customFormat="1">
      <c r="A1134" s="14"/>
      <c r="B1134" s="43"/>
      <c r="C1134" s="44"/>
      <c r="D1134" s="45"/>
      <c r="E1134" s="46"/>
      <c r="F1134" s="45"/>
      <c r="G1134" s="45"/>
      <c r="H1134" s="46"/>
      <c r="I1134" s="45"/>
      <c r="J1134" s="2"/>
      <c r="K1134" s="4"/>
      <c r="L1134" s="4"/>
      <c r="M1134" s="4"/>
      <c r="N1134" s="4"/>
      <c r="O1134" s="4"/>
      <c r="P1134" s="4"/>
      <c r="Q1134" s="1"/>
      <c r="R1134" s="1"/>
      <c r="S1134" s="1"/>
      <c r="T1134" s="1"/>
      <c r="U1134" s="1"/>
      <c r="V1134" s="1"/>
      <c r="W1134" s="1"/>
      <c r="X1134" s="1"/>
      <c r="Y1134" s="1"/>
      <c r="Z1134" s="1"/>
      <c r="AA1134" s="1"/>
      <c r="AB1134" s="1"/>
      <c r="AC1134" s="1"/>
      <c r="AD1134" s="1"/>
      <c r="AE1134" s="1"/>
      <c r="AF1134" s="1"/>
      <c r="AG1134" s="1"/>
      <c r="AH1134" s="1"/>
      <c r="AI1134" s="1"/>
      <c r="AJ1134" s="1"/>
      <c r="AK1134" s="1"/>
      <c r="AL1134" s="1"/>
      <c r="AM1134" s="1"/>
      <c r="AN1134" s="1"/>
      <c r="AO1134" s="1"/>
      <c r="AP1134" s="4"/>
      <c r="AQ1134" s="4"/>
      <c r="AR1134" s="4"/>
      <c r="AS1134" s="4"/>
      <c r="AT1134" s="4"/>
      <c r="AU1134" s="4"/>
      <c r="AV1134" s="4"/>
      <c r="AW1134" s="4"/>
    </row>
    <row r="1135" spans="1:49" s="59" customFormat="1">
      <c r="A1135" s="14"/>
      <c r="B1135" s="43"/>
      <c r="C1135" s="44"/>
      <c r="D1135" s="45"/>
      <c r="E1135" s="46"/>
      <c r="F1135" s="45"/>
      <c r="G1135" s="45"/>
      <c r="H1135" s="46"/>
      <c r="I1135" s="45"/>
      <c r="J1135" s="2"/>
      <c r="K1135" s="4"/>
      <c r="L1135" s="4"/>
      <c r="M1135" s="4"/>
      <c r="N1135" s="4"/>
      <c r="O1135" s="4"/>
      <c r="P1135" s="4"/>
      <c r="Q1135" s="1"/>
      <c r="R1135" s="1"/>
      <c r="S1135" s="1"/>
      <c r="T1135" s="1"/>
      <c r="U1135" s="1"/>
      <c r="V1135" s="1"/>
      <c r="W1135" s="1"/>
      <c r="X1135" s="1"/>
      <c r="Y1135" s="1"/>
      <c r="Z1135" s="1"/>
      <c r="AA1135" s="1"/>
      <c r="AB1135" s="1"/>
      <c r="AC1135" s="1"/>
      <c r="AD1135" s="1"/>
      <c r="AE1135" s="1"/>
      <c r="AF1135" s="1"/>
      <c r="AG1135" s="1"/>
      <c r="AH1135" s="1"/>
      <c r="AI1135" s="1"/>
      <c r="AJ1135" s="1"/>
      <c r="AK1135" s="1"/>
      <c r="AL1135" s="1"/>
      <c r="AM1135" s="1"/>
      <c r="AN1135" s="1"/>
      <c r="AO1135" s="1"/>
      <c r="AP1135" s="4"/>
      <c r="AQ1135" s="4"/>
      <c r="AR1135" s="4"/>
      <c r="AS1135" s="4"/>
      <c r="AT1135" s="4"/>
      <c r="AU1135" s="4"/>
      <c r="AV1135" s="4"/>
      <c r="AW1135" s="4"/>
    </row>
    <row r="1136" spans="1:49" s="59" customFormat="1">
      <c r="A1136" s="14"/>
      <c r="B1136" s="43"/>
      <c r="C1136" s="44"/>
      <c r="D1136" s="45"/>
      <c r="E1136" s="46"/>
      <c r="F1136" s="45"/>
      <c r="G1136" s="45"/>
      <c r="H1136" s="46"/>
      <c r="I1136" s="45"/>
      <c r="J1136" s="2"/>
      <c r="K1136" s="4"/>
      <c r="L1136" s="4"/>
      <c r="M1136" s="4"/>
      <c r="N1136" s="4"/>
      <c r="O1136" s="4"/>
      <c r="P1136" s="4"/>
      <c r="Q1136" s="1"/>
      <c r="R1136" s="1"/>
      <c r="S1136" s="1"/>
      <c r="T1136" s="1"/>
      <c r="U1136" s="1"/>
      <c r="V1136" s="1"/>
      <c r="W1136" s="1"/>
      <c r="X1136" s="1"/>
      <c r="Y1136" s="1"/>
      <c r="Z1136" s="1"/>
      <c r="AA1136" s="1"/>
      <c r="AB1136" s="1"/>
      <c r="AC1136" s="1"/>
      <c r="AD1136" s="1"/>
      <c r="AE1136" s="1"/>
      <c r="AF1136" s="1"/>
      <c r="AG1136" s="1"/>
      <c r="AH1136" s="1"/>
      <c r="AI1136" s="1"/>
      <c r="AJ1136" s="1"/>
      <c r="AK1136" s="1"/>
      <c r="AL1136" s="1"/>
      <c r="AM1136" s="1"/>
      <c r="AN1136" s="1"/>
      <c r="AO1136" s="1"/>
      <c r="AP1136" s="4"/>
      <c r="AQ1136" s="4"/>
      <c r="AR1136" s="4"/>
      <c r="AS1136" s="4"/>
      <c r="AT1136" s="4"/>
      <c r="AU1136" s="4"/>
      <c r="AV1136" s="4"/>
      <c r="AW1136" s="4"/>
    </row>
    <row r="1137" spans="1:49" s="59" customFormat="1">
      <c r="A1137" s="14"/>
      <c r="B1137" s="43"/>
      <c r="C1137" s="44"/>
      <c r="D1137" s="45"/>
      <c r="E1137" s="46"/>
      <c r="F1137" s="45"/>
      <c r="G1137" s="45"/>
      <c r="H1137" s="46"/>
      <c r="I1137" s="45"/>
      <c r="J1137" s="2"/>
      <c r="K1137" s="4"/>
      <c r="L1137" s="4"/>
      <c r="M1137" s="4"/>
      <c r="N1137" s="4"/>
      <c r="O1137" s="4"/>
      <c r="P1137" s="4"/>
      <c r="Q1137" s="1"/>
      <c r="R1137" s="1"/>
      <c r="S1137" s="1"/>
      <c r="T1137" s="1"/>
      <c r="U1137" s="1"/>
      <c r="V1137" s="1"/>
      <c r="W1137" s="1"/>
      <c r="X1137" s="1"/>
      <c r="Y1137" s="1"/>
      <c r="Z1137" s="1"/>
      <c r="AA1137" s="1"/>
      <c r="AB1137" s="1"/>
      <c r="AC1137" s="1"/>
      <c r="AD1137" s="1"/>
      <c r="AE1137" s="1"/>
      <c r="AF1137" s="1"/>
      <c r="AG1137" s="1"/>
      <c r="AH1137" s="1"/>
      <c r="AI1137" s="1"/>
      <c r="AJ1137" s="1"/>
      <c r="AK1137" s="1"/>
      <c r="AL1137" s="1"/>
      <c r="AM1137" s="1"/>
      <c r="AN1137" s="1"/>
      <c r="AO1137" s="1"/>
      <c r="AP1137" s="4"/>
      <c r="AQ1137" s="4"/>
      <c r="AR1137" s="4"/>
      <c r="AS1137" s="4"/>
      <c r="AT1137" s="4"/>
      <c r="AU1137" s="4"/>
      <c r="AV1137" s="4"/>
      <c r="AW1137" s="4"/>
    </row>
    <row r="1138" spans="1:49" s="59" customFormat="1">
      <c r="A1138" s="14"/>
      <c r="B1138" s="43"/>
      <c r="C1138" s="44"/>
      <c r="D1138" s="45"/>
      <c r="E1138" s="46"/>
      <c r="F1138" s="45"/>
      <c r="G1138" s="45"/>
      <c r="H1138" s="46"/>
      <c r="I1138" s="45"/>
      <c r="J1138" s="2"/>
      <c r="K1138" s="4"/>
      <c r="L1138" s="4"/>
      <c r="M1138" s="4"/>
      <c r="N1138" s="4"/>
      <c r="O1138" s="4"/>
      <c r="P1138" s="4"/>
      <c r="Q1138" s="1"/>
      <c r="R1138" s="1"/>
      <c r="S1138" s="1"/>
      <c r="T1138" s="1"/>
      <c r="U1138" s="1"/>
      <c r="V1138" s="1"/>
      <c r="W1138" s="1"/>
      <c r="X1138" s="1"/>
      <c r="Y1138" s="1"/>
      <c r="Z1138" s="1"/>
      <c r="AA1138" s="1"/>
      <c r="AB1138" s="1"/>
      <c r="AC1138" s="1"/>
      <c r="AD1138" s="1"/>
      <c r="AE1138" s="1"/>
      <c r="AF1138" s="1"/>
      <c r="AG1138" s="1"/>
      <c r="AH1138" s="1"/>
      <c r="AI1138" s="1"/>
      <c r="AJ1138" s="1"/>
      <c r="AK1138" s="1"/>
      <c r="AL1138" s="1"/>
      <c r="AM1138" s="1"/>
      <c r="AN1138" s="1"/>
      <c r="AO1138" s="1"/>
      <c r="AP1138" s="4"/>
      <c r="AQ1138" s="4"/>
      <c r="AR1138" s="4"/>
      <c r="AS1138" s="4"/>
      <c r="AT1138" s="4"/>
      <c r="AU1138" s="4"/>
      <c r="AV1138" s="4"/>
      <c r="AW1138" s="4"/>
    </row>
    <row r="1139" spans="1:49" s="59" customFormat="1">
      <c r="A1139" s="14"/>
      <c r="B1139" s="43"/>
      <c r="C1139" s="44"/>
      <c r="D1139" s="45"/>
      <c r="E1139" s="46"/>
      <c r="F1139" s="45"/>
      <c r="G1139" s="45"/>
      <c r="H1139" s="46"/>
      <c r="I1139" s="45"/>
      <c r="J1139" s="2"/>
      <c r="K1139" s="4"/>
      <c r="L1139" s="4"/>
      <c r="M1139" s="4"/>
      <c r="N1139" s="4"/>
      <c r="O1139" s="4"/>
      <c r="P1139" s="4"/>
      <c r="Q1139" s="1"/>
      <c r="R1139" s="1"/>
      <c r="S1139" s="1"/>
      <c r="T1139" s="1"/>
      <c r="U1139" s="1"/>
      <c r="V1139" s="1"/>
      <c r="W1139" s="1"/>
      <c r="X1139" s="1"/>
      <c r="Y1139" s="1"/>
      <c r="Z1139" s="1"/>
      <c r="AA1139" s="1"/>
      <c r="AB1139" s="1"/>
      <c r="AC1139" s="1"/>
      <c r="AD1139" s="1"/>
      <c r="AE1139" s="1"/>
      <c r="AF1139" s="1"/>
      <c r="AG1139" s="1"/>
      <c r="AH1139" s="1"/>
      <c r="AI1139" s="1"/>
      <c r="AJ1139" s="1"/>
      <c r="AK1139" s="1"/>
      <c r="AL1139" s="1"/>
      <c r="AM1139" s="1"/>
      <c r="AN1139" s="1"/>
      <c r="AO1139" s="1"/>
      <c r="AP1139" s="4"/>
      <c r="AQ1139" s="4"/>
      <c r="AR1139" s="4"/>
      <c r="AS1139" s="4"/>
      <c r="AT1139" s="4"/>
      <c r="AU1139" s="4"/>
      <c r="AV1139" s="4"/>
      <c r="AW1139" s="4"/>
    </row>
    <row r="1140" spans="1:49" s="59" customFormat="1">
      <c r="A1140" s="14"/>
      <c r="B1140" s="43"/>
      <c r="C1140" s="44"/>
      <c r="D1140" s="45"/>
      <c r="E1140" s="46"/>
      <c r="F1140" s="45"/>
      <c r="G1140" s="45"/>
      <c r="H1140" s="46"/>
      <c r="I1140" s="45"/>
      <c r="J1140" s="2"/>
      <c r="K1140" s="4"/>
      <c r="L1140" s="4"/>
      <c r="M1140" s="4"/>
      <c r="N1140" s="4"/>
      <c r="O1140" s="4"/>
      <c r="P1140" s="4"/>
      <c r="Q1140" s="1"/>
      <c r="R1140" s="1"/>
      <c r="S1140" s="1"/>
      <c r="T1140" s="1"/>
      <c r="U1140" s="1"/>
      <c r="V1140" s="1"/>
      <c r="W1140" s="1"/>
      <c r="X1140" s="1"/>
      <c r="Y1140" s="1"/>
      <c r="Z1140" s="1"/>
      <c r="AA1140" s="1"/>
      <c r="AB1140" s="1"/>
      <c r="AC1140" s="1"/>
      <c r="AD1140" s="1"/>
      <c r="AE1140" s="1"/>
      <c r="AF1140" s="1"/>
      <c r="AG1140" s="1"/>
      <c r="AH1140" s="1"/>
      <c r="AI1140" s="1"/>
      <c r="AJ1140" s="1"/>
      <c r="AK1140" s="1"/>
      <c r="AL1140" s="1"/>
      <c r="AM1140" s="1"/>
      <c r="AN1140" s="1"/>
      <c r="AO1140" s="1"/>
      <c r="AP1140" s="4"/>
      <c r="AQ1140" s="4"/>
      <c r="AR1140" s="4"/>
      <c r="AS1140" s="4"/>
      <c r="AT1140" s="4"/>
      <c r="AU1140" s="4"/>
      <c r="AV1140" s="4"/>
      <c r="AW1140" s="4"/>
    </row>
    <row r="1141" spans="1:49" s="59" customFormat="1">
      <c r="A1141" s="14"/>
      <c r="B1141" s="43"/>
      <c r="C1141" s="44"/>
      <c r="D1141" s="45"/>
      <c r="E1141" s="46"/>
      <c r="F1141" s="45"/>
      <c r="G1141" s="45"/>
      <c r="H1141" s="46"/>
      <c r="I1141" s="45"/>
      <c r="J1141" s="2"/>
      <c r="K1141" s="4"/>
      <c r="L1141" s="4"/>
      <c r="M1141" s="4"/>
      <c r="N1141" s="4"/>
      <c r="O1141" s="4"/>
      <c r="P1141" s="4"/>
      <c r="Q1141" s="1"/>
      <c r="R1141" s="1"/>
      <c r="S1141" s="1"/>
      <c r="T1141" s="1"/>
      <c r="U1141" s="1"/>
      <c r="V1141" s="1"/>
      <c r="W1141" s="1"/>
      <c r="X1141" s="1"/>
      <c r="Y1141" s="1"/>
      <c r="Z1141" s="1"/>
      <c r="AA1141" s="1"/>
      <c r="AB1141" s="1"/>
      <c r="AC1141" s="1"/>
      <c r="AD1141" s="1"/>
      <c r="AE1141" s="1"/>
      <c r="AF1141" s="1"/>
      <c r="AG1141" s="1"/>
      <c r="AH1141" s="1"/>
      <c r="AI1141" s="1"/>
      <c r="AJ1141" s="1"/>
      <c r="AK1141" s="1"/>
      <c r="AL1141" s="1"/>
      <c r="AM1141" s="1"/>
      <c r="AN1141" s="1"/>
      <c r="AO1141" s="1"/>
      <c r="AP1141" s="4"/>
      <c r="AQ1141" s="4"/>
      <c r="AR1141" s="4"/>
      <c r="AS1141" s="4"/>
      <c r="AT1141" s="4"/>
      <c r="AU1141" s="4"/>
      <c r="AV1141" s="4"/>
      <c r="AW1141" s="4"/>
    </row>
    <row r="1142" spans="1:49" s="59" customFormat="1">
      <c r="A1142" s="14"/>
      <c r="B1142" s="43"/>
      <c r="C1142" s="44"/>
      <c r="D1142" s="45"/>
      <c r="E1142" s="46"/>
      <c r="F1142" s="45"/>
      <c r="G1142" s="45"/>
      <c r="H1142" s="46"/>
      <c r="I1142" s="45"/>
      <c r="J1142" s="2"/>
      <c r="K1142" s="4"/>
      <c r="L1142" s="4"/>
      <c r="M1142" s="4"/>
      <c r="N1142" s="4"/>
      <c r="O1142" s="4"/>
      <c r="P1142" s="4"/>
      <c r="Q1142" s="1"/>
      <c r="R1142" s="1"/>
      <c r="S1142" s="1"/>
      <c r="T1142" s="1"/>
      <c r="U1142" s="1"/>
      <c r="V1142" s="1"/>
      <c r="W1142" s="1"/>
      <c r="X1142" s="1"/>
      <c r="Y1142" s="1"/>
      <c r="Z1142" s="1"/>
      <c r="AA1142" s="1"/>
      <c r="AB1142" s="1"/>
      <c r="AC1142" s="1"/>
      <c r="AD1142" s="1"/>
      <c r="AE1142" s="1"/>
      <c r="AF1142" s="1"/>
      <c r="AG1142" s="1"/>
      <c r="AH1142" s="1"/>
      <c r="AI1142" s="1"/>
      <c r="AJ1142" s="1"/>
      <c r="AK1142" s="1"/>
      <c r="AL1142" s="1"/>
      <c r="AM1142" s="1"/>
      <c r="AN1142" s="1"/>
      <c r="AO1142" s="1"/>
      <c r="AP1142" s="4"/>
      <c r="AQ1142" s="4"/>
      <c r="AR1142" s="4"/>
      <c r="AS1142" s="4"/>
      <c r="AT1142" s="4"/>
      <c r="AU1142" s="4"/>
      <c r="AV1142" s="4"/>
      <c r="AW1142" s="4"/>
    </row>
    <row r="1143" spans="1:49" s="59" customFormat="1">
      <c r="A1143" s="14"/>
      <c r="B1143" s="43"/>
      <c r="C1143" s="44"/>
      <c r="D1143" s="45"/>
      <c r="E1143" s="46"/>
      <c r="F1143" s="45"/>
      <c r="G1143" s="45"/>
      <c r="H1143" s="46"/>
      <c r="I1143" s="45"/>
      <c r="J1143" s="2"/>
      <c r="K1143" s="4"/>
      <c r="L1143" s="4"/>
      <c r="M1143" s="4"/>
      <c r="N1143" s="4"/>
      <c r="O1143" s="4"/>
      <c r="P1143" s="4"/>
      <c r="Q1143" s="1"/>
      <c r="R1143" s="1"/>
      <c r="S1143" s="1"/>
      <c r="T1143" s="1"/>
      <c r="U1143" s="1"/>
      <c r="V1143" s="1"/>
      <c r="W1143" s="1"/>
      <c r="X1143" s="1"/>
      <c r="Y1143" s="1"/>
      <c r="Z1143" s="1"/>
      <c r="AA1143" s="1"/>
      <c r="AB1143" s="1"/>
      <c r="AC1143" s="1"/>
      <c r="AD1143" s="1"/>
      <c r="AE1143" s="1"/>
      <c r="AF1143" s="1"/>
      <c r="AG1143" s="1"/>
      <c r="AH1143" s="1"/>
      <c r="AI1143" s="1"/>
      <c r="AJ1143" s="1"/>
      <c r="AK1143" s="1"/>
      <c r="AL1143" s="1"/>
      <c r="AM1143" s="1"/>
      <c r="AN1143" s="1"/>
      <c r="AO1143" s="1"/>
      <c r="AP1143" s="4"/>
      <c r="AQ1143" s="4"/>
      <c r="AR1143" s="4"/>
      <c r="AS1143" s="4"/>
      <c r="AT1143" s="4"/>
      <c r="AU1143" s="4"/>
      <c r="AV1143" s="4"/>
      <c r="AW1143" s="4"/>
    </row>
    <row r="1144" spans="1:49" s="59" customFormat="1">
      <c r="A1144" s="14"/>
      <c r="B1144" s="43"/>
      <c r="C1144" s="44"/>
      <c r="D1144" s="45"/>
      <c r="E1144" s="46"/>
      <c r="F1144" s="45"/>
      <c r="G1144" s="45"/>
      <c r="H1144" s="46"/>
      <c r="I1144" s="45"/>
      <c r="J1144" s="2"/>
      <c r="K1144" s="4"/>
      <c r="L1144" s="4"/>
      <c r="M1144" s="4"/>
      <c r="N1144" s="4"/>
      <c r="O1144" s="4"/>
      <c r="P1144" s="4"/>
      <c r="Q1144" s="1"/>
      <c r="R1144" s="1"/>
      <c r="S1144" s="1"/>
      <c r="T1144" s="1"/>
      <c r="U1144" s="1"/>
      <c r="V1144" s="1"/>
      <c r="W1144" s="1"/>
      <c r="X1144" s="1"/>
      <c r="Y1144" s="1"/>
      <c r="Z1144" s="1"/>
      <c r="AA1144" s="1"/>
      <c r="AB1144" s="1"/>
      <c r="AC1144" s="1"/>
      <c r="AD1144" s="1"/>
      <c r="AE1144" s="1"/>
      <c r="AF1144" s="1"/>
      <c r="AG1144" s="1"/>
      <c r="AH1144" s="1"/>
      <c r="AI1144" s="1"/>
      <c r="AJ1144" s="1"/>
      <c r="AK1144" s="1"/>
      <c r="AL1144" s="1"/>
      <c r="AM1144" s="1"/>
      <c r="AN1144" s="1"/>
      <c r="AO1144" s="1"/>
      <c r="AP1144" s="4"/>
      <c r="AQ1144" s="4"/>
      <c r="AR1144" s="4"/>
      <c r="AS1144" s="4"/>
      <c r="AT1144" s="4"/>
      <c r="AU1144" s="4"/>
      <c r="AV1144" s="4"/>
      <c r="AW1144" s="4"/>
    </row>
    <row r="1145" spans="1:49" s="59" customFormat="1">
      <c r="A1145" s="14"/>
      <c r="B1145" s="43"/>
      <c r="C1145" s="44"/>
      <c r="D1145" s="45"/>
      <c r="E1145" s="46"/>
      <c r="F1145" s="45"/>
      <c r="G1145" s="45"/>
      <c r="H1145" s="46"/>
      <c r="I1145" s="45"/>
      <c r="J1145" s="2"/>
      <c r="K1145" s="4"/>
      <c r="L1145" s="4"/>
      <c r="M1145" s="4"/>
      <c r="N1145" s="4"/>
      <c r="O1145" s="4"/>
      <c r="P1145" s="4"/>
      <c r="Q1145" s="1"/>
      <c r="R1145" s="1"/>
      <c r="S1145" s="1"/>
      <c r="T1145" s="1"/>
      <c r="U1145" s="1"/>
      <c r="V1145" s="1"/>
      <c r="W1145" s="1"/>
      <c r="X1145" s="1"/>
      <c r="Y1145" s="1"/>
      <c r="Z1145" s="1"/>
      <c r="AA1145" s="1"/>
      <c r="AB1145" s="1"/>
      <c r="AC1145" s="1"/>
      <c r="AD1145" s="1"/>
      <c r="AE1145" s="1"/>
      <c r="AF1145" s="1"/>
      <c r="AG1145" s="1"/>
      <c r="AH1145" s="1"/>
      <c r="AI1145" s="1"/>
      <c r="AJ1145" s="1"/>
      <c r="AK1145" s="1"/>
      <c r="AL1145" s="1"/>
      <c r="AM1145" s="1"/>
      <c r="AN1145" s="1"/>
      <c r="AO1145" s="1"/>
      <c r="AP1145" s="4"/>
      <c r="AQ1145" s="4"/>
      <c r="AR1145" s="4"/>
      <c r="AS1145" s="4"/>
      <c r="AT1145" s="4"/>
      <c r="AU1145" s="4"/>
      <c r="AV1145" s="4"/>
      <c r="AW1145" s="4"/>
    </row>
    <row r="1146" spans="1:49" s="59" customFormat="1">
      <c r="A1146" s="14"/>
      <c r="B1146" s="43"/>
      <c r="C1146" s="44"/>
      <c r="D1146" s="45"/>
      <c r="E1146" s="46"/>
      <c r="F1146" s="45"/>
      <c r="G1146" s="45"/>
      <c r="H1146" s="46"/>
      <c r="I1146" s="45"/>
      <c r="J1146" s="2"/>
      <c r="K1146" s="4"/>
      <c r="L1146" s="4"/>
      <c r="M1146" s="4"/>
      <c r="N1146" s="4"/>
      <c r="O1146" s="4"/>
      <c r="P1146" s="4"/>
      <c r="Q1146" s="1"/>
      <c r="R1146" s="1"/>
      <c r="S1146" s="1"/>
      <c r="T1146" s="1"/>
      <c r="U1146" s="1"/>
      <c r="V1146" s="1"/>
      <c r="W1146" s="1"/>
      <c r="X1146" s="1"/>
      <c r="Y1146" s="1"/>
      <c r="Z1146" s="1"/>
      <c r="AA1146" s="1"/>
      <c r="AB1146" s="1"/>
      <c r="AC1146" s="1"/>
      <c r="AD1146" s="1"/>
      <c r="AE1146" s="1"/>
      <c r="AF1146" s="1"/>
      <c r="AG1146" s="1"/>
      <c r="AH1146" s="1"/>
      <c r="AI1146" s="1"/>
      <c r="AJ1146" s="1"/>
      <c r="AK1146" s="1"/>
      <c r="AL1146" s="1"/>
      <c r="AM1146" s="1"/>
      <c r="AN1146" s="1"/>
      <c r="AO1146" s="1"/>
      <c r="AP1146" s="4"/>
      <c r="AQ1146" s="4"/>
      <c r="AR1146" s="4"/>
      <c r="AS1146" s="4"/>
      <c r="AT1146" s="4"/>
      <c r="AU1146" s="4"/>
      <c r="AV1146" s="4"/>
      <c r="AW1146" s="4"/>
    </row>
    <row r="1147" spans="1:49" s="59" customFormat="1">
      <c r="A1147" s="14"/>
      <c r="B1147" s="43"/>
      <c r="C1147" s="44"/>
      <c r="D1147" s="45"/>
      <c r="E1147" s="46"/>
      <c r="F1147" s="45"/>
      <c r="G1147" s="45"/>
      <c r="H1147" s="46"/>
      <c r="I1147" s="45"/>
      <c r="J1147" s="2"/>
      <c r="K1147" s="4"/>
      <c r="L1147" s="4"/>
      <c r="M1147" s="4"/>
      <c r="N1147" s="4"/>
      <c r="O1147" s="4"/>
      <c r="P1147" s="4"/>
      <c r="Q1147" s="1"/>
      <c r="R1147" s="1"/>
      <c r="S1147" s="1"/>
      <c r="T1147" s="1"/>
      <c r="U1147" s="1"/>
      <c r="V1147" s="1"/>
      <c r="W1147" s="1"/>
      <c r="X1147" s="1"/>
      <c r="Y1147" s="1"/>
      <c r="Z1147" s="1"/>
      <c r="AA1147" s="1"/>
      <c r="AB1147" s="1"/>
      <c r="AC1147" s="1"/>
      <c r="AD1147" s="1"/>
      <c r="AE1147" s="1"/>
      <c r="AF1147" s="1"/>
      <c r="AG1147" s="1"/>
      <c r="AH1147" s="1"/>
      <c r="AI1147" s="1"/>
      <c r="AJ1147" s="1"/>
      <c r="AK1147" s="1"/>
      <c r="AL1147" s="1"/>
      <c r="AM1147" s="1"/>
      <c r="AN1147" s="1"/>
      <c r="AO1147" s="1"/>
      <c r="AP1147" s="4"/>
      <c r="AQ1147" s="4"/>
      <c r="AR1147" s="4"/>
      <c r="AS1147" s="4"/>
      <c r="AT1147" s="4"/>
      <c r="AU1147" s="4"/>
      <c r="AV1147" s="4"/>
      <c r="AW1147" s="4"/>
    </row>
    <row r="1148" spans="1:49" s="59" customFormat="1">
      <c r="A1148" s="14"/>
      <c r="B1148" s="43"/>
      <c r="C1148" s="44"/>
      <c r="D1148" s="45"/>
      <c r="E1148" s="46"/>
      <c r="F1148" s="45"/>
      <c r="G1148" s="45"/>
      <c r="H1148" s="46"/>
      <c r="I1148" s="45"/>
      <c r="J1148" s="2"/>
      <c r="K1148" s="4"/>
      <c r="L1148" s="4"/>
      <c r="M1148" s="4"/>
      <c r="N1148" s="4"/>
      <c r="O1148" s="4"/>
      <c r="P1148" s="4"/>
      <c r="Q1148" s="1"/>
      <c r="R1148" s="1"/>
      <c r="S1148" s="1"/>
      <c r="T1148" s="1"/>
      <c r="U1148" s="1"/>
      <c r="V1148" s="1"/>
      <c r="W1148" s="1"/>
      <c r="X1148" s="1"/>
      <c r="Y1148" s="1"/>
      <c r="Z1148" s="1"/>
      <c r="AA1148" s="1"/>
      <c r="AB1148" s="1"/>
      <c r="AC1148" s="1"/>
      <c r="AD1148" s="1"/>
      <c r="AE1148" s="1"/>
      <c r="AF1148" s="1"/>
      <c r="AG1148" s="1"/>
      <c r="AH1148" s="1"/>
      <c r="AI1148" s="1"/>
      <c r="AJ1148" s="1"/>
      <c r="AK1148" s="1"/>
      <c r="AL1148" s="1"/>
      <c r="AM1148" s="1"/>
      <c r="AN1148" s="1"/>
      <c r="AO1148" s="1"/>
      <c r="AP1148" s="4"/>
      <c r="AQ1148" s="4"/>
      <c r="AR1148" s="4"/>
      <c r="AS1148" s="4"/>
      <c r="AT1148" s="4"/>
      <c r="AU1148" s="4"/>
      <c r="AV1148" s="4"/>
      <c r="AW1148" s="4"/>
    </row>
    <row r="1149" spans="1:49" s="59" customFormat="1">
      <c r="A1149" s="14"/>
      <c r="B1149" s="43"/>
      <c r="C1149" s="44"/>
      <c r="D1149" s="45"/>
      <c r="E1149" s="46"/>
      <c r="F1149" s="45"/>
      <c r="G1149" s="45"/>
      <c r="H1149" s="46"/>
      <c r="I1149" s="45"/>
      <c r="J1149" s="2"/>
      <c r="K1149" s="4"/>
      <c r="L1149" s="4"/>
      <c r="M1149" s="4"/>
      <c r="N1149" s="4"/>
      <c r="O1149" s="4"/>
      <c r="P1149" s="4"/>
      <c r="Q1149" s="1"/>
      <c r="R1149" s="1"/>
      <c r="S1149" s="1"/>
      <c r="T1149" s="1"/>
      <c r="U1149" s="1"/>
      <c r="V1149" s="1"/>
      <c r="W1149" s="1"/>
      <c r="X1149" s="1"/>
      <c r="Y1149" s="1"/>
      <c r="Z1149" s="1"/>
      <c r="AA1149" s="1"/>
      <c r="AB1149" s="1"/>
      <c r="AC1149" s="1"/>
      <c r="AD1149" s="1"/>
      <c r="AE1149" s="1"/>
      <c r="AF1149" s="1"/>
      <c r="AG1149" s="1"/>
      <c r="AH1149" s="1"/>
      <c r="AI1149" s="1"/>
      <c r="AJ1149" s="1"/>
      <c r="AK1149" s="1"/>
      <c r="AL1149" s="1"/>
      <c r="AM1149" s="1"/>
      <c r="AN1149" s="1"/>
      <c r="AO1149" s="1"/>
      <c r="AP1149" s="4"/>
      <c r="AQ1149" s="4"/>
      <c r="AR1149" s="4"/>
      <c r="AS1149" s="4"/>
      <c r="AT1149" s="4"/>
      <c r="AU1149" s="4"/>
      <c r="AV1149" s="4"/>
      <c r="AW1149" s="4"/>
    </row>
    <row r="1150" spans="1:49" s="59" customFormat="1">
      <c r="A1150" s="14"/>
      <c r="B1150" s="43"/>
      <c r="C1150" s="44"/>
      <c r="D1150" s="45"/>
      <c r="E1150" s="46"/>
      <c r="F1150" s="45"/>
      <c r="G1150" s="45"/>
      <c r="H1150" s="46"/>
      <c r="I1150" s="45"/>
      <c r="J1150" s="2"/>
      <c r="K1150" s="4"/>
      <c r="L1150" s="4"/>
      <c r="M1150" s="4"/>
      <c r="N1150" s="4"/>
      <c r="O1150" s="4"/>
      <c r="P1150" s="4"/>
      <c r="Q1150" s="1"/>
      <c r="R1150" s="1"/>
      <c r="S1150" s="1"/>
      <c r="T1150" s="1"/>
      <c r="U1150" s="1"/>
      <c r="V1150" s="1"/>
      <c r="W1150" s="1"/>
      <c r="X1150" s="1"/>
      <c r="Y1150" s="1"/>
      <c r="Z1150" s="1"/>
      <c r="AA1150" s="1"/>
      <c r="AB1150" s="1"/>
      <c r="AC1150" s="1"/>
      <c r="AD1150" s="1"/>
      <c r="AE1150" s="1"/>
      <c r="AF1150" s="1"/>
      <c r="AG1150" s="1"/>
      <c r="AH1150" s="1"/>
      <c r="AI1150" s="1"/>
      <c r="AJ1150" s="1"/>
      <c r="AK1150" s="1"/>
      <c r="AL1150" s="1"/>
      <c r="AM1150" s="1"/>
      <c r="AN1150" s="1"/>
      <c r="AO1150" s="1"/>
      <c r="AP1150" s="4"/>
      <c r="AQ1150" s="4"/>
      <c r="AR1150" s="4"/>
      <c r="AS1150" s="4"/>
      <c r="AT1150" s="4"/>
      <c r="AU1150" s="4"/>
      <c r="AV1150" s="4"/>
      <c r="AW1150" s="4"/>
    </row>
    <row r="1151" spans="1:49" s="59" customFormat="1">
      <c r="A1151" s="14"/>
      <c r="B1151" s="43"/>
      <c r="C1151" s="44"/>
      <c r="D1151" s="45"/>
      <c r="E1151" s="46"/>
      <c r="F1151" s="45"/>
      <c r="G1151" s="45"/>
      <c r="H1151" s="46"/>
      <c r="I1151" s="45"/>
      <c r="J1151" s="2"/>
      <c r="K1151" s="4"/>
      <c r="L1151" s="4"/>
      <c r="M1151" s="4"/>
      <c r="N1151" s="4"/>
      <c r="O1151" s="4"/>
      <c r="P1151" s="4"/>
      <c r="Q1151" s="1"/>
      <c r="R1151" s="1"/>
      <c r="S1151" s="1"/>
      <c r="T1151" s="1"/>
      <c r="U1151" s="1"/>
      <c r="V1151" s="1"/>
      <c r="W1151" s="1"/>
      <c r="X1151" s="1"/>
      <c r="Y1151" s="1"/>
      <c r="Z1151" s="1"/>
      <c r="AA1151" s="1"/>
      <c r="AB1151" s="1"/>
      <c r="AC1151" s="1"/>
      <c r="AD1151" s="1"/>
      <c r="AE1151" s="1"/>
      <c r="AF1151" s="1"/>
      <c r="AG1151" s="1"/>
      <c r="AH1151" s="1"/>
      <c r="AI1151" s="1"/>
      <c r="AJ1151" s="1"/>
      <c r="AK1151" s="1"/>
      <c r="AL1151" s="1"/>
      <c r="AM1151" s="1"/>
      <c r="AN1151" s="1"/>
      <c r="AO1151" s="1"/>
      <c r="AP1151" s="4"/>
      <c r="AQ1151" s="4"/>
      <c r="AR1151" s="4"/>
      <c r="AS1151" s="4"/>
      <c r="AT1151" s="4"/>
      <c r="AU1151" s="4"/>
      <c r="AV1151" s="4"/>
      <c r="AW1151" s="4"/>
    </row>
    <row r="1152" spans="1:49" s="59" customFormat="1">
      <c r="A1152" s="14"/>
      <c r="B1152" s="43"/>
      <c r="C1152" s="44"/>
      <c r="D1152" s="45"/>
      <c r="E1152" s="46"/>
      <c r="F1152" s="45"/>
      <c r="G1152" s="45"/>
      <c r="H1152" s="46"/>
      <c r="I1152" s="45"/>
      <c r="J1152" s="2"/>
      <c r="K1152" s="4"/>
      <c r="L1152" s="4"/>
      <c r="M1152" s="4"/>
      <c r="N1152" s="4"/>
      <c r="O1152" s="4"/>
      <c r="P1152" s="4"/>
      <c r="Q1152" s="1"/>
      <c r="R1152" s="1"/>
      <c r="S1152" s="1"/>
      <c r="T1152" s="1"/>
      <c r="U1152" s="1"/>
      <c r="V1152" s="1"/>
      <c r="W1152" s="1"/>
      <c r="X1152" s="1"/>
      <c r="Y1152" s="1"/>
      <c r="Z1152" s="1"/>
      <c r="AA1152" s="1"/>
      <c r="AB1152" s="1"/>
      <c r="AC1152" s="1"/>
      <c r="AD1152" s="1"/>
      <c r="AE1152" s="1"/>
      <c r="AF1152" s="1"/>
      <c r="AG1152" s="1"/>
      <c r="AH1152" s="1"/>
      <c r="AI1152" s="1"/>
      <c r="AJ1152" s="1"/>
      <c r="AK1152" s="1"/>
      <c r="AL1152" s="1"/>
      <c r="AM1152" s="1"/>
      <c r="AN1152" s="1"/>
      <c r="AO1152" s="1"/>
      <c r="AP1152" s="4"/>
      <c r="AQ1152" s="4"/>
      <c r="AR1152" s="4"/>
      <c r="AS1152" s="4"/>
      <c r="AT1152" s="4"/>
      <c r="AU1152" s="4"/>
      <c r="AV1152" s="4"/>
      <c r="AW1152" s="4"/>
    </row>
    <row r="1153" spans="1:49" s="59" customFormat="1">
      <c r="A1153" s="14"/>
      <c r="B1153" s="43"/>
      <c r="C1153" s="44"/>
      <c r="D1153" s="45"/>
      <c r="E1153" s="46"/>
      <c r="F1153" s="45"/>
      <c r="G1153" s="45"/>
      <c r="H1153" s="46"/>
      <c r="I1153" s="45"/>
      <c r="J1153" s="2"/>
      <c r="K1153" s="4"/>
      <c r="L1153" s="4"/>
      <c r="M1153" s="4"/>
      <c r="N1153" s="4"/>
      <c r="O1153" s="4"/>
      <c r="P1153" s="4"/>
      <c r="Q1153" s="1"/>
      <c r="R1153" s="1"/>
      <c r="S1153" s="1"/>
      <c r="T1153" s="1"/>
      <c r="U1153" s="1"/>
      <c r="V1153" s="1"/>
      <c r="W1153" s="1"/>
      <c r="X1153" s="1"/>
      <c r="Y1153" s="1"/>
      <c r="Z1153" s="1"/>
      <c r="AA1153" s="1"/>
      <c r="AB1153" s="1"/>
      <c r="AC1153" s="1"/>
      <c r="AD1153" s="1"/>
      <c r="AE1153" s="1"/>
      <c r="AF1153" s="1"/>
      <c r="AG1153" s="1"/>
      <c r="AH1153" s="1"/>
      <c r="AI1153" s="1"/>
      <c r="AJ1153" s="1"/>
      <c r="AK1153" s="1"/>
      <c r="AL1153" s="1"/>
      <c r="AM1153" s="1"/>
      <c r="AN1153" s="1"/>
      <c r="AO1153" s="1"/>
      <c r="AP1153" s="4"/>
      <c r="AQ1153" s="4"/>
      <c r="AR1153" s="4"/>
      <c r="AS1153" s="4"/>
      <c r="AT1153" s="4"/>
      <c r="AU1153" s="4"/>
      <c r="AV1153" s="4"/>
      <c r="AW1153" s="4"/>
    </row>
    <row r="1154" spans="1:49" s="59" customFormat="1">
      <c r="A1154" s="14"/>
      <c r="B1154" s="43"/>
      <c r="C1154" s="44"/>
      <c r="D1154" s="45"/>
      <c r="E1154" s="46"/>
      <c r="F1154" s="45"/>
      <c r="G1154" s="45"/>
      <c r="H1154" s="46"/>
      <c r="I1154" s="45"/>
      <c r="J1154" s="2"/>
      <c r="K1154" s="4"/>
      <c r="L1154" s="4"/>
      <c r="M1154" s="4"/>
      <c r="N1154" s="4"/>
      <c r="O1154" s="4"/>
      <c r="P1154" s="4"/>
      <c r="Q1154" s="1"/>
      <c r="R1154" s="1"/>
      <c r="S1154" s="1"/>
      <c r="T1154" s="1"/>
      <c r="U1154" s="1"/>
      <c r="V1154" s="1"/>
      <c r="W1154" s="1"/>
      <c r="X1154" s="1"/>
      <c r="Y1154" s="1"/>
      <c r="Z1154" s="1"/>
      <c r="AA1154" s="1"/>
      <c r="AB1154" s="1"/>
      <c r="AC1154" s="1"/>
      <c r="AD1154" s="1"/>
      <c r="AE1154" s="1"/>
      <c r="AF1154" s="1"/>
      <c r="AG1154" s="1"/>
      <c r="AH1154" s="1"/>
      <c r="AI1154" s="1"/>
      <c r="AJ1154" s="1"/>
      <c r="AK1154" s="1"/>
      <c r="AL1154" s="1"/>
      <c r="AM1154" s="1"/>
      <c r="AN1154" s="1"/>
      <c r="AO1154" s="1"/>
      <c r="AP1154" s="4"/>
      <c r="AQ1154" s="4"/>
      <c r="AR1154" s="4"/>
      <c r="AS1154" s="4"/>
      <c r="AT1154" s="4"/>
      <c r="AU1154" s="4"/>
      <c r="AV1154" s="4"/>
      <c r="AW1154" s="4"/>
    </row>
    <row r="1155" spans="1:49" s="59" customFormat="1">
      <c r="A1155" s="14"/>
      <c r="B1155" s="43"/>
      <c r="C1155" s="44"/>
      <c r="D1155" s="45"/>
      <c r="E1155" s="46"/>
      <c r="F1155" s="45"/>
      <c r="G1155" s="45"/>
      <c r="H1155" s="46"/>
      <c r="I1155" s="45"/>
      <c r="J1155" s="2"/>
      <c r="K1155" s="4"/>
      <c r="L1155" s="4"/>
      <c r="M1155" s="4"/>
      <c r="N1155" s="4"/>
      <c r="O1155" s="4"/>
      <c r="P1155" s="4"/>
      <c r="Q1155" s="1"/>
      <c r="R1155" s="1"/>
      <c r="S1155" s="1"/>
      <c r="T1155" s="1"/>
      <c r="U1155" s="1"/>
      <c r="V1155" s="1"/>
      <c r="W1155" s="1"/>
      <c r="X1155" s="1"/>
      <c r="Y1155" s="1"/>
      <c r="Z1155" s="1"/>
      <c r="AA1155" s="1"/>
      <c r="AB1155" s="1"/>
      <c r="AC1155" s="1"/>
      <c r="AD1155" s="1"/>
      <c r="AE1155" s="1"/>
      <c r="AF1155" s="1"/>
      <c r="AG1155" s="1"/>
      <c r="AH1155" s="1"/>
      <c r="AI1155" s="1"/>
      <c r="AJ1155" s="1"/>
      <c r="AK1155" s="1"/>
      <c r="AL1155" s="1"/>
      <c r="AM1155" s="1"/>
      <c r="AN1155" s="1"/>
      <c r="AO1155" s="1"/>
      <c r="AP1155" s="4"/>
      <c r="AQ1155" s="4"/>
      <c r="AR1155" s="4"/>
      <c r="AS1155" s="4"/>
      <c r="AT1155" s="4"/>
      <c r="AU1155" s="4"/>
      <c r="AV1155" s="4"/>
      <c r="AW1155" s="4"/>
    </row>
    <row r="1156" spans="1:49" s="59" customFormat="1">
      <c r="A1156" s="14"/>
      <c r="B1156" s="43"/>
      <c r="C1156" s="44"/>
      <c r="D1156" s="45"/>
      <c r="E1156" s="46"/>
      <c r="F1156" s="45"/>
      <c r="G1156" s="45"/>
      <c r="H1156" s="46"/>
      <c r="I1156" s="45"/>
      <c r="J1156" s="2"/>
      <c r="K1156" s="4"/>
      <c r="L1156" s="4"/>
      <c r="M1156" s="4"/>
      <c r="N1156" s="4"/>
      <c r="O1156" s="4"/>
      <c r="P1156" s="4"/>
      <c r="Q1156" s="1"/>
      <c r="R1156" s="1"/>
      <c r="S1156" s="1"/>
      <c r="T1156" s="1"/>
      <c r="U1156" s="1"/>
      <c r="V1156" s="1"/>
      <c r="W1156" s="1"/>
      <c r="X1156" s="1"/>
      <c r="Y1156" s="1"/>
      <c r="Z1156" s="1"/>
      <c r="AA1156" s="1"/>
      <c r="AB1156" s="1"/>
      <c r="AC1156" s="1"/>
      <c r="AD1156" s="1"/>
      <c r="AE1156" s="1"/>
      <c r="AF1156" s="1"/>
      <c r="AG1156" s="1"/>
      <c r="AH1156" s="1"/>
      <c r="AI1156" s="1"/>
      <c r="AJ1156" s="1"/>
      <c r="AK1156" s="1"/>
      <c r="AL1156" s="1"/>
      <c r="AM1156" s="1"/>
      <c r="AN1156" s="1"/>
      <c r="AO1156" s="1"/>
      <c r="AP1156" s="4"/>
      <c r="AQ1156" s="4"/>
      <c r="AR1156" s="4"/>
      <c r="AS1156" s="4"/>
      <c r="AT1156" s="4"/>
      <c r="AU1156" s="4"/>
      <c r="AV1156" s="4"/>
      <c r="AW1156" s="4"/>
    </row>
    <row r="1157" spans="1:49" s="59" customFormat="1">
      <c r="A1157" s="14"/>
      <c r="B1157" s="43"/>
      <c r="C1157" s="44"/>
      <c r="D1157" s="45"/>
      <c r="E1157" s="46"/>
      <c r="F1157" s="45"/>
      <c r="G1157" s="45"/>
      <c r="H1157" s="46"/>
      <c r="I1157" s="45"/>
      <c r="J1157" s="2"/>
      <c r="K1157" s="4"/>
      <c r="L1157" s="4"/>
      <c r="M1157" s="4"/>
      <c r="N1157" s="4"/>
      <c r="O1157" s="4"/>
      <c r="P1157" s="4"/>
      <c r="Q1157" s="1"/>
      <c r="R1157" s="1"/>
      <c r="S1157" s="1"/>
      <c r="T1157" s="1"/>
      <c r="U1157" s="1"/>
      <c r="V1157" s="1"/>
      <c r="W1157" s="1"/>
      <c r="X1157" s="1"/>
      <c r="Y1157" s="1"/>
      <c r="Z1157" s="1"/>
      <c r="AA1157" s="1"/>
      <c r="AB1157" s="1"/>
      <c r="AC1157" s="1"/>
      <c r="AD1157" s="1"/>
      <c r="AE1157" s="1"/>
      <c r="AF1157" s="1"/>
      <c r="AG1157" s="1"/>
      <c r="AH1157" s="1"/>
      <c r="AI1157" s="1"/>
      <c r="AJ1157" s="1"/>
      <c r="AK1157" s="1"/>
      <c r="AL1157" s="1"/>
      <c r="AM1157" s="1"/>
      <c r="AN1157" s="1"/>
      <c r="AO1157" s="1"/>
      <c r="AP1157" s="4"/>
      <c r="AQ1157" s="4"/>
      <c r="AR1157" s="4"/>
      <c r="AS1157" s="4"/>
      <c r="AT1157" s="4"/>
      <c r="AU1157" s="4"/>
      <c r="AV1157" s="4"/>
      <c r="AW1157" s="4"/>
    </row>
    <row r="1158" spans="1:49" s="59" customFormat="1">
      <c r="A1158" s="14"/>
      <c r="B1158" s="43"/>
      <c r="C1158" s="44"/>
      <c r="D1158" s="45"/>
      <c r="E1158" s="46"/>
      <c r="F1158" s="45"/>
      <c r="G1158" s="45"/>
      <c r="H1158" s="46"/>
      <c r="I1158" s="45"/>
      <c r="J1158" s="2"/>
      <c r="K1158" s="4"/>
      <c r="L1158" s="4"/>
      <c r="M1158" s="4"/>
      <c r="N1158" s="4"/>
      <c r="O1158" s="4"/>
      <c r="P1158" s="4"/>
      <c r="Q1158" s="1"/>
      <c r="R1158" s="1"/>
      <c r="S1158" s="1"/>
      <c r="T1158" s="1"/>
      <c r="U1158" s="1"/>
      <c r="V1158" s="1"/>
      <c r="W1158" s="1"/>
      <c r="X1158" s="1"/>
      <c r="Y1158" s="1"/>
      <c r="Z1158" s="1"/>
      <c r="AA1158" s="1"/>
      <c r="AB1158" s="1"/>
      <c r="AC1158" s="1"/>
      <c r="AD1158" s="1"/>
      <c r="AE1158" s="1"/>
      <c r="AF1158" s="1"/>
      <c r="AG1158" s="1"/>
      <c r="AH1158" s="1"/>
      <c r="AI1158" s="1"/>
      <c r="AJ1158" s="1"/>
      <c r="AK1158" s="1"/>
      <c r="AL1158" s="1"/>
      <c r="AM1158" s="1"/>
      <c r="AN1158" s="1"/>
      <c r="AO1158" s="1"/>
      <c r="AP1158" s="4"/>
      <c r="AQ1158" s="4"/>
      <c r="AR1158" s="4"/>
      <c r="AS1158" s="4"/>
      <c r="AT1158" s="4"/>
      <c r="AU1158" s="4"/>
      <c r="AV1158" s="4"/>
      <c r="AW1158" s="4"/>
    </row>
    <row r="1159" spans="1:49" s="59" customFormat="1">
      <c r="A1159" s="14"/>
      <c r="B1159" s="43"/>
      <c r="C1159" s="44"/>
      <c r="D1159" s="45"/>
      <c r="E1159" s="46"/>
      <c r="F1159" s="45"/>
      <c r="G1159" s="45"/>
      <c r="H1159" s="46"/>
      <c r="I1159" s="45"/>
      <c r="J1159" s="2"/>
      <c r="K1159" s="4"/>
      <c r="L1159" s="4"/>
      <c r="M1159" s="4"/>
      <c r="N1159" s="4"/>
      <c r="O1159" s="4"/>
      <c r="P1159" s="4"/>
      <c r="Q1159" s="1"/>
      <c r="R1159" s="1"/>
      <c r="S1159" s="1"/>
      <c r="T1159" s="1"/>
      <c r="U1159" s="1"/>
      <c r="V1159" s="1"/>
      <c r="W1159" s="1"/>
      <c r="X1159" s="1"/>
      <c r="Y1159" s="1"/>
      <c r="Z1159" s="1"/>
      <c r="AA1159" s="1"/>
      <c r="AB1159" s="1"/>
      <c r="AC1159" s="1"/>
      <c r="AD1159" s="1"/>
      <c r="AE1159" s="1"/>
      <c r="AF1159" s="1"/>
      <c r="AG1159" s="1"/>
      <c r="AH1159" s="1"/>
      <c r="AI1159" s="1"/>
      <c r="AJ1159" s="1"/>
      <c r="AK1159" s="1"/>
      <c r="AL1159" s="1"/>
      <c r="AM1159" s="1"/>
      <c r="AN1159" s="1"/>
      <c r="AO1159" s="1"/>
      <c r="AP1159" s="4"/>
      <c r="AQ1159" s="4"/>
      <c r="AR1159" s="4"/>
      <c r="AS1159" s="4"/>
      <c r="AT1159" s="4"/>
      <c r="AU1159" s="4"/>
      <c r="AV1159" s="4"/>
      <c r="AW1159" s="4"/>
    </row>
    <row r="1160" spans="1:49" s="59" customFormat="1">
      <c r="A1160" s="14"/>
      <c r="B1160" s="43"/>
      <c r="C1160" s="44"/>
      <c r="D1160" s="45"/>
      <c r="E1160" s="46"/>
      <c r="F1160" s="45"/>
      <c r="G1160" s="45"/>
      <c r="H1160" s="46"/>
      <c r="I1160" s="45"/>
      <c r="J1160" s="2"/>
      <c r="K1160" s="4"/>
      <c r="L1160" s="4"/>
      <c r="M1160" s="4"/>
      <c r="N1160" s="4"/>
      <c r="O1160" s="4"/>
      <c r="P1160" s="4"/>
      <c r="Q1160" s="1"/>
      <c r="R1160" s="1"/>
      <c r="S1160" s="1"/>
      <c r="T1160" s="1"/>
      <c r="U1160" s="1"/>
      <c r="V1160" s="1"/>
      <c r="W1160" s="1"/>
      <c r="X1160" s="1"/>
      <c r="Y1160" s="1"/>
      <c r="Z1160" s="1"/>
      <c r="AA1160" s="1"/>
      <c r="AB1160" s="1"/>
      <c r="AC1160" s="1"/>
      <c r="AD1160" s="1"/>
      <c r="AE1160" s="1"/>
      <c r="AF1160" s="1"/>
      <c r="AG1160" s="1"/>
      <c r="AH1160" s="1"/>
      <c r="AI1160" s="1"/>
      <c r="AJ1160" s="1"/>
      <c r="AK1160" s="1"/>
      <c r="AL1160" s="1"/>
      <c r="AM1160" s="1"/>
      <c r="AN1160" s="1"/>
      <c r="AO1160" s="1"/>
      <c r="AP1160" s="4"/>
      <c r="AQ1160" s="4"/>
      <c r="AR1160" s="4"/>
      <c r="AS1160" s="4"/>
      <c r="AT1160" s="4"/>
      <c r="AU1160" s="4"/>
      <c r="AV1160" s="4"/>
      <c r="AW1160" s="4"/>
    </row>
    <row r="1161" spans="1:49" s="59" customFormat="1">
      <c r="A1161" s="14"/>
      <c r="B1161" s="43"/>
      <c r="C1161" s="44"/>
      <c r="D1161" s="45"/>
      <c r="E1161" s="46"/>
      <c r="F1161" s="45"/>
      <c r="G1161" s="45"/>
      <c r="H1161" s="46"/>
      <c r="I1161" s="45"/>
      <c r="J1161" s="2"/>
      <c r="K1161" s="4"/>
      <c r="L1161" s="4"/>
      <c r="M1161" s="4"/>
      <c r="N1161" s="4"/>
      <c r="O1161" s="4"/>
      <c r="P1161" s="4"/>
      <c r="Q1161" s="1"/>
      <c r="R1161" s="1"/>
      <c r="S1161" s="1"/>
      <c r="T1161" s="1"/>
      <c r="U1161" s="1"/>
      <c r="V1161" s="1"/>
      <c r="W1161" s="1"/>
      <c r="X1161" s="1"/>
      <c r="Y1161" s="1"/>
      <c r="Z1161" s="1"/>
      <c r="AA1161" s="1"/>
      <c r="AB1161" s="1"/>
      <c r="AC1161" s="1"/>
      <c r="AD1161" s="1"/>
      <c r="AE1161" s="1"/>
      <c r="AF1161" s="1"/>
      <c r="AG1161" s="1"/>
      <c r="AH1161" s="1"/>
      <c r="AI1161" s="1"/>
      <c r="AJ1161" s="1"/>
      <c r="AK1161" s="1"/>
      <c r="AL1161" s="1"/>
      <c r="AM1161" s="1"/>
      <c r="AN1161" s="1"/>
      <c r="AO1161" s="1"/>
      <c r="AP1161" s="4"/>
      <c r="AQ1161" s="4"/>
      <c r="AR1161" s="4"/>
      <c r="AS1161" s="4"/>
      <c r="AT1161" s="4"/>
      <c r="AU1161" s="4"/>
      <c r="AV1161" s="4"/>
      <c r="AW1161" s="4"/>
    </row>
    <row r="1162" spans="1:49" s="59" customFormat="1">
      <c r="A1162" s="14"/>
      <c r="B1162" s="43"/>
      <c r="C1162" s="44"/>
      <c r="D1162" s="45"/>
      <c r="E1162" s="46"/>
      <c r="F1162" s="45"/>
      <c r="G1162" s="45"/>
      <c r="H1162" s="46"/>
      <c r="I1162" s="45"/>
      <c r="J1162" s="2"/>
      <c r="K1162" s="4"/>
      <c r="L1162" s="4"/>
      <c r="M1162" s="4"/>
      <c r="N1162" s="4"/>
      <c r="O1162" s="4"/>
      <c r="P1162" s="4"/>
      <c r="Q1162" s="1"/>
      <c r="R1162" s="1"/>
      <c r="S1162" s="1"/>
      <c r="T1162" s="1"/>
      <c r="U1162" s="1"/>
      <c r="V1162" s="1"/>
      <c r="W1162" s="1"/>
      <c r="X1162" s="1"/>
      <c r="Y1162" s="1"/>
      <c r="Z1162" s="1"/>
      <c r="AA1162" s="1"/>
      <c r="AB1162" s="1"/>
      <c r="AC1162" s="1"/>
      <c r="AD1162" s="1"/>
      <c r="AE1162" s="1"/>
      <c r="AF1162" s="1"/>
      <c r="AG1162" s="1"/>
      <c r="AH1162" s="1"/>
      <c r="AI1162" s="1"/>
      <c r="AJ1162" s="1"/>
      <c r="AK1162" s="1"/>
      <c r="AL1162" s="1"/>
      <c r="AM1162" s="1"/>
      <c r="AN1162" s="1"/>
      <c r="AO1162" s="1"/>
      <c r="AP1162" s="4"/>
      <c r="AQ1162" s="4"/>
      <c r="AR1162" s="4"/>
      <c r="AS1162" s="4"/>
      <c r="AT1162" s="4"/>
      <c r="AU1162" s="4"/>
      <c r="AV1162" s="4"/>
      <c r="AW1162" s="4"/>
    </row>
    <row r="1163" spans="1:49" s="59" customFormat="1">
      <c r="A1163" s="14"/>
      <c r="B1163" s="43"/>
      <c r="C1163" s="44"/>
      <c r="D1163" s="45"/>
      <c r="E1163" s="46"/>
      <c r="F1163" s="45"/>
      <c r="G1163" s="45"/>
      <c r="H1163" s="46"/>
      <c r="I1163" s="45"/>
      <c r="J1163" s="2"/>
      <c r="K1163" s="4"/>
      <c r="L1163" s="4"/>
      <c r="M1163" s="4"/>
      <c r="N1163" s="4"/>
      <c r="O1163" s="4"/>
      <c r="P1163" s="4"/>
      <c r="Q1163" s="1"/>
      <c r="R1163" s="1"/>
      <c r="S1163" s="1"/>
      <c r="T1163" s="1"/>
      <c r="U1163" s="1"/>
      <c r="V1163" s="1"/>
      <c r="W1163" s="1"/>
      <c r="X1163" s="1"/>
      <c r="Y1163" s="1"/>
      <c r="Z1163" s="1"/>
      <c r="AA1163" s="1"/>
      <c r="AB1163" s="1"/>
      <c r="AC1163" s="1"/>
      <c r="AD1163" s="1"/>
      <c r="AE1163" s="1"/>
      <c r="AF1163" s="1"/>
      <c r="AG1163" s="1"/>
      <c r="AH1163" s="1"/>
      <c r="AI1163" s="1"/>
      <c r="AJ1163" s="1"/>
      <c r="AK1163" s="1"/>
      <c r="AL1163" s="1"/>
      <c r="AM1163" s="1"/>
      <c r="AN1163" s="1"/>
      <c r="AO1163" s="1"/>
      <c r="AP1163" s="4"/>
      <c r="AQ1163" s="4"/>
      <c r="AR1163" s="4"/>
      <c r="AS1163" s="4"/>
      <c r="AT1163" s="4"/>
      <c r="AU1163" s="4"/>
      <c r="AV1163" s="4"/>
      <c r="AW1163" s="4"/>
    </row>
    <row r="1164" spans="1:49" s="59" customFormat="1">
      <c r="A1164" s="14"/>
      <c r="B1164" s="43"/>
      <c r="C1164" s="44"/>
      <c r="D1164" s="45"/>
      <c r="E1164" s="46"/>
      <c r="F1164" s="45"/>
      <c r="G1164" s="45"/>
      <c r="H1164" s="46"/>
      <c r="I1164" s="45"/>
      <c r="J1164" s="2"/>
      <c r="K1164" s="4"/>
      <c r="L1164" s="4"/>
      <c r="M1164" s="4"/>
      <c r="N1164" s="4"/>
      <c r="O1164" s="4"/>
      <c r="P1164" s="4"/>
      <c r="Q1164" s="1"/>
      <c r="R1164" s="1"/>
      <c r="S1164" s="1"/>
      <c r="T1164" s="1"/>
      <c r="U1164" s="1"/>
      <c r="V1164" s="1"/>
      <c r="W1164" s="1"/>
      <c r="X1164" s="1"/>
      <c r="Y1164" s="1"/>
      <c r="Z1164" s="1"/>
      <c r="AA1164" s="1"/>
      <c r="AB1164" s="1"/>
      <c r="AC1164" s="1"/>
      <c r="AD1164" s="1"/>
      <c r="AE1164" s="1"/>
      <c r="AF1164" s="1"/>
      <c r="AG1164" s="1"/>
      <c r="AH1164" s="1"/>
      <c r="AI1164" s="1"/>
      <c r="AJ1164" s="1"/>
      <c r="AK1164" s="1"/>
      <c r="AL1164" s="1"/>
      <c r="AM1164" s="1"/>
      <c r="AN1164" s="1"/>
      <c r="AO1164" s="1"/>
      <c r="AP1164" s="4"/>
      <c r="AQ1164" s="4"/>
      <c r="AR1164" s="4"/>
      <c r="AS1164" s="4"/>
      <c r="AT1164" s="4"/>
      <c r="AU1164" s="4"/>
      <c r="AV1164" s="4"/>
      <c r="AW1164" s="4"/>
    </row>
    <row r="1165" spans="1:49" s="59" customFormat="1">
      <c r="A1165" s="14"/>
      <c r="B1165" s="43"/>
      <c r="C1165" s="44"/>
      <c r="D1165" s="45"/>
      <c r="E1165" s="46"/>
      <c r="F1165" s="45"/>
      <c r="G1165" s="45"/>
      <c r="H1165" s="46"/>
      <c r="I1165" s="45"/>
      <c r="J1165" s="2"/>
      <c r="K1165" s="4"/>
      <c r="L1165" s="4"/>
      <c r="M1165" s="4"/>
      <c r="N1165" s="4"/>
      <c r="O1165" s="4"/>
      <c r="P1165" s="4"/>
      <c r="Q1165" s="1"/>
      <c r="R1165" s="1"/>
      <c r="S1165" s="1"/>
      <c r="T1165" s="1"/>
      <c r="U1165" s="1"/>
      <c r="V1165" s="1"/>
      <c r="W1165" s="1"/>
      <c r="X1165" s="1"/>
      <c r="Y1165" s="1"/>
      <c r="Z1165" s="1"/>
      <c r="AA1165" s="1"/>
      <c r="AB1165" s="1"/>
      <c r="AC1165" s="1"/>
      <c r="AD1165" s="1"/>
      <c r="AE1165" s="1"/>
      <c r="AF1165" s="1"/>
      <c r="AG1165" s="1"/>
      <c r="AH1165" s="1"/>
      <c r="AI1165" s="1"/>
      <c r="AJ1165" s="1"/>
      <c r="AK1165" s="1"/>
      <c r="AL1165" s="1"/>
      <c r="AM1165" s="1"/>
      <c r="AN1165" s="1"/>
      <c r="AO1165" s="1"/>
      <c r="AP1165" s="4"/>
      <c r="AQ1165" s="4"/>
      <c r="AR1165" s="4"/>
      <c r="AS1165" s="4"/>
      <c r="AT1165" s="4"/>
      <c r="AU1165" s="4"/>
      <c r="AV1165" s="4"/>
      <c r="AW1165" s="4"/>
    </row>
    <row r="1166" spans="1:49" s="59" customFormat="1">
      <c r="A1166" s="14"/>
      <c r="B1166" s="43"/>
      <c r="C1166" s="44"/>
      <c r="D1166" s="45"/>
      <c r="E1166" s="46"/>
      <c r="F1166" s="45"/>
      <c r="G1166" s="45"/>
      <c r="H1166" s="46"/>
      <c r="I1166" s="45"/>
      <c r="J1166" s="2"/>
      <c r="K1166" s="4"/>
      <c r="L1166" s="4"/>
      <c r="M1166" s="4"/>
      <c r="N1166" s="4"/>
      <c r="O1166" s="4"/>
      <c r="P1166" s="4"/>
      <c r="Q1166" s="1"/>
      <c r="R1166" s="1"/>
      <c r="S1166" s="1"/>
      <c r="T1166" s="1"/>
      <c r="U1166" s="1"/>
      <c r="V1166" s="1"/>
      <c r="W1166" s="1"/>
      <c r="X1166" s="1"/>
      <c r="Y1166" s="1"/>
      <c r="Z1166" s="1"/>
      <c r="AA1166" s="1"/>
      <c r="AB1166" s="1"/>
      <c r="AC1166" s="1"/>
      <c r="AD1166" s="1"/>
      <c r="AE1166" s="1"/>
      <c r="AF1166" s="1"/>
      <c r="AG1166" s="1"/>
      <c r="AH1166" s="1"/>
      <c r="AI1166" s="1"/>
      <c r="AJ1166" s="1"/>
      <c r="AK1166" s="1"/>
      <c r="AL1166" s="1"/>
      <c r="AM1166" s="1"/>
      <c r="AN1166" s="1"/>
      <c r="AO1166" s="1"/>
      <c r="AP1166" s="4"/>
      <c r="AQ1166" s="4"/>
      <c r="AR1166" s="4"/>
      <c r="AS1166" s="4"/>
      <c r="AT1166" s="4"/>
      <c r="AU1166" s="4"/>
      <c r="AV1166" s="4"/>
      <c r="AW1166" s="4"/>
    </row>
    <row r="1167" spans="1:49" s="59" customFormat="1">
      <c r="A1167" s="14"/>
      <c r="B1167" s="43"/>
      <c r="C1167" s="44"/>
      <c r="D1167" s="45"/>
      <c r="E1167" s="46"/>
      <c r="F1167" s="45"/>
      <c r="G1167" s="45"/>
      <c r="H1167" s="46"/>
      <c r="I1167" s="45"/>
      <c r="J1167" s="2"/>
      <c r="K1167" s="4"/>
      <c r="L1167" s="4"/>
      <c r="M1167" s="4"/>
      <c r="N1167" s="4"/>
      <c r="O1167" s="4"/>
      <c r="P1167" s="4"/>
      <c r="Q1167" s="1"/>
      <c r="R1167" s="1"/>
      <c r="S1167" s="1"/>
      <c r="T1167" s="1"/>
      <c r="U1167" s="1"/>
      <c r="V1167" s="1"/>
      <c r="W1167" s="1"/>
      <c r="X1167" s="1"/>
      <c r="Y1167" s="1"/>
      <c r="Z1167" s="1"/>
      <c r="AA1167" s="1"/>
      <c r="AB1167" s="1"/>
      <c r="AC1167" s="1"/>
      <c r="AD1167" s="1"/>
      <c r="AE1167" s="1"/>
      <c r="AF1167" s="1"/>
      <c r="AG1167" s="1"/>
      <c r="AH1167" s="1"/>
      <c r="AI1167" s="1"/>
      <c r="AJ1167" s="1"/>
      <c r="AK1167" s="1"/>
      <c r="AL1167" s="1"/>
      <c r="AM1167" s="1"/>
      <c r="AN1167" s="1"/>
      <c r="AO1167" s="1"/>
      <c r="AP1167" s="4"/>
      <c r="AQ1167" s="4"/>
      <c r="AR1167" s="4"/>
      <c r="AS1167" s="4"/>
      <c r="AT1167" s="4"/>
      <c r="AU1167" s="4"/>
      <c r="AV1167" s="4"/>
      <c r="AW1167" s="4"/>
    </row>
    <row r="1168" spans="1:49" s="59" customFormat="1">
      <c r="A1168" s="14"/>
      <c r="B1168" s="43"/>
      <c r="C1168" s="44"/>
      <c r="D1168" s="45"/>
      <c r="E1168" s="46"/>
      <c r="F1168" s="45"/>
      <c r="G1168" s="45"/>
      <c r="H1168" s="46"/>
      <c r="I1168" s="45"/>
      <c r="J1168" s="2"/>
      <c r="K1168" s="4"/>
      <c r="L1168" s="4"/>
      <c r="M1168" s="4"/>
      <c r="N1168" s="4"/>
      <c r="O1168" s="4"/>
      <c r="P1168" s="4"/>
      <c r="Q1168" s="1"/>
      <c r="R1168" s="1"/>
      <c r="S1168" s="1"/>
      <c r="T1168" s="1"/>
      <c r="U1168" s="1"/>
      <c r="V1168" s="1"/>
      <c r="W1168" s="1"/>
      <c r="X1168" s="1"/>
      <c r="Y1168" s="1"/>
      <c r="Z1168" s="1"/>
      <c r="AA1168" s="1"/>
      <c r="AB1168" s="1"/>
      <c r="AC1168" s="1"/>
      <c r="AD1168" s="1"/>
      <c r="AE1168" s="1"/>
      <c r="AF1168" s="1"/>
      <c r="AG1168" s="1"/>
      <c r="AH1168" s="1"/>
      <c r="AI1168" s="1"/>
      <c r="AJ1168" s="1"/>
      <c r="AK1168" s="1"/>
      <c r="AL1168" s="1"/>
      <c r="AM1168" s="1"/>
      <c r="AN1168" s="1"/>
      <c r="AO1168" s="1"/>
      <c r="AP1168" s="4"/>
      <c r="AQ1168" s="4"/>
      <c r="AR1168" s="4"/>
      <c r="AS1168" s="4"/>
      <c r="AT1168" s="4"/>
      <c r="AU1168" s="4"/>
      <c r="AV1168" s="4"/>
      <c r="AW1168" s="4"/>
    </row>
    <row r="1169" spans="1:49" s="59" customFormat="1">
      <c r="A1169" s="14"/>
      <c r="B1169" s="43"/>
      <c r="C1169" s="44"/>
      <c r="D1169" s="45"/>
      <c r="E1169" s="46"/>
      <c r="F1169" s="45"/>
      <c r="G1169" s="45"/>
      <c r="H1169" s="46"/>
      <c r="I1169" s="45"/>
      <c r="J1169" s="2"/>
      <c r="K1169" s="4"/>
      <c r="L1169" s="4"/>
      <c r="M1169" s="4"/>
      <c r="N1169" s="4"/>
      <c r="O1169" s="4"/>
      <c r="P1169" s="4"/>
      <c r="Q1169" s="1"/>
      <c r="R1169" s="1"/>
      <c r="S1169" s="1"/>
      <c r="T1169" s="1"/>
      <c r="U1169" s="1"/>
      <c r="V1169" s="1"/>
      <c r="W1169" s="1"/>
      <c r="X1169" s="1"/>
      <c r="Y1169" s="1"/>
      <c r="Z1169" s="1"/>
      <c r="AA1169" s="1"/>
      <c r="AB1169" s="1"/>
      <c r="AC1169" s="1"/>
      <c r="AD1169" s="1"/>
      <c r="AE1169" s="1"/>
      <c r="AF1169" s="1"/>
      <c r="AG1169" s="1"/>
      <c r="AH1169" s="1"/>
      <c r="AI1169" s="1"/>
      <c r="AJ1169" s="1"/>
      <c r="AK1169" s="1"/>
      <c r="AL1169" s="1"/>
      <c r="AM1169" s="1"/>
      <c r="AN1169" s="1"/>
      <c r="AO1169" s="1"/>
      <c r="AP1169" s="4"/>
      <c r="AQ1169" s="4"/>
      <c r="AR1169" s="4"/>
      <c r="AS1169" s="4"/>
      <c r="AT1169" s="4"/>
      <c r="AU1169" s="4"/>
      <c r="AV1169" s="4"/>
      <c r="AW1169" s="4"/>
    </row>
    <row r="1170" spans="1:49" s="59" customFormat="1">
      <c r="A1170" s="14"/>
      <c r="B1170" s="43"/>
      <c r="C1170" s="44"/>
      <c r="D1170" s="45"/>
      <c r="E1170" s="46"/>
      <c r="F1170" s="45"/>
      <c r="G1170" s="45"/>
      <c r="H1170" s="46"/>
      <c r="I1170" s="45"/>
      <c r="J1170" s="2"/>
      <c r="K1170" s="4"/>
      <c r="L1170" s="4"/>
      <c r="M1170" s="4"/>
      <c r="N1170" s="4"/>
      <c r="O1170" s="4"/>
      <c r="P1170" s="4"/>
      <c r="Q1170" s="1"/>
      <c r="R1170" s="1"/>
      <c r="S1170" s="1"/>
      <c r="T1170" s="1"/>
      <c r="U1170" s="1"/>
      <c r="V1170" s="1"/>
      <c r="W1170" s="1"/>
      <c r="X1170" s="1"/>
      <c r="Y1170" s="1"/>
      <c r="Z1170" s="1"/>
      <c r="AA1170" s="1"/>
      <c r="AB1170" s="1"/>
      <c r="AC1170" s="1"/>
      <c r="AD1170" s="1"/>
      <c r="AE1170" s="1"/>
      <c r="AF1170" s="1"/>
      <c r="AG1170" s="1"/>
      <c r="AH1170" s="1"/>
      <c r="AI1170" s="1"/>
      <c r="AJ1170" s="1"/>
      <c r="AK1170" s="1"/>
      <c r="AL1170" s="1"/>
      <c r="AM1170" s="1"/>
      <c r="AN1170" s="1"/>
      <c r="AO1170" s="1"/>
      <c r="AP1170" s="4"/>
      <c r="AQ1170" s="4"/>
      <c r="AR1170" s="4"/>
      <c r="AS1170" s="4"/>
      <c r="AT1170" s="4"/>
      <c r="AU1170" s="4"/>
      <c r="AV1170" s="4"/>
      <c r="AW1170" s="4"/>
    </row>
    <row r="1171" spans="1:49" s="59" customFormat="1">
      <c r="A1171" s="14"/>
      <c r="B1171" s="43"/>
      <c r="C1171" s="44"/>
      <c r="D1171" s="45"/>
      <c r="E1171" s="46"/>
      <c r="F1171" s="45"/>
      <c r="G1171" s="45"/>
      <c r="H1171" s="46"/>
      <c r="I1171" s="45"/>
      <c r="J1171" s="2"/>
      <c r="K1171" s="4"/>
      <c r="L1171" s="4"/>
      <c r="M1171" s="4"/>
      <c r="N1171" s="4"/>
      <c r="O1171" s="4"/>
      <c r="P1171" s="4"/>
      <c r="Q1171" s="1"/>
      <c r="R1171" s="1"/>
      <c r="S1171" s="1"/>
      <c r="T1171" s="1"/>
      <c r="U1171" s="1"/>
      <c r="V1171" s="1"/>
      <c r="W1171" s="1"/>
      <c r="X1171" s="1"/>
      <c r="Y1171" s="1"/>
      <c r="Z1171" s="1"/>
      <c r="AA1171" s="1"/>
      <c r="AB1171" s="1"/>
      <c r="AC1171" s="1"/>
      <c r="AD1171" s="1"/>
      <c r="AE1171" s="1"/>
      <c r="AF1171" s="1"/>
      <c r="AG1171" s="1"/>
      <c r="AH1171" s="1"/>
      <c r="AI1171" s="1"/>
      <c r="AJ1171" s="1"/>
      <c r="AK1171" s="1"/>
      <c r="AL1171" s="1"/>
      <c r="AM1171" s="1"/>
      <c r="AN1171" s="1"/>
      <c r="AO1171" s="1"/>
      <c r="AP1171" s="4"/>
      <c r="AQ1171" s="4"/>
      <c r="AR1171" s="4"/>
      <c r="AS1171" s="4"/>
      <c r="AT1171" s="4"/>
      <c r="AU1171" s="4"/>
      <c r="AV1171" s="4"/>
      <c r="AW1171" s="4"/>
    </row>
    <row r="1172" spans="1:49" s="59" customFormat="1">
      <c r="A1172" s="14"/>
      <c r="B1172" s="43"/>
      <c r="C1172" s="44"/>
      <c r="D1172" s="45"/>
      <c r="E1172" s="46"/>
      <c r="F1172" s="45"/>
      <c r="G1172" s="45"/>
      <c r="H1172" s="46"/>
      <c r="I1172" s="45"/>
      <c r="J1172" s="2"/>
      <c r="K1172" s="4"/>
      <c r="L1172" s="4"/>
      <c r="M1172" s="4"/>
      <c r="N1172" s="4"/>
      <c r="O1172" s="4"/>
      <c r="P1172" s="4"/>
      <c r="Q1172" s="1"/>
      <c r="R1172" s="1"/>
      <c r="S1172" s="1"/>
      <c r="T1172" s="1"/>
      <c r="U1172" s="1"/>
      <c r="V1172" s="1"/>
      <c r="W1172" s="1"/>
      <c r="X1172" s="1"/>
      <c r="Y1172" s="1"/>
      <c r="Z1172" s="1"/>
      <c r="AA1172" s="1"/>
      <c r="AB1172" s="1"/>
      <c r="AC1172" s="1"/>
      <c r="AD1172" s="1"/>
      <c r="AE1172" s="1"/>
      <c r="AF1172" s="1"/>
      <c r="AG1172" s="1"/>
      <c r="AH1172" s="1"/>
      <c r="AI1172" s="1"/>
      <c r="AJ1172" s="1"/>
      <c r="AK1172" s="1"/>
      <c r="AL1172" s="1"/>
      <c r="AM1172" s="1"/>
      <c r="AN1172" s="1"/>
      <c r="AO1172" s="1"/>
      <c r="AP1172" s="4"/>
      <c r="AQ1172" s="4"/>
      <c r="AR1172" s="4"/>
      <c r="AS1172" s="4"/>
      <c r="AT1172" s="4"/>
      <c r="AU1172" s="4"/>
      <c r="AV1172" s="4"/>
      <c r="AW1172" s="4"/>
    </row>
    <row r="1173" spans="1:49" s="59" customFormat="1">
      <c r="A1173" s="14"/>
      <c r="B1173" s="43"/>
      <c r="C1173" s="44"/>
      <c r="D1173" s="45"/>
      <c r="E1173" s="46"/>
      <c r="F1173" s="45"/>
      <c r="G1173" s="45"/>
      <c r="H1173" s="46"/>
      <c r="I1173" s="45"/>
      <c r="J1173" s="2"/>
      <c r="K1173" s="4"/>
      <c r="L1173" s="4"/>
      <c r="M1173" s="4"/>
      <c r="N1173" s="4"/>
      <c r="O1173" s="4"/>
      <c r="P1173" s="4"/>
      <c r="Q1173" s="1"/>
      <c r="R1173" s="1"/>
      <c r="S1173" s="1"/>
      <c r="T1173" s="1"/>
      <c r="U1173" s="1"/>
      <c r="V1173" s="1"/>
      <c r="W1173" s="1"/>
      <c r="X1173" s="1"/>
      <c r="Y1173" s="1"/>
      <c r="Z1173" s="1"/>
      <c r="AA1173" s="1"/>
      <c r="AB1173" s="1"/>
      <c r="AC1173" s="1"/>
      <c r="AD1173" s="1"/>
      <c r="AE1173" s="1"/>
      <c r="AF1173" s="1"/>
      <c r="AG1173" s="1"/>
      <c r="AH1173" s="1"/>
      <c r="AI1173" s="1"/>
      <c r="AJ1173" s="1"/>
      <c r="AK1173" s="1"/>
      <c r="AL1173" s="1"/>
      <c r="AM1173" s="1"/>
      <c r="AN1173" s="1"/>
      <c r="AO1173" s="1"/>
      <c r="AP1173" s="4"/>
      <c r="AQ1173" s="4"/>
      <c r="AR1173" s="4"/>
      <c r="AS1173" s="4"/>
      <c r="AT1173" s="4"/>
      <c r="AU1173" s="4"/>
      <c r="AV1173" s="4"/>
      <c r="AW1173" s="4"/>
    </row>
    <row r="1174" spans="1:49" s="59" customFormat="1">
      <c r="A1174" s="14"/>
      <c r="B1174" s="43"/>
      <c r="C1174" s="44"/>
      <c r="D1174" s="45"/>
      <c r="E1174" s="46"/>
      <c r="F1174" s="45"/>
      <c r="G1174" s="45"/>
      <c r="H1174" s="46"/>
      <c r="I1174" s="45"/>
      <c r="J1174" s="2"/>
      <c r="K1174" s="4"/>
      <c r="L1174" s="4"/>
      <c r="M1174" s="4"/>
      <c r="N1174" s="4"/>
      <c r="O1174" s="4"/>
      <c r="P1174" s="4"/>
      <c r="Q1174" s="1"/>
      <c r="R1174" s="1"/>
      <c r="S1174" s="1"/>
      <c r="T1174" s="1"/>
      <c r="U1174" s="1"/>
      <c r="V1174" s="1"/>
      <c r="W1174" s="1"/>
      <c r="X1174" s="1"/>
      <c r="Y1174" s="1"/>
      <c r="Z1174" s="1"/>
      <c r="AA1174" s="1"/>
      <c r="AB1174" s="1"/>
      <c r="AC1174" s="1"/>
      <c r="AD1174" s="1"/>
      <c r="AE1174" s="1"/>
      <c r="AF1174" s="1"/>
      <c r="AG1174" s="1"/>
      <c r="AH1174" s="1"/>
      <c r="AI1174" s="1"/>
      <c r="AJ1174" s="1"/>
      <c r="AK1174" s="1"/>
      <c r="AL1174" s="1"/>
      <c r="AM1174" s="1"/>
      <c r="AN1174" s="1"/>
      <c r="AO1174" s="1"/>
      <c r="AP1174" s="4"/>
      <c r="AQ1174" s="4"/>
      <c r="AR1174" s="4"/>
      <c r="AS1174" s="4"/>
      <c r="AT1174" s="4"/>
      <c r="AU1174" s="4"/>
      <c r="AV1174" s="4"/>
      <c r="AW1174" s="4"/>
    </row>
    <row r="1175" spans="1:49" s="59" customFormat="1">
      <c r="A1175" s="14"/>
      <c r="B1175" s="43"/>
      <c r="C1175" s="44"/>
      <c r="D1175" s="45"/>
      <c r="E1175" s="46"/>
      <c r="F1175" s="45"/>
      <c r="G1175" s="45"/>
      <c r="H1175" s="46"/>
      <c r="I1175" s="45"/>
      <c r="J1175" s="2"/>
      <c r="K1175" s="4"/>
      <c r="L1175" s="4"/>
      <c r="M1175" s="4"/>
      <c r="N1175" s="4"/>
      <c r="O1175" s="4"/>
      <c r="P1175" s="4"/>
      <c r="Q1175" s="1"/>
      <c r="R1175" s="1"/>
      <c r="S1175" s="1"/>
      <c r="T1175" s="1"/>
      <c r="U1175" s="1"/>
      <c r="V1175" s="1"/>
      <c r="W1175" s="1"/>
      <c r="X1175" s="1"/>
      <c r="Y1175" s="1"/>
      <c r="Z1175" s="1"/>
      <c r="AA1175" s="1"/>
      <c r="AB1175" s="1"/>
      <c r="AC1175" s="1"/>
      <c r="AD1175" s="1"/>
      <c r="AE1175" s="1"/>
      <c r="AF1175" s="1"/>
      <c r="AG1175" s="1"/>
      <c r="AH1175" s="1"/>
      <c r="AI1175" s="1"/>
      <c r="AJ1175" s="1"/>
      <c r="AK1175" s="1"/>
      <c r="AL1175" s="1"/>
      <c r="AM1175" s="1"/>
      <c r="AN1175" s="1"/>
      <c r="AO1175" s="1"/>
      <c r="AP1175" s="4"/>
      <c r="AQ1175" s="4"/>
      <c r="AR1175" s="4"/>
      <c r="AS1175" s="4"/>
      <c r="AT1175" s="4"/>
      <c r="AU1175" s="4"/>
      <c r="AV1175" s="4"/>
      <c r="AW1175" s="4"/>
    </row>
    <row r="1176" spans="1:49" s="59" customFormat="1">
      <c r="A1176" s="14"/>
      <c r="B1176" s="43"/>
      <c r="C1176" s="44"/>
      <c r="D1176" s="45"/>
      <c r="E1176" s="46"/>
      <c r="F1176" s="45"/>
      <c r="G1176" s="45"/>
      <c r="H1176" s="46"/>
      <c r="I1176" s="45"/>
      <c r="J1176" s="2"/>
      <c r="K1176" s="4"/>
      <c r="L1176" s="4"/>
      <c r="M1176" s="4"/>
      <c r="N1176" s="4"/>
      <c r="O1176" s="4"/>
      <c r="P1176" s="4"/>
      <c r="Q1176" s="1"/>
      <c r="R1176" s="1"/>
      <c r="S1176" s="1"/>
      <c r="T1176" s="1"/>
      <c r="U1176" s="1"/>
      <c r="V1176" s="1"/>
      <c r="W1176" s="1"/>
      <c r="X1176" s="1"/>
      <c r="Y1176" s="1"/>
      <c r="Z1176" s="1"/>
      <c r="AA1176" s="1"/>
      <c r="AB1176" s="1"/>
      <c r="AC1176" s="1"/>
      <c r="AD1176" s="1"/>
      <c r="AE1176" s="1"/>
      <c r="AF1176" s="1"/>
      <c r="AG1176" s="1"/>
      <c r="AH1176" s="1"/>
      <c r="AI1176" s="1"/>
      <c r="AJ1176" s="1"/>
      <c r="AK1176" s="1"/>
      <c r="AL1176" s="1"/>
      <c r="AM1176" s="1"/>
      <c r="AN1176" s="1"/>
      <c r="AO1176" s="1"/>
      <c r="AP1176" s="4"/>
      <c r="AQ1176" s="4"/>
      <c r="AR1176" s="4"/>
      <c r="AS1176" s="4"/>
      <c r="AT1176" s="4"/>
      <c r="AU1176" s="4"/>
      <c r="AV1176" s="4"/>
      <c r="AW1176" s="4"/>
    </row>
    <row r="1177" spans="1:49" s="59" customFormat="1">
      <c r="A1177" s="14"/>
      <c r="B1177" s="43"/>
      <c r="C1177" s="44"/>
      <c r="D1177" s="45"/>
      <c r="E1177" s="46"/>
      <c r="F1177" s="45"/>
      <c r="G1177" s="45"/>
      <c r="H1177" s="46"/>
      <c r="I1177" s="45"/>
      <c r="J1177" s="2"/>
      <c r="K1177" s="4"/>
      <c r="L1177" s="4"/>
      <c r="M1177" s="4"/>
      <c r="N1177" s="4"/>
      <c r="O1177" s="4"/>
      <c r="P1177" s="4"/>
      <c r="Q1177" s="1"/>
      <c r="R1177" s="1"/>
      <c r="S1177" s="1"/>
      <c r="T1177" s="1"/>
      <c r="U1177" s="1"/>
      <c r="V1177" s="1"/>
      <c r="W1177" s="1"/>
      <c r="X1177" s="1"/>
      <c r="Y1177" s="1"/>
      <c r="Z1177" s="1"/>
      <c r="AA1177" s="1"/>
      <c r="AB1177" s="1"/>
      <c r="AC1177" s="1"/>
      <c r="AD1177" s="1"/>
      <c r="AE1177" s="1"/>
      <c r="AF1177" s="1"/>
      <c r="AG1177" s="1"/>
      <c r="AH1177" s="1"/>
      <c r="AI1177" s="1"/>
      <c r="AJ1177" s="1"/>
      <c r="AK1177" s="1"/>
      <c r="AL1177" s="1"/>
      <c r="AM1177" s="1"/>
      <c r="AN1177" s="1"/>
      <c r="AO1177" s="1"/>
      <c r="AP1177" s="4"/>
      <c r="AQ1177" s="4"/>
      <c r="AR1177" s="4"/>
      <c r="AS1177" s="4"/>
      <c r="AT1177" s="4"/>
      <c r="AU1177" s="4"/>
      <c r="AV1177" s="4"/>
      <c r="AW1177" s="4"/>
    </row>
    <row r="1178" spans="1:49" s="59" customFormat="1">
      <c r="A1178" s="14"/>
      <c r="B1178" s="43"/>
      <c r="C1178" s="44"/>
      <c r="D1178" s="45"/>
      <c r="E1178" s="46"/>
      <c r="F1178" s="45"/>
      <c r="G1178" s="45"/>
      <c r="H1178" s="46"/>
      <c r="I1178" s="45"/>
      <c r="J1178" s="2"/>
      <c r="K1178" s="4"/>
      <c r="L1178" s="4"/>
      <c r="M1178" s="4"/>
      <c r="N1178" s="4"/>
      <c r="O1178" s="4"/>
      <c r="P1178" s="4"/>
      <c r="Q1178" s="1"/>
      <c r="R1178" s="1"/>
      <c r="S1178" s="1"/>
      <c r="T1178" s="1"/>
      <c r="U1178" s="1"/>
      <c r="V1178" s="1"/>
      <c r="W1178" s="1"/>
      <c r="X1178" s="1"/>
      <c r="Y1178" s="1"/>
      <c r="Z1178" s="1"/>
      <c r="AA1178" s="1"/>
      <c r="AB1178" s="1"/>
      <c r="AC1178" s="1"/>
      <c r="AD1178" s="1"/>
      <c r="AE1178" s="1"/>
      <c r="AF1178" s="1"/>
      <c r="AG1178" s="1"/>
      <c r="AH1178" s="1"/>
      <c r="AI1178" s="1"/>
      <c r="AJ1178" s="1"/>
      <c r="AK1178" s="1"/>
      <c r="AL1178" s="1"/>
      <c r="AM1178" s="1"/>
      <c r="AN1178" s="1"/>
      <c r="AO1178" s="1"/>
      <c r="AP1178" s="4"/>
      <c r="AQ1178" s="4"/>
      <c r="AR1178" s="4"/>
      <c r="AS1178" s="4"/>
      <c r="AT1178" s="4"/>
      <c r="AU1178" s="4"/>
      <c r="AV1178" s="4"/>
      <c r="AW1178" s="4"/>
    </row>
    <row r="1179" spans="1:49" s="59" customFormat="1">
      <c r="A1179" s="14"/>
      <c r="B1179" s="43"/>
      <c r="C1179" s="44"/>
      <c r="D1179" s="45"/>
      <c r="E1179" s="46"/>
      <c r="F1179" s="45"/>
      <c r="G1179" s="45"/>
      <c r="H1179" s="46"/>
      <c r="I1179" s="45"/>
      <c r="J1179" s="2"/>
      <c r="K1179" s="4"/>
      <c r="L1179" s="4"/>
      <c r="M1179" s="4"/>
      <c r="N1179" s="4"/>
      <c r="O1179" s="4"/>
      <c r="P1179" s="4"/>
      <c r="Q1179" s="1"/>
      <c r="R1179" s="1"/>
      <c r="S1179" s="1"/>
      <c r="T1179" s="1"/>
      <c r="U1179" s="1"/>
      <c r="V1179" s="1"/>
      <c r="W1179" s="1"/>
      <c r="X1179" s="1"/>
      <c r="Y1179" s="1"/>
      <c r="Z1179" s="1"/>
      <c r="AA1179" s="1"/>
      <c r="AB1179" s="1"/>
      <c r="AC1179" s="1"/>
      <c r="AD1179" s="1"/>
      <c r="AE1179" s="1"/>
      <c r="AF1179" s="1"/>
      <c r="AG1179" s="1"/>
      <c r="AH1179" s="1"/>
      <c r="AI1179" s="1"/>
      <c r="AJ1179" s="1"/>
      <c r="AK1179" s="1"/>
      <c r="AL1179" s="1"/>
      <c r="AM1179" s="1"/>
      <c r="AN1179" s="1"/>
      <c r="AO1179" s="1"/>
      <c r="AP1179" s="4"/>
      <c r="AQ1179" s="4"/>
      <c r="AR1179" s="4"/>
      <c r="AS1179" s="4"/>
      <c r="AT1179" s="4"/>
      <c r="AU1179" s="4"/>
      <c r="AV1179" s="4"/>
      <c r="AW1179" s="4"/>
    </row>
    <row r="1180" spans="1:49" s="59" customFormat="1">
      <c r="A1180" s="14"/>
      <c r="B1180" s="43"/>
      <c r="C1180" s="44"/>
      <c r="D1180" s="45"/>
      <c r="E1180" s="46"/>
      <c r="F1180" s="45"/>
      <c r="G1180" s="45"/>
      <c r="H1180" s="46"/>
      <c r="I1180" s="45"/>
      <c r="J1180" s="2"/>
      <c r="K1180" s="4"/>
      <c r="L1180" s="4"/>
      <c r="M1180" s="4"/>
      <c r="N1180" s="4"/>
      <c r="O1180" s="4"/>
      <c r="P1180" s="4"/>
      <c r="Q1180" s="1"/>
      <c r="R1180" s="1"/>
      <c r="S1180" s="1"/>
      <c r="T1180" s="1"/>
      <c r="U1180" s="1"/>
      <c r="V1180" s="1"/>
      <c r="W1180" s="1"/>
      <c r="X1180" s="1"/>
      <c r="Y1180" s="1"/>
      <c r="Z1180" s="1"/>
      <c r="AA1180" s="1"/>
      <c r="AB1180" s="1"/>
      <c r="AC1180" s="1"/>
      <c r="AD1180" s="1"/>
      <c r="AE1180" s="1"/>
      <c r="AF1180" s="1"/>
      <c r="AG1180" s="1"/>
      <c r="AH1180" s="1"/>
      <c r="AI1180" s="1"/>
      <c r="AJ1180" s="1"/>
      <c r="AK1180" s="1"/>
      <c r="AL1180" s="1"/>
      <c r="AM1180" s="1"/>
      <c r="AN1180" s="1"/>
      <c r="AO1180" s="1"/>
      <c r="AP1180" s="4"/>
      <c r="AQ1180" s="4"/>
      <c r="AR1180" s="4"/>
      <c r="AS1180" s="4"/>
      <c r="AT1180" s="4"/>
      <c r="AU1180" s="4"/>
      <c r="AV1180" s="4"/>
      <c r="AW1180" s="4"/>
    </row>
    <row r="1181" spans="1:49" s="59" customFormat="1">
      <c r="A1181" s="14"/>
      <c r="B1181" s="43"/>
      <c r="C1181" s="44"/>
      <c r="D1181" s="45"/>
      <c r="E1181" s="46"/>
      <c r="F1181" s="45"/>
      <c r="G1181" s="45"/>
      <c r="H1181" s="46"/>
      <c r="I1181" s="45"/>
      <c r="J1181" s="2"/>
      <c r="K1181" s="4"/>
      <c r="L1181" s="4"/>
      <c r="M1181" s="4"/>
      <c r="N1181" s="4"/>
      <c r="O1181" s="4"/>
      <c r="P1181" s="4"/>
      <c r="Q1181" s="1"/>
      <c r="R1181" s="1"/>
      <c r="S1181" s="1"/>
      <c r="T1181" s="1"/>
      <c r="U1181" s="1"/>
      <c r="V1181" s="1"/>
      <c r="W1181" s="1"/>
      <c r="X1181" s="1"/>
      <c r="Y1181" s="1"/>
      <c r="Z1181" s="1"/>
      <c r="AA1181" s="1"/>
      <c r="AB1181" s="1"/>
      <c r="AC1181" s="1"/>
      <c r="AD1181" s="1"/>
      <c r="AE1181" s="1"/>
      <c r="AF1181" s="1"/>
      <c r="AG1181" s="1"/>
      <c r="AH1181" s="1"/>
      <c r="AI1181" s="1"/>
      <c r="AJ1181" s="1"/>
      <c r="AK1181" s="1"/>
      <c r="AL1181" s="1"/>
      <c r="AM1181" s="1"/>
      <c r="AN1181" s="1"/>
      <c r="AO1181" s="1"/>
      <c r="AP1181" s="4"/>
      <c r="AQ1181" s="4"/>
      <c r="AR1181" s="4"/>
      <c r="AS1181" s="4"/>
      <c r="AT1181" s="4"/>
      <c r="AU1181" s="4"/>
      <c r="AV1181" s="4"/>
      <c r="AW1181" s="4"/>
    </row>
    <row r="1182" spans="1:49" s="59" customFormat="1">
      <c r="A1182" s="14"/>
      <c r="B1182" s="43"/>
      <c r="C1182" s="44"/>
      <c r="D1182" s="45"/>
      <c r="E1182" s="46"/>
      <c r="F1182" s="45"/>
      <c r="G1182" s="45"/>
      <c r="H1182" s="46"/>
      <c r="I1182" s="45"/>
      <c r="J1182" s="2"/>
      <c r="K1182" s="4"/>
      <c r="L1182" s="4"/>
      <c r="M1182" s="4"/>
      <c r="N1182" s="4"/>
      <c r="O1182" s="4"/>
      <c r="P1182" s="4"/>
      <c r="Q1182" s="1"/>
      <c r="R1182" s="1"/>
      <c r="S1182" s="1"/>
      <c r="T1182" s="1"/>
      <c r="U1182" s="1"/>
      <c r="V1182" s="1"/>
      <c r="W1182" s="1"/>
      <c r="X1182" s="1"/>
      <c r="Y1182" s="1"/>
      <c r="Z1182" s="1"/>
      <c r="AA1182" s="1"/>
      <c r="AB1182" s="1"/>
      <c r="AC1182" s="1"/>
      <c r="AD1182" s="1"/>
      <c r="AE1182" s="1"/>
      <c r="AF1182" s="1"/>
      <c r="AG1182" s="1"/>
      <c r="AH1182" s="1"/>
      <c r="AI1182" s="1"/>
      <c r="AJ1182" s="1"/>
      <c r="AK1182" s="1"/>
      <c r="AL1182" s="1"/>
      <c r="AM1182" s="1"/>
      <c r="AN1182" s="1"/>
      <c r="AO1182" s="1"/>
      <c r="AP1182" s="4"/>
      <c r="AQ1182" s="4"/>
      <c r="AR1182" s="4"/>
      <c r="AS1182" s="4"/>
      <c r="AT1182" s="4"/>
      <c r="AU1182" s="4"/>
      <c r="AV1182" s="4"/>
      <c r="AW1182" s="4"/>
    </row>
    <row r="1183" spans="1:49" s="59" customFormat="1">
      <c r="A1183" s="14"/>
      <c r="B1183" s="43"/>
      <c r="C1183" s="44"/>
      <c r="D1183" s="45"/>
      <c r="E1183" s="46"/>
      <c r="F1183" s="45"/>
      <c r="G1183" s="45"/>
      <c r="H1183" s="46"/>
      <c r="I1183" s="45"/>
      <c r="J1183" s="2"/>
      <c r="K1183" s="4"/>
      <c r="L1183" s="4"/>
      <c r="M1183" s="4"/>
      <c r="N1183" s="4"/>
      <c r="O1183" s="4"/>
      <c r="P1183" s="4"/>
      <c r="Q1183" s="1"/>
      <c r="R1183" s="1"/>
      <c r="S1183" s="1"/>
      <c r="T1183" s="1"/>
      <c r="U1183" s="1"/>
      <c r="V1183" s="1"/>
      <c r="W1183" s="1"/>
      <c r="X1183" s="1"/>
      <c r="Y1183" s="1"/>
      <c r="Z1183" s="1"/>
      <c r="AA1183" s="1"/>
      <c r="AB1183" s="1"/>
      <c r="AC1183" s="1"/>
      <c r="AD1183" s="1"/>
      <c r="AE1183" s="1"/>
      <c r="AF1183" s="1"/>
      <c r="AG1183" s="1"/>
      <c r="AH1183" s="1"/>
      <c r="AI1183" s="1"/>
      <c r="AJ1183" s="1"/>
      <c r="AK1183" s="1"/>
      <c r="AL1183" s="1"/>
      <c r="AM1183" s="1"/>
      <c r="AN1183" s="1"/>
      <c r="AO1183" s="1"/>
      <c r="AP1183" s="4"/>
      <c r="AQ1183" s="4"/>
      <c r="AR1183" s="4"/>
      <c r="AS1183" s="4"/>
      <c r="AT1183" s="4"/>
      <c r="AU1183" s="4"/>
      <c r="AV1183" s="4"/>
      <c r="AW1183" s="4"/>
    </row>
    <row r="1184" spans="1:49" s="59" customFormat="1">
      <c r="A1184" s="14"/>
      <c r="B1184" s="43"/>
      <c r="C1184" s="44"/>
      <c r="D1184" s="45"/>
      <c r="E1184" s="46"/>
      <c r="F1184" s="45"/>
      <c r="G1184" s="45"/>
      <c r="H1184" s="46"/>
      <c r="I1184" s="45"/>
      <c r="J1184" s="2"/>
      <c r="K1184" s="4"/>
      <c r="L1184" s="4"/>
      <c r="M1184" s="4"/>
      <c r="N1184" s="4"/>
      <c r="O1184" s="4"/>
      <c r="P1184" s="4"/>
      <c r="Q1184" s="1"/>
      <c r="R1184" s="1"/>
      <c r="S1184" s="1"/>
      <c r="T1184" s="1"/>
      <c r="U1184" s="1"/>
      <c r="V1184" s="1"/>
      <c r="W1184" s="1"/>
      <c r="X1184" s="1"/>
      <c r="Y1184" s="1"/>
      <c r="Z1184" s="1"/>
      <c r="AA1184" s="1"/>
      <c r="AB1184" s="1"/>
      <c r="AC1184" s="1"/>
      <c r="AD1184" s="1"/>
      <c r="AE1184" s="1"/>
      <c r="AF1184" s="1"/>
      <c r="AG1184" s="1"/>
      <c r="AH1184" s="1"/>
      <c r="AI1184" s="1"/>
      <c r="AJ1184" s="1"/>
      <c r="AK1184" s="1"/>
      <c r="AL1184" s="1"/>
      <c r="AM1184" s="1"/>
      <c r="AN1184" s="1"/>
      <c r="AO1184" s="1"/>
      <c r="AP1184" s="4"/>
      <c r="AQ1184" s="4"/>
      <c r="AR1184" s="4"/>
      <c r="AS1184" s="4"/>
      <c r="AT1184" s="4"/>
      <c r="AU1184" s="4"/>
      <c r="AV1184" s="4"/>
      <c r="AW1184" s="4"/>
    </row>
    <row r="1185" spans="1:49" s="59" customFormat="1">
      <c r="A1185" s="14"/>
      <c r="B1185" s="43"/>
      <c r="C1185" s="44"/>
      <c r="D1185" s="45"/>
      <c r="E1185" s="46"/>
      <c r="F1185" s="45"/>
      <c r="G1185" s="45"/>
      <c r="H1185" s="46"/>
      <c r="I1185" s="45"/>
      <c r="J1185" s="2"/>
      <c r="K1185" s="4"/>
      <c r="L1185" s="4"/>
      <c r="M1185" s="4"/>
      <c r="N1185" s="4"/>
      <c r="O1185" s="4"/>
      <c r="P1185" s="4"/>
      <c r="Q1185" s="1"/>
      <c r="R1185" s="1"/>
      <c r="S1185" s="1"/>
      <c r="T1185" s="1"/>
      <c r="U1185" s="1"/>
      <c r="V1185" s="1"/>
      <c r="W1185" s="1"/>
      <c r="X1185" s="1"/>
      <c r="Y1185" s="1"/>
      <c r="Z1185" s="1"/>
      <c r="AA1185" s="1"/>
      <c r="AB1185" s="1"/>
      <c r="AC1185" s="1"/>
      <c r="AD1185" s="1"/>
      <c r="AE1185" s="1"/>
      <c r="AF1185" s="1"/>
      <c r="AG1185" s="1"/>
      <c r="AH1185" s="1"/>
      <c r="AI1185" s="1"/>
      <c r="AJ1185" s="1"/>
      <c r="AK1185" s="1"/>
      <c r="AL1185" s="1"/>
      <c r="AM1185" s="1"/>
      <c r="AN1185" s="1"/>
      <c r="AO1185" s="1"/>
      <c r="AP1185" s="4"/>
      <c r="AQ1185" s="4"/>
      <c r="AR1185" s="4"/>
      <c r="AS1185" s="4"/>
      <c r="AT1185" s="4"/>
      <c r="AU1185" s="4"/>
      <c r="AV1185" s="4"/>
      <c r="AW1185" s="4"/>
    </row>
    <row r="1186" spans="1:49" s="59" customFormat="1">
      <c r="A1186" s="14"/>
      <c r="B1186" s="43"/>
      <c r="C1186" s="44"/>
      <c r="D1186" s="45"/>
      <c r="E1186" s="46"/>
      <c r="F1186" s="45"/>
      <c r="G1186" s="45"/>
      <c r="H1186" s="46"/>
      <c r="I1186" s="45"/>
      <c r="J1186" s="2"/>
      <c r="K1186" s="4"/>
      <c r="L1186" s="4"/>
      <c r="M1186" s="4"/>
      <c r="N1186" s="4"/>
      <c r="O1186" s="4"/>
      <c r="P1186" s="4"/>
      <c r="Q1186" s="1"/>
      <c r="R1186" s="1"/>
      <c r="S1186" s="1"/>
      <c r="T1186" s="1"/>
      <c r="U1186" s="1"/>
      <c r="V1186" s="1"/>
      <c r="W1186" s="1"/>
      <c r="X1186" s="1"/>
      <c r="Y1186" s="1"/>
      <c r="Z1186" s="1"/>
      <c r="AA1186" s="1"/>
      <c r="AB1186" s="1"/>
      <c r="AC1186" s="1"/>
      <c r="AD1186" s="1"/>
      <c r="AE1186" s="1"/>
      <c r="AF1186" s="1"/>
      <c r="AG1186" s="1"/>
      <c r="AH1186" s="1"/>
      <c r="AI1186" s="1"/>
      <c r="AJ1186" s="1"/>
      <c r="AK1186" s="1"/>
      <c r="AL1186" s="1"/>
      <c r="AM1186" s="1"/>
      <c r="AN1186" s="1"/>
      <c r="AO1186" s="1"/>
      <c r="AP1186" s="4"/>
      <c r="AQ1186" s="4"/>
      <c r="AR1186" s="4"/>
      <c r="AS1186" s="4"/>
      <c r="AT1186" s="4"/>
      <c r="AU1186" s="4"/>
      <c r="AV1186" s="4"/>
      <c r="AW1186" s="4"/>
    </row>
    <row r="1187" spans="1:49" s="59" customFormat="1">
      <c r="A1187" s="14"/>
      <c r="B1187" s="43"/>
      <c r="C1187" s="44"/>
      <c r="D1187" s="45"/>
      <c r="E1187" s="46"/>
      <c r="F1187" s="45"/>
      <c r="G1187" s="45"/>
      <c r="H1187" s="46"/>
      <c r="I1187" s="45"/>
      <c r="J1187" s="2"/>
      <c r="K1187" s="4"/>
      <c r="L1187" s="4"/>
      <c r="M1187" s="4"/>
      <c r="N1187" s="4"/>
      <c r="O1187" s="4"/>
      <c r="P1187" s="4"/>
      <c r="Q1187" s="1"/>
      <c r="R1187" s="1"/>
      <c r="S1187" s="1"/>
      <c r="T1187" s="1"/>
      <c r="U1187" s="1"/>
      <c r="V1187" s="1"/>
      <c r="W1187" s="1"/>
      <c r="X1187" s="1"/>
      <c r="Y1187" s="1"/>
      <c r="Z1187" s="1"/>
      <c r="AA1187" s="1"/>
      <c r="AB1187" s="1"/>
      <c r="AC1187" s="1"/>
      <c r="AD1187" s="1"/>
      <c r="AE1187" s="1"/>
      <c r="AF1187" s="1"/>
      <c r="AG1187" s="1"/>
      <c r="AH1187" s="1"/>
      <c r="AI1187" s="1"/>
      <c r="AJ1187" s="1"/>
      <c r="AK1187" s="1"/>
      <c r="AL1187" s="1"/>
      <c r="AM1187" s="1"/>
      <c r="AN1187" s="1"/>
      <c r="AO1187" s="1"/>
      <c r="AP1187" s="4"/>
      <c r="AQ1187" s="4"/>
      <c r="AR1187" s="4"/>
      <c r="AS1187" s="4"/>
      <c r="AT1187" s="4"/>
      <c r="AU1187" s="4"/>
      <c r="AV1187" s="4"/>
      <c r="AW1187" s="4"/>
    </row>
    <row r="1188" spans="1:49" s="59" customFormat="1">
      <c r="A1188" s="14"/>
      <c r="B1188" s="43"/>
      <c r="C1188" s="44"/>
      <c r="D1188" s="45"/>
      <c r="E1188" s="46"/>
      <c r="F1188" s="45"/>
      <c r="G1188" s="45"/>
      <c r="H1188" s="46"/>
      <c r="I1188" s="45"/>
      <c r="J1188" s="2"/>
      <c r="K1188" s="4"/>
      <c r="L1188" s="4"/>
      <c r="M1188" s="4"/>
      <c r="N1188" s="4"/>
      <c r="O1188" s="4"/>
      <c r="P1188" s="4"/>
      <c r="Q1188" s="1"/>
      <c r="R1188" s="1"/>
      <c r="S1188" s="1"/>
      <c r="T1188" s="1"/>
      <c r="U1188" s="1"/>
      <c r="V1188" s="1"/>
      <c r="W1188" s="1"/>
      <c r="X1188" s="1"/>
      <c r="Y1188" s="1"/>
      <c r="Z1188" s="1"/>
      <c r="AA1188" s="1"/>
      <c r="AB1188" s="1"/>
      <c r="AC1188" s="1"/>
      <c r="AD1188" s="1"/>
      <c r="AE1188" s="1"/>
      <c r="AF1188" s="1"/>
      <c r="AG1188" s="1"/>
      <c r="AH1188" s="1"/>
      <c r="AI1188" s="1"/>
      <c r="AJ1188" s="1"/>
      <c r="AK1188" s="1"/>
      <c r="AL1188" s="1"/>
      <c r="AM1188" s="1"/>
      <c r="AN1188" s="1"/>
      <c r="AO1188" s="1"/>
      <c r="AP1188" s="4"/>
      <c r="AQ1188" s="4"/>
      <c r="AR1188" s="4"/>
      <c r="AS1188" s="4"/>
      <c r="AT1188" s="4"/>
      <c r="AU1188" s="4"/>
      <c r="AV1188" s="4"/>
      <c r="AW1188" s="4"/>
    </row>
    <row r="1189" spans="1:49" s="59" customFormat="1">
      <c r="A1189" s="14"/>
      <c r="B1189" s="43"/>
      <c r="C1189" s="44"/>
      <c r="D1189" s="45"/>
      <c r="E1189" s="46"/>
      <c r="F1189" s="45"/>
      <c r="G1189" s="45"/>
      <c r="H1189" s="46"/>
      <c r="I1189" s="45"/>
      <c r="J1189" s="2"/>
      <c r="K1189" s="4"/>
      <c r="L1189" s="4"/>
      <c r="M1189" s="4"/>
      <c r="N1189" s="4"/>
      <c r="O1189" s="4"/>
      <c r="P1189" s="4"/>
      <c r="Q1189" s="1"/>
      <c r="R1189" s="1"/>
      <c r="S1189" s="1"/>
      <c r="T1189" s="1"/>
      <c r="U1189" s="1"/>
      <c r="V1189" s="1"/>
      <c r="W1189" s="1"/>
      <c r="X1189" s="1"/>
      <c r="Y1189" s="1"/>
      <c r="Z1189" s="1"/>
      <c r="AA1189" s="1"/>
      <c r="AB1189" s="1"/>
      <c r="AC1189" s="1"/>
      <c r="AD1189" s="1"/>
      <c r="AE1189" s="1"/>
      <c r="AF1189" s="1"/>
      <c r="AG1189" s="1"/>
      <c r="AH1189" s="1"/>
      <c r="AI1189" s="1"/>
      <c r="AJ1189" s="1"/>
      <c r="AK1189" s="1"/>
      <c r="AL1189" s="1"/>
      <c r="AM1189" s="1"/>
      <c r="AN1189" s="1"/>
      <c r="AO1189" s="1"/>
      <c r="AP1189" s="4"/>
      <c r="AQ1189" s="4"/>
      <c r="AR1189" s="4"/>
      <c r="AS1189" s="4"/>
      <c r="AT1189" s="4"/>
      <c r="AU1189" s="4"/>
      <c r="AV1189" s="4"/>
      <c r="AW1189" s="4"/>
    </row>
    <row r="1190" spans="1:49" s="59" customFormat="1">
      <c r="A1190" s="14"/>
      <c r="B1190" s="43"/>
      <c r="C1190" s="44"/>
      <c r="D1190" s="45"/>
      <c r="E1190" s="46"/>
      <c r="F1190" s="45"/>
      <c r="G1190" s="45"/>
      <c r="H1190" s="46"/>
      <c r="I1190" s="45"/>
      <c r="J1190" s="2"/>
      <c r="K1190" s="4"/>
      <c r="L1190" s="4"/>
      <c r="M1190" s="4"/>
      <c r="N1190" s="4"/>
      <c r="O1190" s="4"/>
      <c r="P1190" s="4"/>
      <c r="Q1190" s="1"/>
      <c r="R1190" s="1"/>
      <c r="S1190" s="1"/>
      <c r="T1190" s="1"/>
      <c r="U1190" s="1"/>
      <c r="V1190" s="1"/>
      <c r="W1190" s="1"/>
      <c r="X1190" s="1"/>
      <c r="Y1190" s="1"/>
      <c r="Z1190" s="1"/>
      <c r="AA1190" s="1"/>
      <c r="AB1190" s="1"/>
      <c r="AC1190" s="1"/>
      <c r="AD1190" s="1"/>
      <c r="AE1190" s="1"/>
      <c r="AF1190" s="1"/>
      <c r="AG1190" s="1"/>
      <c r="AH1190" s="1"/>
      <c r="AI1190" s="1"/>
      <c r="AJ1190" s="1"/>
      <c r="AK1190" s="1"/>
      <c r="AL1190" s="1"/>
      <c r="AM1190" s="1"/>
      <c r="AN1190" s="1"/>
      <c r="AO1190" s="1"/>
      <c r="AP1190" s="4"/>
      <c r="AQ1190" s="4"/>
      <c r="AR1190" s="4"/>
      <c r="AS1190" s="4"/>
      <c r="AT1190" s="4"/>
      <c r="AU1190" s="4"/>
      <c r="AV1190" s="4"/>
      <c r="AW1190" s="4"/>
    </row>
    <row r="1191" spans="1:49" s="59" customFormat="1">
      <c r="A1191" s="14"/>
      <c r="B1191" s="43"/>
      <c r="C1191" s="44"/>
      <c r="D1191" s="45"/>
      <c r="E1191" s="46"/>
      <c r="F1191" s="45"/>
      <c r="G1191" s="45"/>
      <c r="H1191" s="46"/>
      <c r="I1191" s="45"/>
      <c r="J1191" s="2"/>
      <c r="K1191" s="4"/>
      <c r="L1191" s="4"/>
      <c r="M1191" s="4"/>
      <c r="N1191" s="4"/>
      <c r="O1191" s="4"/>
      <c r="P1191" s="4"/>
      <c r="Q1191" s="1"/>
      <c r="R1191" s="1"/>
      <c r="S1191" s="1"/>
      <c r="T1191" s="1"/>
      <c r="U1191" s="1"/>
      <c r="V1191" s="1"/>
      <c r="W1191" s="1"/>
      <c r="X1191" s="1"/>
      <c r="Y1191" s="1"/>
      <c r="Z1191" s="1"/>
      <c r="AA1191" s="1"/>
      <c r="AB1191" s="1"/>
      <c r="AC1191" s="1"/>
      <c r="AD1191" s="1"/>
      <c r="AE1191" s="1"/>
      <c r="AF1191" s="1"/>
      <c r="AG1191" s="1"/>
      <c r="AH1191" s="1"/>
      <c r="AI1191" s="1"/>
      <c r="AJ1191" s="1"/>
      <c r="AK1191" s="1"/>
      <c r="AL1191" s="1"/>
      <c r="AM1191" s="1"/>
      <c r="AN1191" s="1"/>
      <c r="AO1191" s="1"/>
      <c r="AP1191" s="4"/>
      <c r="AQ1191" s="4"/>
      <c r="AR1191" s="4"/>
      <c r="AS1191" s="4"/>
      <c r="AT1191" s="4"/>
      <c r="AU1191" s="4"/>
      <c r="AV1191" s="4"/>
      <c r="AW1191" s="4"/>
    </row>
    <row r="1192" spans="1:49" s="59" customFormat="1">
      <c r="A1192" s="14"/>
      <c r="B1192" s="43"/>
      <c r="C1192" s="44"/>
      <c r="D1192" s="45"/>
      <c r="E1192" s="46"/>
      <c r="F1192" s="45"/>
      <c r="G1192" s="45"/>
      <c r="H1192" s="46"/>
      <c r="I1192" s="45"/>
      <c r="J1192" s="2"/>
      <c r="K1192" s="4"/>
      <c r="L1192" s="4"/>
      <c r="M1192" s="4"/>
      <c r="N1192" s="4"/>
      <c r="O1192" s="4"/>
      <c r="P1192" s="4"/>
      <c r="Q1192" s="1"/>
      <c r="R1192" s="1"/>
      <c r="S1192" s="1"/>
      <c r="T1192" s="1"/>
      <c r="U1192" s="1"/>
      <c r="V1192" s="1"/>
      <c r="W1192" s="1"/>
      <c r="X1192" s="1"/>
      <c r="Y1192" s="1"/>
      <c r="Z1192" s="1"/>
      <c r="AA1192" s="1"/>
      <c r="AB1192" s="1"/>
      <c r="AC1192" s="1"/>
      <c r="AD1192" s="1"/>
      <c r="AE1192" s="1"/>
      <c r="AF1192" s="1"/>
      <c r="AG1192" s="1"/>
      <c r="AH1192" s="1"/>
      <c r="AI1192" s="1"/>
      <c r="AJ1192" s="1"/>
      <c r="AK1192" s="1"/>
      <c r="AL1192" s="1"/>
      <c r="AM1192" s="1"/>
      <c r="AN1192" s="1"/>
      <c r="AO1192" s="1"/>
      <c r="AP1192" s="4"/>
      <c r="AQ1192" s="4"/>
      <c r="AR1192" s="4"/>
      <c r="AS1192" s="4"/>
      <c r="AT1192" s="4"/>
      <c r="AU1192" s="4"/>
      <c r="AV1192" s="4"/>
      <c r="AW1192" s="4"/>
    </row>
    <row r="1193" spans="1:49" s="59" customFormat="1">
      <c r="A1193" s="14"/>
      <c r="B1193" s="43"/>
      <c r="C1193" s="44"/>
      <c r="D1193" s="45"/>
      <c r="E1193" s="46"/>
      <c r="F1193" s="45"/>
      <c r="G1193" s="45"/>
      <c r="H1193" s="46"/>
      <c r="I1193" s="45"/>
      <c r="J1193" s="2"/>
      <c r="K1193" s="4"/>
      <c r="L1193" s="4"/>
      <c r="M1193" s="4"/>
      <c r="N1193" s="4"/>
      <c r="O1193" s="4"/>
      <c r="P1193" s="4"/>
      <c r="Q1193" s="1"/>
      <c r="R1193" s="1"/>
      <c r="S1193" s="1"/>
      <c r="T1193" s="1"/>
      <c r="U1193" s="1"/>
      <c r="V1193" s="1"/>
      <c r="W1193" s="1"/>
      <c r="X1193" s="1"/>
      <c r="Y1193" s="1"/>
      <c r="Z1193" s="1"/>
      <c r="AA1193" s="1"/>
      <c r="AB1193" s="1"/>
      <c r="AC1193" s="1"/>
      <c r="AD1193" s="1"/>
      <c r="AE1193" s="1"/>
      <c r="AF1193" s="1"/>
      <c r="AG1193" s="1"/>
      <c r="AH1193" s="1"/>
      <c r="AI1193" s="1"/>
      <c r="AJ1193" s="1"/>
      <c r="AK1193" s="1"/>
      <c r="AL1193" s="1"/>
      <c r="AM1193" s="1"/>
      <c r="AN1193" s="1"/>
      <c r="AO1193" s="1"/>
      <c r="AP1193" s="4"/>
      <c r="AQ1193" s="4"/>
      <c r="AR1193" s="4"/>
      <c r="AS1193" s="4"/>
      <c r="AT1193" s="4"/>
      <c r="AU1193" s="4"/>
      <c r="AV1193" s="4"/>
      <c r="AW1193" s="4"/>
    </row>
    <row r="1194" spans="1:49" s="59" customFormat="1">
      <c r="A1194" s="14"/>
      <c r="B1194" s="43"/>
      <c r="C1194" s="44"/>
      <c r="D1194" s="45"/>
      <c r="E1194" s="46"/>
      <c r="F1194" s="45"/>
      <c r="G1194" s="45"/>
      <c r="H1194" s="46"/>
      <c r="I1194" s="45"/>
      <c r="J1194" s="2"/>
      <c r="K1194" s="4"/>
      <c r="L1194" s="4"/>
      <c r="M1194" s="4"/>
      <c r="N1194" s="4"/>
      <c r="O1194" s="4"/>
      <c r="P1194" s="4"/>
      <c r="Q1194" s="1"/>
      <c r="R1194" s="1"/>
      <c r="S1194" s="1"/>
      <c r="T1194" s="1"/>
      <c r="U1194" s="1"/>
      <c r="V1194" s="1"/>
      <c r="W1194" s="1"/>
      <c r="X1194" s="1"/>
      <c r="Y1194" s="1"/>
      <c r="Z1194" s="1"/>
      <c r="AA1194" s="1"/>
      <c r="AB1194" s="1"/>
      <c r="AC1194" s="1"/>
      <c r="AD1194" s="1"/>
      <c r="AE1194" s="1"/>
      <c r="AF1194" s="1"/>
      <c r="AG1194" s="1"/>
      <c r="AH1194" s="1"/>
      <c r="AI1194" s="1"/>
      <c r="AJ1194" s="1"/>
      <c r="AK1194" s="1"/>
      <c r="AL1194" s="1"/>
      <c r="AM1194" s="1"/>
      <c r="AN1194" s="1"/>
      <c r="AO1194" s="1"/>
      <c r="AP1194" s="4"/>
      <c r="AQ1194" s="4"/>
      <c r="AR1194" s="4"/>
      <c r="AS1194" s="4"/>
      <c r="AT1194" s="4"/>
      <c r="AU1194" s="4"/>
      <c r="AV1194" s="4"/>
      <c r="AW1194" s="4"/>
    </row>
    <row r="1195" spans="1:49" s="59" customFormat="1">
      <c r="A1195" s="14"/>
      <c r="B1195" s="43"/>
      <c r="C1195" s="44"/>
      <c r="D1195" s="45"/>
      <c r="E1195" s="46"/>
      <c r="F1195" s="45"/>
      <c r="G1195" s="45"/>
      <c r="H1195" s="46"/>
      <c r="I1195" s="45"/>
      <c r="J1195" s="2"/>
      <c r="K1195" s="4"/>
      <c r="L1195" s="4"/>
      <c r="M1195" s="4"/>
      <c r="N1195" s="4"/>
      <c r="O1195" s="4"/>
      <c r="P1195" s="4"/>
      <c r="Q1195" s="1"/>
      <c r="R1195" s="1"/>
      <c r="S1195" s="1"/>
      <c r="T1195" s="1"/>
      <c r="U1195" s="1"/>
      <c r="V1195" s="1"/>
      <c r="W1195" s="1"/>
      <c r="X1195" s="1"/>
      <c r="Y1195" s="1"/>
      <c r="Z1195" s="1"/>
      <c r="AA1195" s="1"/>
      <c r="AB1195" s="1"/>
      <c r="AC1195" s="1"/>
      <c r="AD1195" s="1"/>
      <c r="AE1195" s="1"/>
      <c r="AF1195" s="1"/>
      <c r="AG1195" s="1"/>
      <c r="AH1195" s="1"/>
      <c r="AI1195" s="1"/>
      <c r="AJ1195" s="1"/>
      <c r="AK1195" s="1"/>
      <c r="AL1195" s="1"/>
      <c r="AM1195" s="1"/>
      <c r="AN1195" s="1"/>
      <c r="AO1195" s="1"/>
      <c r="AP1195" s="4"/>
      <c r="AQ1195" s="4"/>
      <c r="AR1195" s="4"/>
      <c r="AS1195" s="4"/>
      <c r="AT1195" s="4"/>
      <c r="AU1195" s="4"/>
      <c r="AV1195" s="4"/>
      <c r="AW1195" s="4"/>
    </row>
    <row r="1196" spans="1:49" s="59" customFormat="1">
      <c r="A1196" s="14"/>
      <c r="B1196" s="43"/>
      <c r="C1196" s="44"/>
      <c r="D1196" s="45"/>
      <c r="E1196" s="46"/>
      <c r="F1196" s="45"/>
      <c r="G1196" s="45"/>
      <c r="H1196" s="46"/>
      <c r="I1196" s="45"/>
      <c r="J1196" s="2"/>
      <c r="K1196" s="4"/>
      <c r="L1196" s="4"/>
      <c r="M1196" s="4"/>
      <c r="N1196" s="4"/>
      <c r="O1196" s="4"/>
      <c r="P1196" s="4"/>
      <c r="Q1196" s="1"/>
      <c r="R1196" s="1"/>
      <c r="S1196" s="1"/>
      <c r="T1196" s="1"/>
      <c r="U1196" s="1"/>
      <c r="V1196" s="1"/>
      <c r="W1196" s="1"/>
      <c r="X1196" s="1"/>
      <c r="Y1196" s="1"/>
      <c r="Z1196" s="1"/>
      <c r="AA1196" s="1"/>
      <c r="AB1196" s="1"/>
      <c r="AC1196" s="1"/>
      <c r="AD1196" s="1"/>
      <c r="AE1196" s="1"/>
      <c r="AF1196" s="1"/>
      <c r="AG1196" s="1"/>
      <c r="AH1196" s="1"/>
      <c r="AI1196" s="1"/>
      <c r="AJ1196" s="1"/>
      <c r="AK1196" s="1"/>
      <c r="AL1196" s="1"/>
      <c r="AM1196" s="1"/>
      <c r="AN1196" s="1"/>
      <c r="AO1196" s="1"/>
      <c r="AP1196" s="4"/>
      <c r="AQ1196" s="4"/>
      <c r="AR1196" s="4"/>
      <c r="AS1196" s="4"/>
      <c r="AT1196" s="4"/>
      <c r="AU1196" s="4"/>
      <c r="AV1196" s="4"/>
      <c r="AW1196" s="4"/>
    </row>
    <row r="1197" spans="1:49" s="59" customFormat="1">
      <c r="A1197" s="14"/>
      <c r="B1197" s="43"/>
      <c r="C1197" s="44"/>
      <c r="D1197" s="45"/>
      <c r="E1197" s="46"/>
      <c r="F1197" s="45"/>
      <c r="G1197" s="45"/>
      <c r="H1197" s="46"/>
      <c r="I1197" s="45"/>
      <c r="J1197" s="2"/>
      <c r="K1197" s="4"/>
      <c r="L1197" s="4"/>
      <c r="M1197" s="4"/>
      <c r="N1197" s="4"/>
      <c r="O1197" s="4"/>
      <c r="P1197" s="4"/>
      <c r="Q1197" s="1"/>
      <c r="R1197" s="1"/>
      <c r="S1197" s="1"/>
      <c r="T1197" s="1"/>
      <c r="U1197" s="1"/>
      <c r="V1197" s="1"/>
      <c r="W1197" s="1"/>
      <c r="X1197" s="1"/>
      <c r="Y1197" s="1"/>
      <c r="Z1197" s="1"/>
      <c r="AA1197" s="1"/>
      <c r="AB1197" s="1"/>
      <c r="AC1197" s="1"/>
      <c r="AD1197" s="1"/>
      <c r="AE1197" s="1"/>
      <c r="AF1197" s="1"/>
      <c r="AG1197" s="1"/>
      <c r="AH1197" s="1"/>
      <c r="AI1197" s="1"/>
      <c r="AJ1197" s="1"/>
      <c r="AK1197" s="1"/>
      <c r="AL1197" s="1"/>
      <c r="AM1197" s="1"/>
      <c r="AN1197" s="1"/>
      <c r="AO1197" s="1"/>
      <c r="AP1197" s="4"/>
      <c r="AQ1197" s="4"/>
      <c r="AR1197" s="4"/>
      <c r="AS1197" s="4"/>
      <c r="AT1197" s="4"/>
      <c r="AU1197" s="4"/>
      <c r="AV1197" s="4"/>
      <c r="AW1197" s="4"/>
    </row>
    <row r="1198" spans="1:49" s="59" customFormat="1">
      <c r="A1198" s="14"/>
      <c r="B1198" s="43"/>
      <c r="C1198" s="44"/>
      <c r="D1198" s="45"/>
      <c r="E1198" s="46"/>
      <c r="F1198" s="45"/>
      <c r="G1198" s="45"/>
      <c r="H1198" s="46"/>
      <c r="I1198" s="45"/>
      <c r="J1198" s="2"/>
      <c r="K1198" s="4"/>
      <c r="L1198" s="4"/>
      <c r="M1198" s="4"/>
      <c r="N1198" s="4"/>
      <c r="O1198" s="4"/>
      <c r="P1198" s="4"/>
      <c r="Q1198" s="1"/>
      <c r="R1198" s="1"/>
      <c r="S1198" s="1"/>
      <c r="T1198" s="1"/>
      <c r="U1198" s="1"/>
      <c r="V1198" s="1"/>
      <c r="W1198" s="1"/>
      <c r="X1198" s="1"/>
      <c r="Y1198" s="1"/>
      <c r="Z1198" s="1"/>
      <c r="AA1198" s="1"/>
      <c r="AB1198" s="1"/>
      <c r="AC1198" s="1"/>
      <c r="AD1198" s="1"/>
      <c r="AE1198" s="1"/>
      <c r="AF1198" s="1"/>
      <c r="AG1198" s="1"/>
      <c r="AH1198" s="1"/>
      <c r="AI1198" s="1"/>
      <c r="AJ1198" s="1"/>
      <c r="AK1198" s="1"/>
      <c r="AL1198" s="1"/>
      <c r="AM1198" s="1"/>
      <c r="AN1198" s="1"/>
      <c r="AO1198" s="1"/>
      <c r="AP1198" s="4"/>
      <c r="AQ1198" s="4"/>
      <c r="AR1198" s="4"/>
      <c r="AS1198" s="4"/>
      <c r="AT1198" s="4"/>
      <c r="AU1198" s="4"/>
      <c r="AV1198" s="4"/>
      <c r="AW1198" s="4"/>
    </row>
    <row r="1199" spans="1:49" s="59" customFormat="1">
      <c r="A1199" s="14"/>
      <c r="B1199" s="43"/>
      <c r="C1199" s="44"/>
      <c r="D1199" s="45"/>
      <c r="E1199" s="46"/>
      <c r="F1199" s="45"/>
      <c r="G1199" s="45"/>
      <c r="H1199" s="46"/>
      <c r="I1199" s="45"/>
      <c r="J1199" s="2"/>
      <c r="K1199" s="4"/>
      <c r="L1199" s="4"/>
      <c r="M1199" s="4"/>
      <c r="N1199" s="4"/>
      <c r="O1199" s="4"/>
      <c r="P1199" s="4"/>
      <c r="Q1199" s="1"/>
      <c r="R1199" s="1"/>
      <c r="S1199" s="1"/>
      <c r="T1199" s="1"/>
      <c r="U1199" s="1"/>
      <c r="V1199" s="1"/>
      <c r="W1199" s="1"/>
      <c r="X1199" s="1"/>
      <c r="Y1199" s="1"/>
      <c r="Z1199" s="1"/>
      <c r="AA1199" s="1"/>
      <c r="AB1199" s="1"/>
      <c r="AC1199" s="1"/>
      <c r="AD1199" s="1"/>
      <c r="AE1199" s="1"/>
      <c r="AF1199" s="1"/>
      <c r="AG1199" s="1"/>
      <c r="AH1199" s="1"/>
      <c r="AI1199" s="1"/>
      <c r="AJ1199" s="1"/>
      <c r="AK1199" s="1"/>
      <c r="AL1199" s="1"/>
      <c r="AM1199" s="1"/>
      <c r="AN1199" s="1"/>
      <c r="AO1199" s="1"/>
      <c r="AP1199" s="4"/>
      <c r="AQ1199" s="4"/>
      <c r="AR1199" s="4"/>
      <c r="AS1199" s="4"/>
      <c r="AT1199" s="4"/>
      <c r="AU1199" s="4"/>
      <c r="AV1199" s="4"/>
      <c r="AW1199" s="4"/>
    </row>
    <row r="1200" spans="1:49" s="59" customFormat="1">
      <c r="A1200" s="14"/>
      <c r="B1200" s="43"/>
      <c r="C1200" s="44"/>
      <c r="D1200" s="45"/>
      <c r="E1200" s="46"/>
      <c r="F1200" s="45"/>
      <c r="G1200" s="45"/>
      <c r="H1200" s="46"/>
      <c r="I1200" s="45"/>
      <c r="J1200" s="2"/>
      <c r="K1200" s="4"/>
      <c r="L1200" s="4"/>
      <c r="M1200" s="4"/>
      <c r="N1200" s="4"/>
      <c r="O1200" s="4"/>
      <c r="P1200" s="4"/>
      <c r="Q1200" s="1"/>
      <c r="R1200" s="1"/>
      <c r="S1200" s="1"/>
      <c r="T1200" s="1"/>
      <c r="U1200" s="1"/>
      <c r="V1200" s="1"/>
      <c r="W1200" s="1"/>
      <c r="X1200" s="1"/>
      <c r="Y1200" s="1"/>
      <c r="Z1200" s="1"/>
      <c r="AA1200" s="1"/>
      <c r="AB1200" s="1"/>
      <c r="AC1200" s="1"/>
      <c r="AD1200" s="1"/>
      <c r="AE1200" s="1"/>
      <c r="AF1200" s="1"/>
      <c r="AG1200" s="1"/>
      <c r="AH1200" s="1"/>
      <c r="AI1200" s="1"/>
      <c r="AJ1200" s="1"/>
      <c r="AK1200" s="1"/>
      <c r="AL1200" s="1"/>
      <c r="AM1200" s="1"/>
      <c r="AN1200" s="1"/>
      <c r="AO1200" s="1"/>
      <c r="AP1200" s="4"/>
      <c r="AQ1200" s="4"/>
      <c r="AR1200" s="4"/>
      <c r="AS1200" s="4"/>
      <c r="AT1200" s="4"/>
      <c r="AU1200" s="4"/>
      <c r="AV1200" s="4"/>
      <c r="AW1200" s="4"/>
    </row>
    <row r="1201" spans="1:49" s="59" customFormat="1">
      <c r="A1201" s="14"/>
      <c r="B1201" s="43"/>
      <c r="C1201" s="44"/>
      <c r="D1201" s="45"/>
      <c r="E1201" s="46"/>
      <c r="F1201" s="45"/>
      <c r="G1201" s="45"/>
      <c r="H1201" s="46"/>
      <c r="I1201" s="45"/>
      <c r="J1201" s="2"/>
      <c r="K1201" s="4"/>
      <c r="L1201" s="4"/>
      <c r="M1201" s="4"/>
      <c r="N1201" s="4"/>
      <c r="O1201" s="4"/>
      <c r="P1201" s="4"/>
      <c r="Q1201" s="1"/>
      <c r="R1201" s="1"/>
      <c r="S1201" s="1"/>
      <c r="T1201" s="1"/>
      <c r="U1201" s="1"/>
      <c r="V1201" s="1"/>
      <c r="W1201" s="1"/>
      <c r="X1201" s="1"/>
      <c r="Y1201" s="1"/>
      <c r="Z1201" s="1"/>
      <c r="AA1201" s="1"/>
      <c r="AB1201" s="1"/>
      <c r="AC1201" s="1"/>
      <c r="AD1201" s="1"/>
      <c r="AE1201" s="1"/>
      <c r="AF1201" s="1"/>
      <c r="AG1201" s="1"/>
      <c r="AH1201" s="1"/>
      <c r="AI1201" s="1"/>
      <c r="AJ1201" s="1"/>
      <c r="AK1201" s="1"/>
      <c r="AL1201" s="1"/>
      <c r="AM1201" s="1"/>
      <c r="AN1201" s="1"/>
      <c r="AO1201" s="1"/>
      <c r="AP1201" s="4"/>
      <c r="AQ1201" s="4"/>
      <c r="AR1201" s="4"/>
      <c r="AS1201" s="4"/>
      <c r="AT1201" s="4"/>
      <c r="AU1201" s="4"/>
      <c r="AV1201" s="4"/>
      <c r="AW1201" s="4"/>
    </row>
    <row r="1202" spans="1:49" s="59" customFormat="1">
      <c r="A1202" s="14"/>
      <c r="B1202" s="43"/>
      <c r="C1202" s="44"/>
      <c r="D1202" s="45"/>
      <c r="E1202" s="46"/>
      <c r="F1202" s="45"/>
      <c r="G1202" s="45"/>
      <c r="H1202" s="46"/>
      <c r="I1202" s="45"/>
      <c r="J1202" s="2"/>
      <c r="K1202" s="4"/>
      <c r="L1202" s="4"/>
      <c r="M1202" s="4"/>
      <c r="N1202" s="4"/>
      <c r="O1202" s="4"/>
      <c r="P1202" s="4"/>
      <c r="Q1202" s="1"/>
      <c r="R1202" s="1"/>
      <c r="S1202" s="1"/>
      <c r="T1202" s="1"/>
      <c r="U1202" s="1"/>
      <c r="V1202" s="1"/>
      <c r="W1202" s="1"/>
      <c r="X1202" s="1"/>
      <c r="Y1202" s="1"/>
      <c r="Z1202" s="1"/>
      <c r="AA1202" s="1"/>
      <c r="AB1202" s="1"/>
      <c r="AC1202" s="1"/>
      <c r="AD1202" s="1"/>
      <c r="AE1202" s="1"/>
      <c r="AF1202" s="1"/>
      <c r="AG1202" s="1"/>
      <c r="AH1202" s="1"/>
      <c r="AI1202" s="1"/>
      <c r="AJ1202" s="1"/>
      <c r="AK1202" s="1"/>
      <c r="AL1202" s="1"/>
      <c r="AM1202" s="1"/>
      <c r="AN1202" s="1"/>
      <c r="AO1202" s="1"/>
      <c r="AP1202" s="4"/>
      <c r="AQ1202" s="4"/>
      <c r="AR1202" s="4"/>
      <c r="AS1202" s="4"/>
      <c r="AT1202" s="4"/>
      <c r="AU1202" s="4"/>
      <c r="AV1202" s="4"/>
      <c r="AW1202" s="4"/>
    </row>
    <row r="1203" spans="1:49" s="59" customFormat="1">
      <c r="A1203" s="14"/>
      <c r="B1203" s="43"/>
      <c r="C1203" s="44"/>
      <c r="D1203" s="45"/>
      <c r="E1203" s="46"/>
      <c r="F1203" s="45"/>
      <c r="G1203" s="45"/>
      <c r="H1203" s="46"/>
      <c r="I1203" s="45"/>
      <c r="J1203" s="2"/>
      <c r="K1203" s="4"/>
      <c r="L1203" s="4"/>
      <c r="M1203" s="4"/>
      <c r="N1203" s="4"/>
      <c r="O1203" s="4"/>
      <c r="P1203" s="4"/>
      <c r="Q1203" s="1"/>
      <c r="R1203" s="1"/>
      <c r="S1203" s="1"/>
      <c r="T1203" s="1"/>
      <c r="U1203" s="1"/>
      <c r="V1203" s="1"/>
      <c r="W1203" s="1"/>
      <c r="X1203" s="1"/>
      <c r="Y1203" s="1"/>
      <c r="Z1203" s="1"/>
      <c r="AA1203" s="1"/>
      <c r="AB1203" s="1"/>
      <c r="AC1203" s="1"/>
      <c r="AD1203" s="1"/>
      <c r="AE1203" s="1"/>
      <c r="AF1203" s="1"/>
      <c r="AG1203" s="1"/>
      <c r="AH1203" s="1"/>
      <c r="AI1203" s="1"/>
      <c r="AJ1203" s="1"/>
      <c r="AK1203" s="1"/>
      <c r="AL1203" s="1"/>
      <c r="AM1203" s="1"/>
      <c r="AN1203" s="1"/>
      <c r="AO1203" s="1"/>
      <c r="AP1203" s="4"/>
      <c r="AQ1203" s="4"/>
      <c r="AR1203" s="4"/>
      <c r="AS1203" s="4"/>
      <c r="AT1203" s="4"/>
      <c r="AU1203" s="4"/>
      <c r="AV1203" s="4"/>
      <c r="AW1203" s="4"/>
    </row>
    <row r="1204" spans="1:49" s="59" customFormat="1">
      <c r="A1204" s="14"/>
      <c r="B1204" s="43"/>
      <c r="C1204" s="44"/>
      <c r="D1204" s="45"/>
      <c r="E1204" s="46"/>
      <c r="F1204" s="45"/>
      <c r="G1204" s="45"/>
      <c r="H1204" s="46"/>
      <c r="I1204" s="45"/>
      <c r="J1204" s="2"/>
      <c r="K1204" s="4"/>
      <c r="L1204" s="4"/>
      <c r="M1204" s="4"/>
      <c r="N1204" s="4"/>
      <c r="O1204" s="4"/>
      <c r="P1204" s="4"/>
      <c r="Q1204" s="1"/>
      <c r="R1204" s="1"/>
      <c r="S1204" s="1"/>
      <c r="T1204" s="1"/>
      <c r="U1204" s="1"/>
      <c r="V1204" s="1"/>
      <c r="W1204" s="1"/>
      <c r="X1204" s="1"/>
      <c r="Y1204" s="1"/>
      <c r="Z1204" s="1"/>
      <c r="AA1204" s="1"/>
      <c r="AB1204" s="1"/>
      <c r="AC1204" s="1"/>
      <c r="AD1204" s="1"/>
      <c r="AE1204" s="1"/>
      <c r="AF1204" s="1"/>
      <c r="AG1204" s="1"/>
      <c r="AH1204" s="1"/>
      <c r="AI1204" s="1"/>
      <c r="AJ1204" s="1"/>
      <c r="AK1204" s="1"/>
      <c r="AL1204" s="1"/>
      <c r="AM1204" s="1"/>
      <c r="AN1204" s="1"/>
      <c r="AO1204" s="1"/>
      <c r="AP1204" s="4"/>
      <c r="AQ1204" s="4"/>
      <c r="AR1204" s="4"/>
      <c r="AS1204" s="4"/>
      <c r="AT1204" s="4"/>
      <c r="AU1204" s="4"/>
      <c r="AV1204" s="4"/>
      <c r="AW1204" s="4"/>
    </row>
    <row r="1205" spans="1:49" s="59" customFormat="1">
      <c r="A1205" s="14"/>
      <c r="B1205" s="43"/>
      <c r="C1205" s="44"/>
      <c r="D1205" s="45"/>
      <c r="E1205" s="46"/>
      <c r="F1205" s="45"/>
      <c r="G1205" s="45"/>
      <c r="H1205" s="46"/>
      <c r="I1205" s="45"/>
      <c r="J1205" s="2"/>
      <c r="K1205" s="4"/>
      <c r="L1205" s="4"/>
      <c r="M1205" s="4"/>
      <c r="N1205" s="4"/>
      <c r="O1205" s="4"/>
      <c r="P1205" s="4"/>
      <c r="Q1205" s="1"/>
      <c r="R1205" s="1"/>
      <c r="S1205" s="1"/>
      <c r="T1205" s="1"/>
      <c r="U1205" s="1"/>
      <c r="V1205" s="1"/>
      <c r="W1205" s="1"/>
      <c r="X1205" s="1"/>
      <c r="Y1205" s="1"/>
      <c r="Z1205" s="1"/>
      <c r="AA1205" s="1"/>
      <c r="AB1205" s="1"/>
      <c r="AC1205" s="1"/>
      <c r="AD1205" s="1"/>
      <c r="AE1205" s="1"/>
      <c r="AF1205" s="1"/>
      <c r="AG1205" s="1"/>
      <c r="AH1205" s="1"/>
      <c r="AI1205" s="1"/>
      <c r="AJ1205" s="1"/>
      <c r="AK1205" s="1"/>
      <c r="AL1205" s="1"/>
      <c r="AM1205" s="1"/>
      <c r="AN1205" s="1"/>
      <c r="AO1205" s="1"/>
      <c r="AP1205" s="4"/>
      <c r="AQ1205" s="4"/>
      <c r="AR1205" s="4"/>
      <c r="AS1205" s="4"/>
      <c r="AT1205" s="4"/>
      <c r="AU1205" s="4"/>
      <c r="AV1205" s="4"/>
      <c r="AW1205" s="4"/>
    </row>
    <row r="1206" spans="1:49" s="59" customFormat="1">
      <c r="A1206" s="14"/>
      <c r="B1206" s="43"/>
      <c r="C1206" s="44"/>
      <c r="D1206" s="45"/>
      <c r="E1206" s="46"/>
      <c r="F1206" s="45"/>
      <c r="G1206" s="45"/>
      <c r="H1206" s="46"/>
      <c r="I1206" s="45"/>
      <c r="J1206" s="2"/>
      <c r="K1206" s="4"/>
      <c r="L1206" s="4"/>
      <c r="M1206" s="4"/>
      <c r="N1206" s="4"/>
      <c r="O1206" s="4"/>
      <c r="P1206" s="4"/>
      <c r="Q1206" s="1"/>
      <c r="R1206" s="1"/>
      <c r="S1206" s="1"/>
      <c r="T1206" s="1"/>
      <c r="U1206" s="1"/>
      <c r="V1206" s="1"/>
      <c r="W1206" s="1"/>
      <c r="X1206" s="1"/>
      <c r="Y1206" s="1"/>
      <c r="Z1206" s="1"/>
      <c r="AA1206" s="1"/>
      <c r="AB1206" s="1"/>
      <c r="AC1206" s="1"/>
      <c r="AD1206" s="1"/>
      <c r="AE1206" s="1"/>
      <c r="AF1206" s="1"/>
      <c r="AG1206" s="1"/>
      <c r="AH1206" s="1"/>
      <c r="AI1206" s="1"/>
      <c r="AJ1206" s="1"/>
      <c r="AK1206" s="1"/>
      <c r="AL1206" s="1"/>
      <c r="AM1206" s="1"/>
      <c r="AN1206" s="1"/>
      <c r="AO1206" s="1"/>
      <c r="AP1206" s="4"/>
      <c r="AQ1206" s="4"/>
      <c r="AR1206" s="4"/>
      <c r="AS1206" s="4"/>
      <c r="AT1206" s="4"/>
      <c r="AU1206" s="4"/>
      <c r="AV1206" s="4"/>
      <c r="AW1206" s="4"/>
    </row>
    <row r="1207" spans="1:49" s="59" customFormat="1">
      <c r="A1207" s="14"/>
      <c r="B1207" s="43"/>
      <c r="C1207" s="44"/>
      <c r="D1207" s="45"/>
      <c r="E1207" s="46"/>
      <c r="F1207" s="45"/>
      <c r="G1207" s="45"/>
      <c r="H1207" s="46"/>
      <c r="I1207" s="45"/>
      <c r="J1207" s="2"/>
      <c r="K1207" s="4"/>
      <c r="L1207" s="4"/>
      <c r="M1207" s="4"/>
      <c r="N1207" s="4"/>
      <c r="O1207" s="4"/>
      <c r="P1207" s="4"/>
      <c r="Q1207" s="1"/>
      <c r="R1207" s="1"/>
      <c r="S1207" s="1"/>
      <c r="T1207" s="1"/>
      <c r="U1207" s="1"/>
      <c r="V1207" s="1"/>
      <c r="W1207" s="1"/>
      <c r="X1207" s="1"/>
      <c r="Y1207" s="1"/>
      <c r="Z1207" s="1"/>
      <c r="AA1207" s="1"/>
      <c r="AB1207" s="1"/>
      <c r="AC1207" s="1"/>
      <c r="AD1207" s="1"/>
      <c r="AE1207" s="1"/>
      <c r="AF1207" s="1"/>
      <c r="AG1207" s="1"/>
      <c r="AH1207" s="1"/>
      <c r="AI1207" s="1"/>
      <c r="AJ1207" s="1"/>
      <c r="AK1207" s="1"/>
      <c r="AL1207" s="1"/>
      <c r="AM1207" s="1"/>
      <c r="AN1207" s="1"/>
      <c r="AO1207" s="1"/>
      <c r="AP1207" s="4"/>
      <c r="AQ1207" s="4"/>
      <c r="AR1207" s="4"/>
      <c r="AS1207" s="4"/>
      <c r="AT1207" s="4"/>
      <c r="AU1207" s="4"/>
      <c r="AV1207" s="4"/>
      <c r="AW1207" s="4"/>
    </row>
    <row r="1208" spans="1:49" s="59" customFormat="1">
      <c r="A1208" s="14"/>
      <c r="B1208" s="43"/>
      <c r="C1208" s="44"/>
      <c r="D1208" s="45"/>
      <c r="E1208" s="46"/>
      <c r="F1208" s="45"/>
      <c r="G1208" s="45"/>
      <c r="H1208" s="46"/>
      <c r="I1208" s="45"/>
      <c r="J1208" s="2"/>
      <c r="K1208" s="4"/>
      <c r="L1208" s="4"/>
      <c r="M1208" s="4"/>
      <c r="N1208" s="4"/>
      <c r="O1208" s="4"/>
      <c r="P1208" s="4"/>
      <c r="Q1208" s="1"/>
      <c r="R1208" s="1"/>
      <c r="S1208" s="1"/>
      <c r="T1208" s="1"/>
      <c r="U1208" s="1"/>
      <c r="V1208" s="1"/>
      <c r="W1208" s="1"/>
      <c r="X1208" s="1"/>
      <c r="Y1208" s="1"/>
      <c r="Z1208" s="1"/>
      <c r="AA1208" s="1"/>
      <c r="AB1208" s="1"/>
      <c r="AC1208" s="1"/>
      <c r="AD1208" s="1"/>
      <c r="AE1208" s="1"/>
      <c r="AF1208" s="1"/>
      <c r="AG1208" s="1"/>
      <c r="AH1208" s="1"/>
      <c r="AI1208" s="1"/>
      <c r="AJ1208" s="1"/>
      <c r="AK1208" s="1"/>
      <c r="AL1208" s="1"/>
      <c r="AM1208" s="1"/>
      <c r="AN1208" s="1"/>
      <c r="AO1208" s="1"/>
      <c r="AP1208" s="4"/>
      <c r="AQ1208" s="4"/>
      <c r="AR1208" s="4"/>
      <c r="AS1208" s="4"/>
      <c r="AT1208" s="4"/>
      <c r="AU1208" s="4"/>
      <c r="AV1208" s="4"/>
      <c r="AW1208" s="4"/>
    </row>
    <row r="1209" spans="1:49" s="59" customFormat="1">
      <c r="A1209" s="14"/>
      <c r="B1209" s="43"/>
      <c r="C1209" s="44"/>
      <c r="D1209" s="45"/>
      <c r="E1209" s="46"/>
      <c r="F1209" s="45"/>
      <c r="G1209" s="45"/>
      <c r="H1209" s="46"/>
      <c r="I1209" s="45"/>
      <c r="J1209" s="2"/>
      <c r="K1209" s="4"/>
      <c r="L1209" s="4"/>
      <c r="M1209" s="4"/>
      <c r="N1209" s="4"/>
      <c r="O1209" s="4"/>
      <c r="P1209" s="4"/>
      <c r="Q1209" s="1"/>
      <c r="R1209" s="1"/>
      <c r="S1209" s="1"/>
      <c r="T1209" s="1"/>
      <c r="U1209" s="1"/>
      <c r="V1209" s="1"/>
      <c r="W1209" s="1"/>
      <c r="X1209" s="1"/>
      <c r="Y1209" s="1"/>
      <c r="Z1209" s="1"/>
      <c r="AA1209" s="1"/>
      <c r="AB1209" s="1"/>
      <c r="AC1209" s="1"/>
      <c r="AD1209" s="1"/>
      <c r="AE1209" s="1"/>
      <c r="AF1209" s="1"/>
      <c r="AG1209" s="1"/>
      <c r="AH1209" s="1"/>
      <c r="AI1209" s="1"/>
      <c r="AJ1209" s="1"/>
      <c r="AK1209" s="1"/>
      <c r="AL1209" s="1"/>
      <c r="AM1209" s="1"/>
      <c r="AN1209" s="1"/>
      <c r="AO1209" s="1"/>
      <c r="AP1209" s="4"/>
      <c r="AQ1209" s="4"/>
      <c r="AR1209" s="4"/>
      <c r="AS1209" s="4"/>
      <c r="AT1209" s="4"/>
      <c r="AU1209" s="4"/>
      <c r="AV1209" s="4"/>
      <c r="AW1209" s="4"/>
    </row>
    <row r="1210" spans="1:49" s="59" customFormat="1">
      <c r="A1210" s="14"/>
      <c r="B1210" s="43"/>
      <c r="C1210" s="44"/>
      <c r="D1210" s="45"/>
      <c r="E1210" s="46"/>
      <c r="F1210" s="45"/>
      <c r="G1210" s="45"/>
      <c r="H1210" s="46"/>
      <c r="I1210" s="45"/>
      <c r="J1210" s="2"/>
      <c r="K1210" s="4"/>
      <c r="L1210" s="4"/>
      <c r="M1210" s="4"/>
      <c r="N1210" s="4"/>
      <c r="O1210" s="4"/>
      <c r="P1210" s="4"/>
      <c r="Q1210" s="1"/>
      <c r="R1210" s="1"/>
      <c r="S1210" s="1"/>
      <c r="T1210" s="1"/>
      <c r="U1210" s="1"/>
      <c r="V1210" s="1"/>
      <c r="W1210" s="1"/>
      <c r="X1210" s="1"/>
      <c r="Y1210" s="1"/>
      <c r="Z1210" s="1"/>
      <c r="AA1210" s="1"/>
      <c r="AB1210" s="1"/>
      <c r="AC1210" s="1"/>
      <c r="AD1210" s="1"/>
      <c r="AE1210" s="1"/>
      <c r="AF1210" s="1"/>
      <c r="AG1210" s="1"/>
      <c r="AH1210" s="1"/>
      <c r="AI1210" s="1"/>
      <c r="AJ1210" s="1"/>
      <c r="AK1210" s="1"/>
      <c r="AL1210" s="1"/>
      <c r="AM1210" s="1"/>
      <c r="AN1210" s="1"/>
      <c r="AO1210" s="1"/>
      <c r="AP1210" s="4"/>
      <c r="AQ1210" s="4"/>
      <c r="AR1210" s="4"/>
      <c r="AS1210" s="4"/>
      <c r="AT1210" s="4"/>
      <c r="AU1210" s="4"/>
      <c r="AV1210" s="4"/>
      <c r="AW1210" s="4"/>
    </row>
    <row r="1211" spans="1:49" s="59" customFormat="1">
      <c r="A1211" s="14"/>
      <c r="B1211" s="43"/>
      <c r="C1211" s="44"/>
      <c r="D1211" s="45"/>
      <c r="E1211" s="46"/>
      <c r="F1211" s="45"/>
      <c r="G1211" s="45"/>
      <c r="H1211" s="46"/>
      <c r="I1211" s="45"/>
      <c r="J1211" s="2"/>
      <c r="K1211" s="4"/>
      <c r="L1211" s="4"/>
      <c r="M1211" s="4"/>
      <c r="N1211" s="4"/>
      <c r="O1211" s="4"/>
      <c r="P1211" s="4"/>
      <c r="Q1211" s="1"/>
      <c r="R1211" s="1"/>
      <c r="S1211" s="1"/>
      <c r="T1211" s="1"/>
      <c r="U1211" s="1"/>
      <c r="V1211" s="1"/>
      <c r="W1211" s="1"/>
      <c r="X1211" s="1"/>
      <c r="Y1211" s="1"/>
      <c r="Z1211" s="1"/>
      <c r="AA1211" s="1"/>
      <c r="AB1211" s="1"/>
      <c r="AC1211" s="1"/>
      <c r="AD1211" s="1"/>
      <c r="AE1211" s="1"/>
      <c r="AF1211" s="1"/>
      <c r="AG1211" s="1"/>
      <c r="AH1211" s="1"/>
      <c r="AI1211" s="1"/>
      <c r="AJ1211" s="1"/>
      <c r="AK1211" s="1"/>
      <c r="AL1211" s="1"/>
      <c r="AM1211" s="1"/>
      <c r="AN1211" s="1"/>
      <c r="AO1211" s="1"/>
      <c r="AP1211" s="4"/>
      <c r="AQ1211" s="4"/>
      <c r="AR1211" s="4"/>
      <c r="AS1211" s="4"/>
      <c r="AT1211" s="4"/>
      <c r="AU1211" s="4"/>
      <c r="AV1211" s="4"/>
      <c r="AW1211" s="4"/>
    </row>
    <row r="1212" spans="1:49" s="59" customFormat="1">
      <c r="A1212" s="14"/>
      <c r="B1212" s="43"/>
      <c r="C1212" s="44"/>
      <c r="D1212" s="45"/>
      <c r="E1212" s="46"/>
      <c r="F1212" s="45"/>
      <c r="G1212" s="45"/>
      <c r="H1212" s="46"/>
      <c r="I1212" s="45"/>
      <c r="J1212" s="2"/>
      <c r="K1212" s="4"/>
      <c r="L1212" s="4"/>
      <c r="M1212" s="4"/>
      <c r="N1212" s="4"/>
      <c r="O1212" s="4"/>
      <c r="P1212" s="4"/>
      <c r="Q1212" s="1"/>
      <c r="R1212" s="1"/>
      <c r="S1212" s="1"/>
      <c r="T1212" s="1"/>
      <c r="U1212" s="1"/>
      <c r="V1212" s="1"/>
      <c r="W1212" s="1"/>
      <c r="X1212" s="1"/>
      <c r="Y1212" s="1"/>
      <c r="Z1212" s="1"/>
      <c r="AA1212" s="1"/>
      <c r="AB1212" s="1"/>
      <c r="AC1212" s="1"/>
      <c r="AD1212" s="1"/>
      <c r="AE1212" s="1"/>
      <c r="AF1212" s="1"/>
      <c r="AG1212" s="1"/>
      <c r="AH1212" s="1"/>
      <c r="AI1212" s="1"/>
      <c r="AJ1212" s="1"/>
      <c r="AK1212" s="1"/>
      <c r="AL1212" s="1"/>
      <c r="AM1212" s="1"/>
      <c r="AN1212" s="1"/>
      <c r="AO1212" s="1"/>
      <c r="AP1212" s="4"/>
      <c r="AQ1212" s="4"/>
      <c r="AR1212" s="4"/>
      <c r="AS1212" s="4"/>
      <c r="AT1212" s="4"/>
      <c r="AU1212" s="4"/>
      <c r="AV1212" s="4"/>
      <c r="AW1212" s="4"/>
    </row>
    <row r="1213" spans="1:49" s="59" customFormat="1">
      <c r="A1213" s="14"/>
      <c r="B1213" s="43"/>
      <c r="C1213" s="44"/>
      <c r="D1213" s="45"/>
      <c r="E1213" s="46"/>
      <c r="F1213" s="45"/>
      <c r="G1213" s="45"/>
      <c r="H1213" s="46"/>
      <c r="I1213" s="45"/>
      <c r="J1213" s="2"/>
      <c r="K1213" s="4"/>
      <c r="L1213" s="4"/>
      <c r="M1213" s="4"/>
      <c r="N1213" s="4"/>
      <c r="O1213" s="4"/>
      <c r="P1213" s="4"/>
      <c r="Q1213" s="1"/>
      <c r="R1213" s="1"/>
      <c r="S1213" s="1"/>
      <c r="T1213" s="1"/>
      <c r="U1213" s="1"/>
      <c r="V1213" s="1"/>
      <c r="W1213" s="1"/>
      <c r="X1213" s="1"/>
      <c r="Y1213" s="1"/>
      <c r="Z1213" s="1"/>
      <c r="AA1213" s="1"/>
      <c r="AB1213" s="1"/>
      <c r="AC1213" s="1"/>
      <c r="AD1213" s="1"/>
      <c r="AE1213" s="1"/>
      <c r="AF1213" s="1"/>
      <c r="AG1213" s="1"/>
      <c r="AH1213" s="1"/>
      <c r="AI1213" s="1"/>
      <c r="AJ1213" s="1"/>
      <c r="AK1213" s="1"/>
      <c r="AL1213" s="1"/>
      <c r="AM1213" s="1"/>
      <c r="AN1213" s="1"/>
      <c r="AO1213" s="1"/>
      <c r="AP1213" s="4"/>
      <c r="AQ1213" s="4"/>
      <c r="AR1213" s="4"/>
      <c r="AS1213" s="4"/>
      <c r="AT1213" s="4"/>
      <c r="AU1213" s="4"/>
      <c r="AV1213" s="4"/>
      <c r="AW1213" s="4"/>
    </row>
    <row r="1214" spans="1:49" s="59" customFormat="1">
      <c r="A1214" s="14"/>
      <c r="B1214" s="43"/>
      <c r="C1214" s="44"/>
      <c r="D1214" s="45"/>
      <c r="E1214" s="46"/>
      <c r="F1214" s="45"/>
      <c r="G1214" s="45"/>
      <c r="H1214" s="46"/>
      <c r="I1214" s="45"/>
      <c r="J1214" s="2"/>
      <c r="K1214" s="4"/>
      <c r="L1214" s="4"/>
      <c r="M1214" s="4"/>
      <c r="N1214" s="4"/>
      <c r="O1214" s="4"/>
      <c r="P1214" s="4"/>
      <c r="Q1214" s="1"/>
      <c r="R1214" s="1"/>
      <c r="S1214" s="1"/>
      <c r="T1214" s="1"/>
      <c r="U1214" s="1"/>
      <c r="V1214" s="1"/>
      <c r="W1214" s="1"/>
      <c r="X1214" s="1"/>
      <c r="Y1214" s="1"/>
      <c r="Z1214" s="1"/>
      <c r="AA1214" s="1"/>
      <c r="AB1214" s="1"/>
      <c r="AC1214" s="1"/>
      <c r="AD1214" s="1"/>
      <c r="AE1214" s="1"/>
      <c r="AF1214" s="1"/>
      <c r="AG1214" s="1"/>
      <c r="AH1214" s="1"/>
      <c r="AI1214" s="1"/>
      <c r="AJ1214" s="1"/>
      <c r="AK1214" s="1"/>
      <c r="AL1214" s="1"/>
      <c r="AM1214" s="1"/>
      <c r="AN1214" s="1"/>
      <c r="AO1214" s="1"/>
      <c r="AP1214" s="4"/>
      <c r="AQ1214" s="4"/>
      <c r="AR1214" s="4"/>
      <c r="AS1214" s="4"/>
      <c r="AT1214" s="4"/>
      <c r="AU1214" s="4"/>
      <c r="AV1214" s="4"/>
      <c r="AW1214" s="4"/>
    </row>
    <row r="1215" spans="1:49" s="59" customFormat="1">
      <c r="A1215" s="14"/>
      <c r="B1215" s="43"/>
      <c r="C1215" s="44"/>
      <c r="D1215" s="45"/>
      <c r="E1215" s="46"/>
      <c r="F1215" s="45"/>
      <c r="G1215" s="45"/>
      <c r="H1215" s="46"/>
      <c r="I1215" s="45"/>
      <c r="J1215" s="2"/>
      <c r="K1215" s="4"/>
      <c r="L1215" s="4"/>
      <c r="M1215" s="4"/>
      <c r="N1215" s="4"/>
      <c r="O1215" s="4"/>
      <c r="P1215" s="4"/>
      <c r="Q1215" s="1"/>
      <c r="R1215" s="1"/>
      <c r="S1215" s="1"/>
      <c r="T1215" s="1"/>
      <c r="U1215" s="1"/>
      <c r="V1215" s="1"/>
      <c r="W1215" s="1"/>
      <c r="X1215" s="1"/>
      <c r="Y1215" s="1"/>
      <c r="Z1215" s="1"/>
      <c r="AA1215" s="1"/>
      <c r="AB1215" s="1"/>
      <c r="AC1215" s="1"/>
      <c r="AD1215" s="1"/>
      <c r="AE1215" s="1"/>
      <c r="AF1215" s="1"/>
      <c r="AG1215" s="1"/>
      <c r="AH1215" s="1"/>
      <c r="AI1215" s="1"/>
      <c r="AJ1215" s="1"/>
      <c r="AK1215" s="1"/>
      <c r="AL1215" s="1"/>
      <c r="AM1215" s="1"/>
      <c r="AN1215" s="1"/>
      <c r="AO1215" s="1"/>
      <c r="AP1215" s="4"/>
      <c r="AQ1215" s="4"/>
      <c r="AR1215" s="4"/>
      <c r="AS1215" s="4"/>
      <c r="AT1215" s="4"/>
      <c r="AU1215" s="4"/>
      <c r="AV1215" s="4"/>
      <c r="AW1215" s="4"/>
    </row>
    <row r="1216" spans="1:49" s="59" customFormat="1">
      <c r="A1216" s="14"/>
      <c r="B1216" s="43"/>
      <c r="C1216" s="44"/>
      <c r="D1216" s="45"/>
      <c r="E1216" s="46"/>
      <c r="F1216" s="45"/>
      <c r="G1216" s="45"/>
      <c r="H1216" s="46"/>
      <c r="I1216" s="45"/>
      <c r="J1216" s="2"/>
      <c r="K1216" s="4"/>
      <c r="L1216" s="4"/>
      <c r="M1216" s="4"/>
      <c r="N1216" s="4"/>
      <c r="O1216" s="4"/>
      <c r="P1216" s="4"/>
      <c r="Q1216" s="1"/>
      <c r="R1216" s="1"/>
      <c r="S1216" s="1"/>
      <c r="T1216" s="1"/>
      <c r="U1216" s="1"/>
      <c r="V1216" s="1"/>
      <c r="W1216" s="1"/>
      <c r="X1216" s="1"/>
      <c r="Y1216" s="1"/>
      <c r="Z1216" s="1"/>
      <c r="AA1216" s="1"/>
      <c r="AB1216" s="1"/>
      <c r="AC1216" s="1"/>
      <c r="AD1216" s="1"/>
      <c r="AE1216" s="1"/>
      <c r="AF1216" s="1"/>
      <c r="AG1216" s="1"/>
      <c r="AH1216" s="1"/>
      <c r="AI1216" s="1"/>
      <c r="AJ1216" s="1"/>
      <c r="AK1216" s="1"/>
      <c r="AL1216" s="1"/>
      <c r="AM1216" s="1"/>
      <c r="AN1216" s="1"/>
      <c r="AO1216" s="1"/>
      <c r="AP1216" s="4"/>
      <c r="AQ1216" s="4"/>
      <c r="AR1216" s="4"/>
      <c r="AS1216" s="4"/>
      <c r="AT1216" s="4"/>
      <c r="AU1216" s="4"/>
      <c r="AV1216" s="4"/>
      <c r="AW1216" s="4"/>
    </row>
    <row r="1217" spans="1:49" s="59" customFormat="1">
      <c r="A1217" s="14"/>
      <c r="B1217" s="43"/>
      <c r="C1217" s="44"/>
      <c r="D1217" s="45"/>
      <c r="E1217" s="46"/>
      <c r="F1217" s="45"/>
      <c r="G1217" s="45"/>
      <c r="H1217" s="46"/>
      <c r="I1217" s="45"/>
      <c r="J1217" s="2"/>
      <c r="K1217" s="4"/>
      <c r="L1217" s="4"/>
      <c r="M1217" s="4"/>
      <c r="N1217" s="4"/>
      <c r="O1217" s="4"/>
      <c r="P1217" s="4"/>
      <c r="Q1217" s="1"/>
      <c r="R1217" s="1"/>
      <c r="S1217" s="1"/>
      <c r="T1217" s="1"/>
      <c r="U1217" s="1"/>
      <c r="V1217" s="1"/>
      <c r="W1217" s="1"/>
      <c r="X1217" s="1"/>
      <c r="Y1217" s="1"/>
      <c r="Z1217" s="1"/>
      <c r="AA1217" s="1"/>
      <c r="AB1217" s="1"/>
      <c r="AC1217" s="1"/>
      <c r="AD1217" s="1"/>
      <c r="AE1217" s="1"/>
      <c r="AF1217" s="1"/>
      <c r="AG1217" s="1"/>
      <c r="AH1217" s="1"/>
      <c r="AI1217" s="1"/>
      <c r="AJ1217" s="1"/>
      <c r="AK1217" s="1"/>
      <c r="AL1217" s="1"/>
      <c r="AM1217" s="1"/>
      <c r="AN1217" s="1"/>
      <c r="AO1217" s="1"/>
      <c r="AP1217" s="4"/>
      <c r="AQ1217" s="4"/>
      <c r="AR1217" s="4"/>
      <c r="AS1217" s="4"/>
      <c r="AT1217" s="4"/>
      <c r="AU1217" s="4"/>
      <c r="AV1217" s="4"/>
      <c r="AW1217" s="4"/>
    </row>
    <row r="1218" spans="1:49" s="59" customFormat="1">
      <c r="A1218" s="14"/>
      <c r="B1218" s="43"/>
      <c r="C1218" s="44"/>
      <c r="D1218" s="45"/>
      <c r="E1218" s="46"/>
      <c r="F1218" s="45"/>
      <c r="G1218" s="45"/>
      <c r="H1218" s="46"/>
      <c r="I1218" s="45"/>
      <c r="J1218" s="2"/>
      <c r="K1218" s="4"/>
      <c r="L1218" s="4"/>
      <c r="M1218" s="4"/>
      <c r="N1218" s="4"/>
      <c r="O1218" s="4"/>
      <c r="P1218" s="4"/>
      <c r="Q1218" s="1"/>
      <c r="R1218" s="1"/>
      <c r="S1218" s="1"/>
      <c r="T1218" s="1"/>
      <c r="U1218" s="1"/>
      <c r="V1218" s="1"/>
      <c r="W1218" s="1"/>
      <c r="X1218" s="1"/>
      <c r="Y1218" s="1"/>
      <c r="Z1218" s="1"/>
      <c r="AA1218" s="1"/>
      <c r="AB1218" s="1"/>
      <c r="AC1218" s="1"/>
      <c r="AD1218" s="1"/>
      <c r="AE1218" s="1"/>
      <c r="AF1218" s="1"/>
      <c r="AG1218" s="1"/>
      <c r="AH1218" s="1"/>
      <c r="AI1218" s="1"/>
      <c r="AJ1218" s="1"/>
      <c r="AK1218" s="1"/>
      <c r="AL1218" s="1"/>
      <c r="AM1218" s="1"/>
      <c r="AN1218" s="1"/>
      <c r="AO1218" s="1"/>
      <c r="AP1218" s="4"/>
      <c r="AQ1218" s="4"/>
      <c r="AR1218" s="4"/>
      <c r="AS1218" s="4"/>
      <c r="AT1218" s="4"/>
      <c r="AU1218" s="4"/>
      <c r="AV1218" s="4"/>
      <c r="AW1218" s="4"/>
    </row>
    <row r="1219" spans="1:49" s="59" customFormat="1">
      <c r="A1219" s="14"/>
      <c r="B1219" s="43"/>
      <c r="C1219" s="44"/>
      <c r="D1219" s="45"/>
      <c r="E1219" s="46"/>
      <c r="F1219" s="45"/>
      <c r="G1219" s="45"/>
      <c r="H1219" s="46"/>
      <c r="I1219" s="45"/>
      <c r="J1219" s="2"/>
      <c r="K1219" s="4"/>
      <c r="L1219" s="4"/>
      <c r="M1219" s="4"/>
      <c r="N1219" s="4"/>
      <c r="O1219" s="4"/>
      <c r="P1219" s="4"/>
      <c r="Q1219" s="1"/>
      <c r="R1219" s="1"/>
      <c r="S1219" s="1"/>
      <c r="T1219" s="1"/>
      <c r="U1219" s="1"/>
      <c r="V1219" s="1"/>
      <c r="W1219" s="1"/>
      <c r="X1219" s="1"/>
      <c r="Y1219" s="1"/>
      <c r="Z1219" s="1"/>
      <c r="AA1219" s="1"/>
      <c r="AB1219" s="1"/>
      <c r="AC1219" s="1"/>
      <c r="AD1219" s="1"/>
      <c r="AE1219" s="1"/>
      <c r="AF1219" s="1"/>
      <c r="AG1219" s="1"/>
      <c r="AH1219" s="1"/>
      <c r="AI1219" s="1"/>
      <c r="AJ1219" s="1"/>
      <c r="AK1219" s="1"/>
      <c r="AL1219" s="1"/>
      <c r="AM1219" s="1"/>
      <c r="AN1219" s="1"/>
      <c r="AO1219" s="1"/>
      <c r="AP1219" s="4"/>
      <c r="AQ1219" s="4"/>
      <c r="AR1219" s="4"/>
      <c r="AS1219" s="4"/>
      <c r="AT1219" s="4"/>
      <c r="AU1219" s="4"/>
      <c r="AV1219" s="4"/>
      <c r="AW1219" s="4"/>
    </row>
    <row r="1220" spans="1:49" s="59" customFormat="1">
      <c r="A1220" s="14"/>
      <c r="B1220" s="43"/>
      <c r="C1220" s="44"/>
      <c r="D1220" s="45"/>
      <c r="E1220" s="46"/>
      <c r="F1220" s="45"/>
      <c r="G1220" s="45"/>
      <c r="H1220" s="46"/>
      <c r="I1220" s="45"/>
      <c r="J1220" s="2"/>
      <c r="K1220" s="4"/>
      <c r="L1220" s="4"/>
      <c r="M1220" s="4"/>
      <c r="N1220" s="4"/>
      <c r="O1220" s="4"/>
      <c r="P1220" s="4"/>
      <c r="Q1220" s="1"/>
      <c r="R1220" s="1"/>
      <c r="S1220" s="1"/>
      <c r="T1220" s="1"/>
      <c r="U1220" s="1"/>
      <c r="V1220" s="1"/>
      <c r="W1220" s="1"/>
      <c r="X1220" s="1"/>
      <c r="Y1220" s="1"/>
      <c r="Z1220" s="1"/>
      <c r="AA1220" s="1"/>
      <c r="AB1220" s="1"/>
      <c r="AC1220" s="1"/>
      <c r="AD1220" s="1"/>
      <c r="AE1220" s="1"/>
      <c r="AF1220" s="1"/>
      <c r="AG1220" s="1"/>
      <c r="AH1220" s="1"/>
      <c r="AI1220" s="1"/>
      <c r="AJ1220" s="1"/>
      <c r="AK1220" s="1"/>
      <c r="AL1220" s="1"/>
      <c r="AM1220" s="1"/>
      <c r="AN1220" s="1"/>
      <c r="AO1220" s="1"/>
      <c r="AP1220" s="4"/>
      <c r="AQ1220" s="4"/>
      <c r="AR1220" s="4"/>
      <c r="AS1220" s="4"/>
      <c r="AT1220" s="4"/>
      <c r="AU1220" s="4"/>
      <c r="AV1220" s="4"/>
      <c r="AW1220" s="4"/>
    </row>
    <row r="1221" spans="1:49" s="59" customFormat="1">
      <c r="A1221" s="14"/>
      <c r="B1221" s="43"/>
      <c r="C1221" s="44"/>
      <c r="D1221" s="45"/>
      <c r="E1221" s="46"/>
      <c r="F1221" s="45"/>
      <c r="G1221" s="45"/>
      <c r="H1221" s="46"/>
      <c r="I1221" s="45"/>
      <c r="J1221" s="2"/>
      <c r="K1221" s="4"/>
      <c r="L1221" s="4"/>
      <c r="M1221" s="4"/>
      <c r="N1221" s="4"/>
      <c r="O1221" s="4"/>
      <c r="P1221" s="4"/>
      <c r="Q1221" s="1"/>
      <c r="R1221" s="1"/>
      <c r="S1221" s="1"/>
      <c r="T1221" s="1"/>
      <c r="U1221" s="1"/>
      <c r="V1221" s="1"/>
      <c r="W1221" s="1"/>
      <c r="X1221" s="1"/>
      <c r="Y1221" s="1"/>
      <c r="Z1221" s="1"/>
      <c r="AA1221" s="1"/>
      <c r="AB1221" s="1"/>
      <c r="AC1221" s="1"/>
      <c r="AD1221" s="1"/>
      <c r="AE1221" s="1"/>
      <c r="AF1221" s="1"/>
      <c r="AG1221" s="1"/>
      <c r="AH1221" s="1"/>
      <c r="AI1221" s="1"/>
      <c r="AJ1221" s="1"/>
      <c r="AK1221" s="1"/>
      <c r="AL1221" s="1"/>
      <c r="AM1221" s="1"/>
      <c r="AN1221" s="1"/>
      <c r="AO1221" s="1"/>
      <c r="AP1221" s="4"/>
      <c r="AQ1221" s="4"/>
      <c r="AR1221" s="4"/>
      <c r="AS1221" s="4"/>
      <c r="AT1221" s="4"/>
      <c r="AU1221" s="4"/>
      <c r="AV1221" s="4"/>
      <c r="AW1221" s="4"/>
    </row>
    <row r="1222" spans="1:49" s="59" customFormat="1">
      <c r="A1222" s="14"/>
      <c r="B1222" s="43"/>
      <c r="C1222" s="44"/>
      <c r="D1222" s="45"/>
      <c r="E1222" s="46"/>
      <c r="F1222" s="45"/>
      <c r="G1222" s="45"/>
      <c r="H1222" s="46"/>
      <c r="I1222" s="45"/>
      <c r="J1222" s="2"/>
      <c r="K1222" s="4"/>
      <c r="L1222" s="4"/>
      <c r="M1222" s="4"/>
      <c r="N1222" s="4"/>
      <c r="O1222" s="4"/>
      <c r="P1222" s="4"/>
      <c r="Q1222" s="1"/>
      <c r="R1222" s="1"/>
      <c r="S1222" s="1"/>
      <c r="T1222" s="1"/>
      <c r="U1222" s="1"/>
      <c r="V1222" s="1"/>
      <c r="W1222" s="1"/>
      <c r="X1222" s="1"/>
      <c r="Y1222" s="1"/>
      <c r="Z1222" s="1"/>
      <c r="AA1222" s="1"/>
      <c r="AB1222" s="1"/>
      <c r="AC1222" s="1"/>
      <c r="AD1222" s="1"/>
      <c r="AE1222" s="1"/>
      <c r="AF1222" s="1"/>
      <c r="AG1222" s="1"/>
      <c r="AH1222" s="1"/>
      <c r="AI1222" s="1"/>
      <c r="AJ1222" s="1"/>
      <c r="AK1222" s="1"/>
      <c r="AL1222" s="1"/>
      <c r="AM1222" s="1"/>
      <c r="AN1222" s="1"/>
      <c r="AO1222" s="1"/>
      <c r="AP1222" s="4"/>
      <c r="AQ1222" s="4"/>
      <c r="AR1222" s="4"/>
      <c r="AS1222" s="4"/>
      <c r="AT1222" s="4"/>
      <c r="AU1222" s="4"/>
      <c r="AV1222" s="4"/>
      <c r="AW1222" s="4"/>
    </row>
    <row r="1223" spans="1:49" s="59" customFormat="1">
      <c r="A1223" s="14"/>
      <c r="B1223" s="43"/>
      <c r="C1223" s="44"/>
      <c r="D1223" s="45"/>
      <c r="E1223" s="46"/>
      <c r="F1223" s="45"/>
      <c r="G1223" s="45"/>
      <c r="H1223" s="46"/>
      <c r="I1223" s="45"/>
      <c r="J1223" s="2"/>
      <c r="K1223" s="4"/>
      <c r="L1223" s="4"/>
      <c r="M1223" s="4"/>
      <c r="N1223" s="4"/>
      <c r="O1223" s="4"/>
      <c r="P1223" s="4"/>
      <c r="Q1223" s="1"/>
      <c r="R1223" s="1"/>
      <c r="S1223" s="1"/>
      <c r="T1223" s="1"/>
      <c r="U1223" s="1"/>
      <c r="V1223" s="1"/>
      <c r="W1223" s="1"/>
      <c r="X1223" s="1"/>
      <c r="Y1223" s="1"/>
      <c r="Z1223" s="1"/>
      <c r="AA1223" s="1"/>
      <c r="AB1223" s="1"/>
      <c r="AC1223" s="1"/>
      <c r="AD1223" s="1"/>
      <c r="AE1223" s="1"/>
      <c r="AF1223" s="1"/>
      <c r="AG1223" s="1"/>
      <c r="AH1223" s="1"/>
      <c r="AI1223" s="1"/>
      <c r="AJ1223" s="1"/>
      <c r="AK1223" s="1"/>
      <c r="AL1223" s="1"/>
      <c r="AM1223" s="1"/>
      <c r="AN1223" s="1"/>
      <c r="AO1223" s="1"/>
      <c r="AP1223" s="4"/>
      <c r="AQ1223" s="4"/>
      <c r="AR1223" s="4"/>
      <c r="AS1223" s="4"/>
      <c r="AT1223" s="4"/>
      <c r="AU1223" s="4"/>
      <c r="AV1223" s="4"/>
      <c r="AW1223" s="4"/>
    </row>
    <row r="1224" spans="1:49" s="59" customFormat="1">
      <c r="A1224" s="14"/>
      <c r="B1224" s="43"/>
      <c r="C1224" s="44"/>
      <c r="D1224" s="45"/>
      <c r="E1224" s="46"/>
      <c r="F1224" s="45"/>
      <c r="G1224" s="45"/>
      <c r="H1224" s="46"/>
      <c r="I1224" s="45"/>
      <c r="J1224" s="2"/>
      <c r="K1224" s="4"/>
      <c r="L1224" s="4"/>
      <c r="M1224" s="4"/>
      <c r="N1224" s="4"/>
      <c r="O1224" s="4"/>
      <c r="P1224" s="4"/>
      <c r="Q1224" s="1"/>
      <c r="R1224" s="1"/>
      <c r="S1224" s="1"/>
      <c r="T1224" s="1"/>
      <c r="U1224" s="1"/>
      <c r="V1224" s="1"/>
      <c r="W1224" s="1"/>
      <c r="X1224" s="1"/>
      <c r="Y1224" s="1"/>
      <c r="Z1224" s="1"/>
      <c r="AA1224" s="1"/>
      <c r="AB1224" s="1"/>
      <c r="AC1224" s="1"/>
      <c r="AD1224" s="1"/>
      <c r="AE1224" s="1"/>
      <c r="AF1224" s="1"/>
      <c r="AG1224" s="1"/>
      <c r="AH1224" s="1"/>
      <c r="AI1224" s="1"/>
      <c r="AJ1224" s="1"/>
      <c r="AK1224" s="1"/>
      <c r="AL1224" s="1"/>
      <c r="AM1224" s="1"/>
      <c r="AN1224" s="1"/>
      <c r="AO1224" s="1"/>
      <c r="AP1224" s="4"/>
      <c r="AQ1224" s="4"/>
      <c r="AR1224" s="4"/>
      <c r="AS1224" s="4"/>
      <c r="AT1224" s="4"/>
      <c r="AU1224" s="4"/>
      <c r="AV1224" s="4"/>
      <c r="AW1224" s="4"/>
    </row>
    <row r="1225" spans="1:49" s="59" customFormat="1">
      <c r="A1225" s="14"/>
      <c r="B1225" s="43"/>
      <c r="C1225" s="44"/>
      <c r="D1225" s="45"/>
      <c r="E1225" s="46"/>
      <c r="F1225" s="45"/>
      <c r="G1225" s="45"/>
      <c r="H1225" s="46"/>
      <c r="I1225" s="45"/>
      <c r="J1225" s="2"/>
      <c r="K1225" s="4"/>
      <c r="L1225" s="4"/>
      <c r="M1225" s="4"/>
      <c r="N1225" s="4"/>
      <c r="O1225" s="4"/>
      <c r="P1225" s="4"/>
      <c r="Q1225" s="1"/>
      <c r="R1225" s="1"/>
      <c r="S1225" s="1"/>
      <c r="T1225" s="1"/>
      <c r="U1225" s="1"/>
      <c r="V1225" s="1"/>
      <c r="W1225" s="1"/>
      <c r="X1225" s="1"/>
      <c r="Y1225" s="1"/>
      <c r="Z1225" s="1"/>
      <c r="AA1225" s="1"/>
      <c r="AB1225" s="1"/>
      <c r="AC1225" s="1"/>
      <c r="AD1225" s="1"/>
      <c r="AE1225" s="1"/>
      <c r="AF1225" s="1"/>
      <c r="AG1225" s="1"/>
      <c r="AH1225" s="1"/>
      <c r="AI1225" s="1"/>
      <c r="AJ1225" s="1"/>
      <c r="AK1225" s="1"/>
      <c r="AL1225" s="1"/>
      <c r="AM1225" s="1"/>
      <c r="AN1225" s="1"/>
      <c r="AO1225" s="1"/>
      <c r="AP1225" s="4"/>
      <c r="AQ1225" s="4"/>
      <c r="AR1225" s="4"/>
      <c r="AS1225" s="4"/>
      <c r="AT1225" s="4"/>
      <c r="AU1225" s="4"/>
      <c r="AV1225" s="4"/>
      <c r="AW1225" s="4"/>
    </row>
    <row r="1226" spans="1:49" s="59" customFormat="1">
      <c r="A1226" s="14"/>
      <c r="B1226" s="43"/>
      <c r="C1226" s="44"/>
      <c r="D1226" s="45"/>
      <c r="E1226" s="46"/>
      <c r="F1226" s="45"/>
      <c r="G1226" s="45"/>
      <c r="H1226" s="46"/>
      <c r="I1226" s="45"/>
      <c r="J1226" s="2"/>
      <c r="K1226" s="4"/>
      <c r="L1226" s="4"/>
      <c r="M1226" s="4"/>
      <c r="N1226" s="4"/>
      <c r="O1226" s="4"/>
      <c r="P1226" s="4"/>
      <c r="Q1226" s="1"/>
      <c r="R1226" s="1"/>
      <c r="S1226" s="1"/>
      <c r="T1226" s="1"/>
      <c r="U1226" s="1"/>
      <c r="V1226" s="1"/>
      <c r="W1226" s="1"/>
      <c r="X1226" s="1"/>
      <c r="Y1226" s="1"/>
      <c r="Z1226" s="1"/>
      <c r="AA1226" s="1"/>
      <c r="AB1226" s="1"/>
      <c r="AC1226" s="1"/>
      <c r="AD1226" s="1"/>
      <c r="AE1226" s="1"/>
      <c r="AF1226" s="1"/>
      <c r="AG1226" s="1"/>
      <c r="AH1226" s="1"/>
      <c r="AI1226" s="1"/>
      <c r="AJ1226" s="1"/>
      <c r="AK1226" s="1"/>
      <c r="AL1226" s="1"/>
      <c r="AM1226" s="1"/>
      <c r="AN1226" s="1"/>
      <c r="AO1226" s="1"/>
      <c r="AP1226" s="4"/>
      <c r="AQ1226" s="4"/>
      <c r="AR1226" s="4"/>
      <c r="AS1226" s="4"/>
      <c r="AT1226" s="4"/>
      <c r="AU1226" s="4"/>
      <c r="AV1226" s="4"/>
      <c r="AW1226" s="4"/>
    </row>
    <row r="1227" spans="1:49" s="59" customFormat="1">
      <c r="A1227" s="14"/>
      <c r="B1227" s="43"/>
      <c r="C1227" s="44"/>
      <c r="D1227" s="45"/>
      <c r="E1227" s="46"/>
      <c r="F1227" s="45"/>
      <c r="G1227" s="45"/>
      <c r="H1227" s="46"/>
      <c r="I1227" s="45"/>
      <c r="J1227" s="2"/>
      <c r="K1227" s="4"/>
      <c r="L1227" s="4"/>
      <c r="M1227" s="4"/>
      <c r="N1227" s="4"/>
      <c r="O1227" s="4"/>
      <c r="P1227" s="4"/>
      <c r="Q1227" s="1"/>
      <c r="R1227" s="1"/>
      <c r="S1227" s="1"/>
      <c r="T1227" s="1"/>
      <c r="U1227" s="1"/>
      <c r="V1227" s="1"/>
      <c r="W1227" s="1"/>
      <c r="X1227" s="1"/>
      <c r="Y1227" s="1"/>
      <c r="Z1227" s="1"/>
      <c r="AA1227" s="1"/>
      <c r="AB1227" s="1"/>
      <c r="AC1227" s="1"/>
      <c r="AD1227" s="1"/>
      <c r="AE1227" s="1"/>
      <c r="AF1227" s="1"/>
      <c r="AG1227" s="1"/>
      <c r="AH1227" s="1"/>
      <c r="AI1227" s="1"/>
      <c r="AJ1227" s="1"/>
      <c r="AK1227" s="1"/>
      <c r="AL1227" s="1"/>
      <c r="AM1227" s="1"/>
      <c r="AN1227" s="1"/>
      <c r="AO1227" s="1"/>
      <c r="AP1227" s="4"/>
      <c r="AQ1227" s="4"/>
      <c r="AR1227" s="4"/>
      <c r="AS1227" s="4"/>
      <c r="AT1227" s="4"/>
      <c r="AU1227" s="4"/>
      <c r="AV1227" s="4"/>
      <c r="AW1227" s="4"/>
    </row>
    <row r="1228" spans="1:49" s="59" customFormat="1">
      <c r="A1228" s="14"/>
      <c r="B1228" s="43"/>
      <c r="C1228" s="44"/>
      <c r="D1228" s="45"/>
      <c r="E1228" s="46"/>
      <c r="F1228" s="45"/>
      <c r="G1228" s="45"/>
      <c r="H1228" s="46"/>
      <c r="I1228" s="45"/>
      <c r="J1228" s="2"/>
      <c r="K1228" s="4"/>
      <c r="L1228" s="4"/>
      <c r="M1228" s="4"/>
      <c r="N1228" s="4"/>
      <c r="O1228" s="4"/>
      <c r="P1228" s="4"/>
      <c r="Q1228" s="1"/>
      <c r="R1228" s="1"/>
      <c r="S1228" s="1"/>
      <c r="T1228" s="1"/>
      <c r="U1228" s="1"/>
      <c r="V1228" s="1"/>
      <c r="W1228" s="1"/>
      <c r="X1228" s="1"/>
      <c r="Y1228" s="1"/>
      <c r="Z1228" s="1"/>
      <c r="AA1228" s="1"/>
      <c r="AB1228" s="1"/>
      <c r="AC1228" s="1"/>
      <c r="AD1228" s="1"/>
      <c r="AE1228" s="1"/>
      <c r="AF1228" s="1"/>
      <c r="AG1228" s="1"/>
      <c r="AH1228" s="1"/>
      <c r="AI1228" s="1"/>
      <c r="AJ1228" s="1"/>
      <c r="AK1228" s="1"/>
      <c r="AL1228" s="1"/>
      <c r="AM1228" s="1"/>
      <c r="AN1228" s="1"/>
      <c r="AO1228" s="1"/>
      <c r="AP1228" s="4"/>
      <c r="AQ1228" s="4"/>
      <c r="AR1228" s="4"/>
      <c r="AS1228" s="4"/>
      <c r="AT1228" s="4"/>
      <c r="AU1228" s="4"/>
      <c r="AV1228" s="4"/>
      <c r="AW1228" s="4"/>
    </row>
    <row r="1229" spans="1:49" s="59" customFormat="1">
      <c r="A1229" s="14"/>
      <c r="B1229" s="43"/>
      <c r="C1229" s="44"/>
      <c r="D1229" s="45"/>
      <c r="E1229" s="46"/>
      <c r="F1229" s="45"/>
      <c r="G1229" s="45"/>
      <c r="H1229" s="46"/>
      <c r="I1229" s="45"/>
      <c r="J1229" s="2"/>
      <c r="K1229" s="4"/>
      <c r="L1229" s="4"/>
      <c r="M1229" s="4"/>
      <c r="N1229" s="4"/>
      <c r="O1229" s="4"/>
      <c r="P1229" s="4"/>
      <c r="Q1229" s="1"/>
      <c r="R1229" s="1"/>
      <c r="S1229" s="1"/>
      <c r="T1229" s="1"/>
      <c r="U1229" s="1"/>
      <c r="V1229" s="1"/>
      <c r="W1229" s="1"/>
      <c r="X1229" s="1"/>
      <c r="Y1229" s="1"/>
      <c r="Z1229" s="1"/>
      <c r="AA1229" s="1"/>
      <c r="AB1229" s="1"/>
      <c r="AC1229" s="1"/>
      <c r="AD1229" s="1"/>
      <c r="AE1229" s="1"/>
      <c r="AF1229" s="1"/>
      <c r="AG1229" s="1"/>
      <c r="AH1229" s="1"/>
      <c r="AI1229" s="1"/>
      <c r="AJ1229" s="1"/>
      <c r="AK1229" s="1"/>
      <c r="AL1229" s="1"/>
      <c r="AM1229" s="1"/>
      <c r="AN1229" s="1"/>
      <c r="AO1229" s="1"/>
      <c r="AP1229" s="4"/>
      <c r="AQ1229" s="4"/>
      <c r="AR1229" s="4"/>
      <c r="AS1229" s="4"/>
      <c r="AT1229" s="4"/>
      <c r="AU1229" s="4"/>
      <c r="AV1229" s="4"/>
      <c r="AW1229" s="4"/>
    </row>
    <row r="1230" spans="1:49" s="59" customFormat="1">
      <c r="A1230" s="14"/>
      <c r="B1230" s="43"/>
      <c r="C1230" s="44"/>
      <c r="D1230" s="45"/>
      <c r="E1230" s="46"/>
      <c r="F1230" s="45"/>
      <c r="G1230" s="45"/>
      <c r="H1230" s="46"/>
      <c r="I1230" s="45"/>
      <c r="J1230" s="2"/>
      <c r="K1230" s="4"/>
      <c r="L1230" s="4"/>
      <c r="M1230" s="4"/>
      <c r="N1230" s="4"/>
      <c r="O1230" s="4"/>
      <c r="P1230" s="4"/>
      <c r="Q1230" s="1"/>
      <c r="R1230" s="1"/>
      <c r="S1230" s="1"/>
      <c r="T1230" s="1"/>
      <c r="U1230" s="1"/>
      <c r="V1230" s="1"/>
      <c r="W1230" s="1"/>
      <c r="X1230" s="1"/>
      <c r="Y1230" s="1"/>
      <c r="Z1230" s="1"/>
      <c r="AA1230" s="1"/>
      <c r="AB1230" s="1"/>
      <c r="AC1230" s="1"/>
      <c r="AD1230" s="1"/>
      <c r="AE1230" s="1"/>
      <c r="AF1230" s="1"/>
      <c r="AG1230" s="1"/>
      <c r="AH1230" s="1"/>
      <c r="AI1230" s="1"/>
      <c r="AJ1230" s="1"/>
      <c r="AK1230" s="1"/>
      <c r="AL1230" s="1"/>
      <c r="AM1230" s="1"/>
      <c r="AN1230" s="1"/>
      <c r="AO1230" s="1"/>
      <c r="AP1230" s="4"/>
      <c r="AQ1230" s="4"/>
      <c r="AR1230" s="4"/>
      <c r="AS1230" s="4"/>
      <c r="AT1230" s="4"/>
      <c r="AU1230" s="4"/>
      <c r="AV1230" s="4"/>
      <c r="AW1230" s="4"/>
    </row>
    <row r="1231" spans="1:49" s="59" customFormat="1">
      <c r="A1231" s="14"/>
      <c r="B1231" s="43"/>
      <c r="C1231" s="44"/>
      <c r="D1231" s="45"/>
      <c r="E1231" s="46"/>
      <c r="F1231" s="45"/>
      <c r="G1231" s="45"/>
      <c r="H1231" s="46"/>
      <c r="I1231" s="45"/>
      <c r="J1231" s="2"/>
      <c r="K1231" s="4"/>
      <c r="L1231" s="4"/>
      <c r="M1231" s="4"/>
      <c r="N1231" s="4"/>
      <c r="O1231" s="4"/>
      <c r="P1231" s="4"/>
      <c r="Q1231" s="1"/>
      <c r="R1231" s="1"/>
      <c r="S1231" s="1"/>
      <c r="T1231" s="1"/>
      <c r="U1231" s="1"/>
      <c r="V1231" s="1"/>
      <c r="W1231" s="1"/>
      <c r="X1231" s="1"/>
      <c r="Y1231" s="1"/>
      <c r="Z1231" s="1"/>
      <c r="AA1231" s="1"/>
      <c r="AB1231" s="1"/>
      <c r="AC1231" s="1"/>
      <c r="AD1231" s="1"/>
      <c r="AE1231" s="1"/>
      <c r="AF1231" s="1"/>
      <c r="AG1231" s="1"/>
      <c r="AH1231" s="1"/>
      <c r="AI1231" s="1"/>
      <c r="AJ1231" s="1"/>
      <c r="AK1231" s="1"/>
      <c r="AL1231" s="1"/>
      <c r="AM1231" s="1"/>
      <c r="AN1231" s="1"/>
      <c r="AO1231" s="1"/>
      <c r="AP1231" s="4"/>
      <c r="AQ1231" s="4"/>
      <c r="AR1231" s="4"/>
      <c r="AS1231" s="4"/>
      <c r="AT1231" s="4"/>
      <c r="AU1231" s="4"/>
      <c r="AV1231" s="4"/>
      <c r="AW1231" s="4"/>
    </row>
    <row r="1232" spans="1:49" s="59" customFormat="1">
      <c r="A1232" s="14"/>
      <c r="B1232" s="43"/>
      <c r="C1232" s="44"/>
      <c r="D1232" s="45"/>
      <c r="E1232" s="46"/>
      <c r="F1232" s="45"/>
      <c r="G1232" s="45"/>
      <c r="H1232" s="46"/>
      <c r="I1232" s="45"/>
      <c r="J1232" s="2"/>
      <c r="K1232" s="4"/>
      <c r="L1232" s="4"/>
      <c r="M1232" s="4"/>
      <c r="N1232" s="4"/>
      <c r="O1232" s="4"/>
      <c r="P1232" s="4"/>
      <c r="Q1232" s="1"/>
      <c r="R1232" s="1"/>
      <c r="S1232" s="1"/>
      <c r="T1232" s="1"/>
      <c r="U1232" s="1"/>
      <c r="V1232" s="1"/>
      <c r="W1232" s="1"/>
      <c r="X1232" s="1"/>
      <c r="Y1232" s="1"/>
      <c r="Z1232" s="1"/>
      <c r="AA1232" s="1"/>
      <c r="AB1232" s="1"/>
      <c r="AC1232" s="1"/>
      <c r="AD1232" s="1"/>
      <c r="AE1232" s="1"/>
      <c r="AF1232" s="1"/>
      <c r="AG1232" s="1"/>
      <c r="AH1232" s="1"/>
      <c r="AI1232" s="1"/>
      <c r="AJ1232" s="1"/>
      <c r="AK1232" s="1"/>
      <c r="AL1232" s="1"/>
      <c r="AM1232" s="1"/>
      <c r="AN1232" s="1"/>
      <c r="AO1232" s="1"/>
      <c r="AP1232" s="4"/>
      <c r="AQ1232" s="4"/>
      <c r="AR1232" s="4"/>
      <c r="AS1232" s="4"/>
      <c r="AT1232" s="4"/>
      <c r="AU1232" s="4"/>
      <c r="AV1232" s="4"/>
      <c r="AW1232" s="4"/>
    </row>
    <row r="1233" spans="1:49" s="59" customFormat="1">
      <c r="A1233" s="14"/>
      <c r="B1233" s="43"/>
      <c r="C1233" s="44"/>
      <c r="D1233" s="45"/>
      <c r="E1233" s="46"/>
      <c r="F1233" s="45"/>
      <c r="G1233" s="45"/>
      <c r="H1233" s="46"/>
      <c r="I1233" s="45"/>
      <c r="J1233" s="2"/>
      <c r="K1233" s="4"/>
      <c r="L1233" s="4"/>
      <c r="M1233" s="4"/>
      <c r="N1233" s="4"/>
      <c r="O1233" s="4"/>
      <c r="P1233" s="4"/>
      <c r="Q1233" s="1"/>
      <c r="R1233" s="1"/>
      <c r="S1233" s="1"/>
      <c r="T1233" s="1"/>
      <c r="U1233" s="1"/>
      <c r="V1233" s="1"/>
      <c r="W1233" s="1"/>
      <c r="X1233" s="1"/>
      <c r="Y1233" s="1"/>
      <c r="Z1233" s="1"/>
      <c r="AA1233" s="1"/>
      <c r="AB1233" s="1"/>
      <c r="AC1233" s="1"/>
      <c r="AD1233" s="1"/>
      <c r="AE1233" s="1"/>
      <c r="AF1233" s="1"/>
      <c r="AG1233" s="1"/>
      <c r="AH1233" s="1"/>
      <c r="AI1233" s="1"/>
      <c r="AJ1233" s="1"/>
      <c r="AK1233" s="1"/>
      <c r="AL1233" s="1"/>
      <c r="AM1233" s="1"/>
      <c r="AN1233" s="1"/>
      <c r="AO1233" s="1"/>
      <c r="AP1233" s="4"/>
      <c r="AQ1233" s="4"/>
      <c r="AR1233" s="4"/>
      <c r="AS1233" s="4"/>
      <c r="AT1233" s="4"/>
      <c r="AU1233" s="4"/>
      <c r="AV1233" s="4"/>
      <c r="AW1233" s="4"/>
    </row>
    <row r="1234" spans="1:49" s="59" customFormat="1">
      <c r="A1234" s="14"/>
      <c r="B1234" s="43"/>
      <c r="C1234" s="44"/>
      <c r="D1234" s="45"/>
      <c r="E1234" s="46"/>
      <c r="F1234" s="45"/>
      <c r="G1234" s="45"/>
      <c r="H1234" s="46"/>
      <c r="I1234" s="45"/>
      <c r="J1234" s="2"/>
      <c r="K1234" s="4"/>
      <c r="L1234" s="4"/>
      <c r="M1234" s="4"/>
      <c r="N1234" s="4"/>
      <c r="O1234" s="4"/>
      <c r="P1234" s="4"/>
      <c r="Q1234" s="1"/>
      <c r="R1234" s="1"/>
      <c r="S1234" s="1"/>
      <c r="T1234" s="1"/>
      <c r="U1234" s="1"/>
      <c r="V1234" s="1"/>
      <c r="W1234" s="1"/>
      <c r="X1234" s="1"/>
      <c r="Y1234" s="1"/>
      <c r="Z1234" s="1"/>
      <c r="AA1234" s="1"/>
      <c r="AB1234" s="1"/>
      <c r="AC1234" s="1"/>
      <c r="AD1234" s="1"/>
      <c r="AE1234" s="1"/>
      <c r="AF1234" s="1"/>
      <c r="AG1234" s="1"/>
      <c r="AH1234" s="1"/>
      <c r="AI1234" s="1"/>
      <c r="AJ1234" s="1"/>
      <c r="AK1234" s="1"/>
      <c r="AL1234" s="1"/>
      <c r="AM1234" s="1"/>
      <c r="AN1234" s="1"/>
      <c r="AO1234" s="1"/>
      <c r="AP1234" s="4"/>
      <c r="AQ1234" s="4"/>
      <c r="AR1234" s="4"/>
      <c r="AS1234" s="4"/>
      <c r="AT1234" s="4"/>
      <c r="AU1234" s="4"/>
      <c r="AV1234" s="4"/>
      <c r="AW1234" s="4"/>
    </row>
    <row r="1235" spans="1:49" s="59" customFormat="1">
      <c r="A1235" s="14"/>
      <c r="B1235" s="43"/>
      <c r="C1235" s="44"/>
      <c r="D1235" s="45"/>
      <c r="E1235" s="46"/>
      <c r="F1235" s="45"/>
      <c r="G1235" s="45"/>
      <c r="H1235" s="46"/>
      <c r="I1235" s="45"/>
      <c r="J1235" s="2"/>
      <c r="K1235" s="4"/>
      <c r="L1235" s="4"/>
      <c r="M1235" s="4"/>
      <c r="N1235" s="4"/>
      <c r="O1235" s="4"/>
      <c r="P1235" s="4"/>
      <c r="Q1235" s="1"/>
      <c r="R1235" s="1"/>
      <c r="S1235" s="1"/>
      <c r="T1235" s="1"/>
      <c r="U1235" s="1"/>
      <c r="V1235" s="1"/>
      <c r="W1235" s="1"/>
      <c r="X1235" s="1"/>
      <c r="Y1235" s="1"/>
      <c r="Z1235" s="1"/>
      <c r="AA1235" s="1"/>
      <c r="AB1235" s="1"/>
      <c r="AC1235" s="1"/>
      <c r="AD1235" s="1"/>
      <c r="AE1235" s="1"/>
      <c r="AF1235" s="1"/>
      <c r="AG1235" s="1"/>
      <c r="AH1235" s="1"/>
      <c r="AI1235" s="1"/>
      <c r="AJ1235" s="1"/>
      <c r="AK1235" s="1"/>
      <c r="AL1235" s="1"/>
      <c r="AM1235" s="1"/>
      <c r="AN1235" s="1"/>
      <c r="AO1235" s="1"/>
      <c r="AP1235" s="4"/>
      <c r="AQ1235" s="4"/>
      <c r="AR1235" s="4"/>
      <c r="AS1235" s="4"/>
      <c r="AT1235" s="4"/>
      <c r="AU1235" s="4"/>
      <c r="AV1235" s="4"/>
      <c r="AW1235" s="4"/>
    </row>
    <row r="1236" spans="1:49" s="59" customFormat="1">
      <c r="A1236" s="14"/>
      <c r="B1236" s="43"/>
      <c r="C1236" s="44"/>
      <c r="D1236" s="45"/>
      <c r="E1236" s="46"/>
      <c r="F1236" s="45"/>
      <c r="G1236" s="45"/>
      <c r="H1236" s="46"/>
      <c r="I1236" s="45"/>
      <c r="J1236" s="2"/>
      <c r="K1236" s="4"/>
      <c r="L1236" s="4"/>
      <c r="M1236" s="4"/>
      <c r="N1236" s="4"/>
      <c r="O1236" s="4"/>
      <c r="P1236" s="4"/>
      <c r="Q1236" s="1"/>
      <c r="R1236" s="1"/>
      <c r="S1236" s="1"/>
      <c r="T1236" s="1"/>
      <c r="U1236" s="1"/>
      <c r="V1236" s="1"/>
      <c r="W1236" s="1"/>
      <c r="X1236" s="1"/>
      <c r="Y1236" s="1"/>
      <c r="Z1236" s="1"/>
      <c r="AA1236" s="1"/>
      <c r="AB1236" s="1"/>
      <c r="AC1236" s="1"/>
      <c r="AD1236" s="1"/>
      <c r="AE1236" s="1"/>
      <c r="AF1236" s="1"/>
      <c r="AG1236" s="1"/>
      <c r="AH1236" s="1"/>
      <c r="AI1236" s="1"/>
      <c r="AJ1236" s="1"/>
      <c r="AK1236" s="1"/>
      <c r="AL1236" s="1"/>
      <c r="AM1236" s="1"/>
      <c r="AN1236" s="1"/>
      <c r="AO1236" s="1"/>
      <c r="AP1236" s="4"/>
      <c r="AQ1236" s="4"/>
      <c r="AR1236" s="4"/>
      <c r="AS1236" s="4"/>
      <c r="AT1236" s="4"/>
      <c r="AU1236" s="4"/>
      <c r="AV1236" s="4"/>
      <c r="AW1236" s="4"/>
    </row>
    <row r="1237" spans="1:49" s="59" customFormat="1">
      <c r="A1237" s="14"/>
      <c r="B1237" s="43"/>
      <c r="C1237" s="44"/>
      <c r="D1237" s="45"/>
      <c r="E1237" s="46"/>
      <c r="F1237" s="45"/>
      <c r="G1237" s="45"/>
      <c r="H1237" s="46"/>
      <c r="I1237" s="45"/>
      <c r="J1237" s="2"/>
      <c r="K1237" s="4"/>
      <c r="L1237" s="4"/>
      <c r="M1237" s="4"/>
      <c r="N1237" s="4"/>
      <c r="O1237" s="4"/>
      <c r="P1237" s="4"/>
      <c r="Q1237" s="1"/>
      <c r="R1237" s="1"/>
      <c r="S1237" s="1"/>
      <c r="T1237" s="1"/>
      <c r="U1237" s="1"/>
      <c r="V1237" s="1"/>
      <c r="W1237" s="1"/>
      <c r="X1237" s="1"/>
      <c r="Y1237" s="1"/>
      <c r="Z1237" s="1"/>
      <c r="AA1237" s="1"/>
      <c r="AB1237" s="1"/>
      <c r="AC1237" s="1"/>
      <c r="AD1237" s="1"/>
      <c r="AE1237" s="1"/>
      <c r="AF1237" s="1"/>
      <c r="AG1237" s="1"/>
      <c r="AH1237" s="1"/>
      <c r="AI1237" s="1"/>
      <c r="AJ1237" s="1"/>
      <c r="AK1237" s="1"/>
      <c r="AL1237" s="1"/>
      <c r="AM1237" s="1"/>
      <c r="AN1237" s="1"/>
      <c r="AO1237" s="1"/>
      <c r="AP1237" s="4"/>
      <c r="AQ1237" s="4"/>
      <c r="AR1237" s="4"/>
      <c r="AS1237" s="4"/>
      <c r="AT1237" s="4"/>
      <c r="AU1237" s="4"/>
      <c r="AV1237" s="4"/>
      <c r="AW1237" s="4"/>
    </row>
    <row r="1238" spans="1:49" s="59" customFormat="1">
      <c r="A1238" s="14"/>
      <c r="B1238" s="43"/>
      <c r="C1238" s="44"/>
      <c r="D1238" s="45"/>
      <c r="E1238" s="46"/>
      <c r="F1238" s="45"/>
      <c r="G1238" s="45"/>
      <c r="H1238" s="46"/>
      <c r="I1238" s="45"/>
      <c r="J1238" s="2"/>
      <c r="K1238" s="4"/>
      <c r="L1238" s="4"/>
      <c r="M1238" s="4"/>
      <c r="N1238" s="4"/>
      <c r="O1238" s="4"/>
      <c r="P1238" s="4"/>
      <c r="Q1238" s="1"/>
      <c r="R1238" s="1"/>
      <c r="S1238" s="1"/>
      <c r="T1238" s="1"/>
      <c r="U1238" s="1"/>
      <c r="V1238" s="1"/>
      <c r="W1238" s="1"/>
      <c r="X1238" s="1"/>
      <c r="Y1238" s="1"/>
      <c r="Z1238" s="1"/>
      <c r="AA1238" s="1"/>
      <c r="AB1238" s="1"/>
      <c r="AC1238" s="1"/>
      <c r="AD1238" s="1"/>
      <c r="AE1238" s="1"/>
      <c r="AF1238" s="1"/>
      <c r="AG1238" s="1"/>
      <c r="AH1238" s="1"/>
      <c r="AI1238" s="1"/>
      <c r="AJ1238" s="1"/>
      <c r="AK1238" s="1"/>
      <c r="AL1238" s="1"/>
      <c r="AM1238" s="1"/>
      <c r="AN1238" s="1"/>
      <c r="AO1238" s="1"/>
      <c r="AP1238" s="4"/>
      <c r="AQ1238" s="4"/>
      <c r="AR1238" s="4"/>
      <c r="AS1238" s="4"/>
      <c r="AT1238" s="4"/>
      <c r="AU1238" s="4"/>
      <c r="AV1238" s="4"/>
      <c r="AW1238" s="4"/>
    </row>
    <row r="1239" spans="1:49" s="59" customFormat="1">
      <c r="A1239" s="14"/>
      <c r="B1239" s="43"/>
      <c r="C1239" s="44"/>
      <c r="D1239" s="45"/>
      <c r="E1239" s="46"/>
      <c r="F1239" s="45"/>
      <c r="G1239" s="45"/>
      <c r="H1239" s="46"/>
      <c r="I1239" s="45"/>
      <c r="J1239" s="2"/>
      <c r="K1239" s="4"/>
      <c r="L1239" s="4"/>
      <c r="M1239" s="4"/>
      <c r="N1239" s="4"/>
      <c r="O1239" s="4"/>
      <c r="P1239" s="4"/>
      <c r="Q1239" s="1"/>
      <c r="R1239" s="1"/>
      <c r="S1239" s="1"/>
      <c r="T1239" s="1"/>
      <c r="U1239" s="1"/>
      <c r="V1239" s="1"/>
      <c r="W1239" s="1"/>
      <c r="X1239" s="1"/>
      <c r="Y1239" s="1"/>
      <c r="Z1239" s="1"/>
      <c r="AA1239" s="1"/>
      <c r="AB1239" s="1"/>
      <c r="AC1239" s="1"/>
      <c r="AD1239" s="1"/>
      <c r="AE1239" s="1"/>
      <c r="AF1239" s="1"/>
      <c r="AG1239" s="1"/>
      <c r="AH1239" s="1"/>
      <c r="AI1239" s="1"/>
      <c r="AJ1239" s="1"/>
      <c r="AK1239" s="1"/>
      <c r="AL1239" s="1"/>
      <c r="AM1239" s="1"/>
      <c r="AN1239" s="1"/>
      <c r="AO1239" s="1"/>
      <c r="AP1239" s="4"/>
      <c r="AQ1239" s="4"/>
      <c r="AR1239" s="4"/>
      <c r="AS1239" s="4"/>
      <c r="AT1239" s="4"/>
      <c r="AU1239" s="4"/>
      <c r="AV1239" s="4"/>
      <c r="AW1239" s="4"/>
    </row>
    <row r="1240" spans="1:49" s="59" customFormat="1">
      <c r="A1240" s="14"/>
      <c r="B1240" s="43"/>
      <c r="C1240" s="44"/>
      <c r="D1240" s="45"/>
      <c r="E1240" s="46"/>
      <c r="F1240" s="45"/>
      <c r="G1240" s="45"/>
      <c r="H1240" s="46"/>
      <c r="I1240" s="45"/>
      <c r="J1240" s="2"/>
      <c r="K1240" s="4"/>
      <c r="L1240" s="4"/>
      <c r="M1240" s="4"/>
      <c r="N1240" s="4"/>
      <c r="O1240" s="4"/>
      <c r="P1240" s="4"/>
      <c r="Q1240" s="1"/>
      <c r="R1240" s="1"/>
      <c r="S1240" s="1"/>
      <c r="T1240" s="1"/>
      <c r="U1240" s="1"/>
      <c r="V1240" s="1"/>
      <c r="W1240" s="1"/>
      <c r="X1240" s="1"/>
      <c r="Y1240" s="1"/>
      <c r="Z1240" s="1"/>
      <c r="AA1240" s="1"/>
      <c r="AB1240" s="1"/>
      <c r="AC1240" s="1"/>
      <c r="AD1240" s="1"/>
      <c r="AE1240" s="1"/>
      <c r="AF1240" s="1"/>
      <c r="AG1240" s="1"/>
      <c r="AH1240" s="1"/>
      <c r="AI1240" s="1"/>
      <c r="AJ1240" s="1"/>
      <c r="AK1240" s="1"/>
      <c r="AL1240" s="1"/>
      <c r="AM1240" s="1"/>
      <c r="AN1240" s="1"/>
      <c r="AO1240" s="1"/>
      <c r="AP1240" s="4"/>
      <c r="AQ1240" s="4"/>
      <c r="AR1240" s="4"/>
      <c r="AS1240" s="4"/>
      <c r="AT1240" s="4"/>
      <c r="AU1240" s="4"/>
      <c r="AV1240" s="4"/>
      <c r="AW1240" s="4"/>
    </row>
    <row r="1241" spans="1:49" s="59" customFormat="1">
      <c r="A1241" s="14"/>
      <c r="B1241" s="43"/>
      <c r="C1241" s="44"/>
      <c r="D1241" s="45"/>
      <c r="E1241" s="46"/>
      <c r="F1241" s="45"/>
      <c r="G1241" s="45"/>
      <c r="H1241" s="46"/>
      <c r="I1241" s="45"/>
      <c r="J1241" s="2"/>
      <c r="K1241" s="4"/>
      <c r="L1241" s="4"/>
      <c r="M1241" s="4"/>
      <c r="N1241" s="4"/>
      <c r="O1241" s="4"/>
      <c r="P1241" s="4"/>
      <c r="Q1241" s="1"/>
      <c r="R1241" s="1"/>
      <c r="S1241" s="1"/>
      <c r="T1241" s="1"/>
      <c r="U1241" s="1"/>
      <c r="V1241" s="1"/>
      <c r="W1241" s="1"/>
      <c r="X1241" s="1"/>
      <c r="Y1241" s="1"/>
      <c r="Z1241" s="1"/>
      <c r="AA1241" s="1"/>
      <c r="AB1241" s="1"/>
      <c r="AC1241" s="1"/>
      <c r="AD1241" s="1"/>
      <c r="AE1241" s="1"/>
      <c r="AF1241" s="1"/>
      <c r="AG1241" s="1"/>
      <c r="AH1241" s="1"/>
      <c r="AI1241" s="1"/>
      <c r="AJ1241" s="1"/>
      <c r="AK1241" s="1"/>
      <c r="AL1241" s="1"/>
      <c r="AM1241" s="1"/>
      <c r="AN1241" s="1"/>
      <c r="AO1241" s="1"/>
      <c r="AP1241" s="4"/>
      <c r="AQ1241" s="4"/>
      <c r="AR1241" s="4"/>
      <c r="AS1241" s="4"/>
      <c r="AT1241" s="4"/>
      <c r="AU1241" s="4"/>
      <c r="AV1241" s="4"/>
      <c r="AW1241" s="4"/>
    </row>
    <row r="1242" spans="1:49" s="59" customFormat="1">
      <c r="A1242" s="14"/>
      <c r="B1242" s="43"/>
      <c r="C1242" s="44"/>
      <c r="D1242" s="45"/>
      <c r="E1242" s="46"/>
      <c r="F1242" s="45"/>
      <c r="G1242" s="45"/>
      <c r="H1242" s="46"/>
      <c r="I1242" s="45"/>
      <c r="J1242" s="2"/>
      <c r="K1242" s="4"/>
      <c r="L1242" s="4"/>
      <c r="M1242" s="4"/>
      <c r="N1242" s="4"/>
      <c r="O1242" s="4"/>
      <c r="P1242" s="4"/>
      <c r="Q1242" s="1"/>
      <c r="R1242" s="1"/>
      <c r="S1242" s="1"/>
      <c r="T1242" s="1"/>
      <c r="U1242" s="1"/>
      <c r="V1242" s="1"/>
      <c r="W1242" s="1"/>
      <c r="X1242" s="1"/>
      <c r="Y1242" s="1"/>
      <c r="Z1242" s="1"/>
      <c r="AA1242" s="1"/>
      <c r="AB1242" s="1"/>
      <c r="AC1242" s="1"/>
      <c r="AD1242" s="1"/>
      <c r="AE1242" s="1"/>
      <c r="AF1242" s="1"/>
      <c r="AG1242" s="1"/>
      <c r="AH1242" s="1"/>
      <c r="AI1242" s="1"/>
      <c r="AJ1242" s="1"/>
      <c r="AK1242" s="1"/>
      <c r="AL1242" s="1"/>
      <c r="AM1242" s="1"/>
      <c r="AN1242" s="1"/>
      <c r="AO1242" s="1"/>
      <c r="AP1242" s="4"/>
      <c r="AQ1242" s="4"/>
      <c r="AR1242" s="4"/>
      <c r="AS1242" s="4"/>
      <c r="AT1242" s="4"/>
      <c r="AU1242" s="4"/>
      <c r="AV1242" s="4"/>
      <c r="AW1242" s="4"/>
    </row>
    <row r="1243" spans="1:49" s="59" customFormat="1">
      <c r="A1243" s="14"/>
      <c r="B1243" s="43"/>
      <c r="C1243" s="44"/>
      <c r="D1243" s="45"/>
      <c r="E1243" s="46"/>
      <c r="F1243" s="45"/>
      <c r="G1243" s="45"/>
      <c r="H1243" s="46"/>
      <c r="I1243" s="45"/>
      <c r="J1243" s="2"/>
      <c r="K1243" s="4"/>
      <c r="L1243" s="4"/>
      <c r="M1243" s="4"/>
      <c r="N1243" s="4"/>
      <c r="O1243" s="4"/>
      <c r="P1243" s="4"/>
      <c r="Q1243" s="1"/>
      <c r="R1243" s="1"/>
      <c r="S1243" s="1"/>
      <c r="T1243" s="1"/>
      <c r="U1243" s="1"/>
      <c r="V1243" s="1"/>
      <c r="W1243" s="1"/>
      <c r="X1243" s="1"/>
      <c r="Y1243" s="1"/>
      <c r="Z1243" s="1"/>
      <c r="AA1243" s="1"/>
      <c r="AB1243" s="1"/>
      <c r="AC1243" s="1"/>
      <c r="AD1243" s="1"/>
      <c r="AE1243" s="1"/>
      <c r="AF1243" s="1"/>
      <c r="AG1243" s="1"/>
      <c r="AH1243" s="1"/>
      <c r="AI1243" s="1"/>
      <c r="AJ1243" s="1"/>
      <c r="AK1243" s="1"/>
      <c r="AL1243" s="1"/>
      <c r="AM1243" s="1"/>
      <c r="AN1243" s="1"/>
      <c r="AO1243" s="1"/>
      <c r="AP1243" s="4"/>
      <c r="AQ1243" s="4"/>
      <c r="AR1243" s="4"/>
      <c r="AS1243" s="4"/>
      <c r="AT1243" s="4"/>
      <c r="AU1243" s="4"/>
      <c r="AV1243" s="4"/>
      <c r="AW1243" s="4"/>
    </row>
    <row r="1244" spans="1:49" s="59" customFormat="1">
      <c r="A1244" s="14"/>
      <c r="B1244" s="43"/>
      <c r="C1244" s="44"/>
      <c r="D1244" s="45"/>
      <c r="E1244" s="46"/>
      <c r="F1244" s="45"/>
      <c r="G1244" s="45"/>
      <c r="H1244" s="46"/>
      <c r="I1244" s="45"/>
      <c r="J1244" s="2"/>
      <c r="K1244" s="4"/>
      <c r="L1244" s="4"/>
      <c r="M1244" s="4"/>
      <c r="N1244" s="4"/>
      <c r="O1244" s="4"/>
      <c r="P1244" s="4"/>
      <c r="Q1244" s="1"/>
      <c r="R1244" s="1"/>
      <c r="S1244" s="1"/>
      <c r="T1244" s="1"/>
      <c r="U1244" s="1"/>
      <c r="V1244" s="1"/>
      <c r="W1244" s="1"/>
      <c r="X1244" s="1"/>
      <c r="Y1244" s="1"/>
      <c r="Z1244" s="1"/>
      <c r="AA1244" s="1"/>
      <c r="AB1244" s="1"/>
      <c r="AC1244" s="1"/>
      <c r="AD1244" s="1"/>
      <c r="AE1244" s="1"/>
      <c r="AF1244" s="1"/>
      <c r="AG1244" s="1"/>
      <c r="AH1244" s="1"/>
      <c r="AI1244" s="1"/>
      <c r="AJ1244" s="1"/>
      <c r="AK1244" s="1"/>
      <c r="AL1244" s="1"/>
      <c r="AM1244" s="1"/>
      <c r="AN1244" s="1"/>
      <c r="AO1244" s="1"/>
      <c r="AP1244" s="4"/>
      <c r="AQ1244" s="4"/>
      <c r="AR1244" s="4"/>
      <c r="AS1244" s="4"/>
      <c r="AT1244" s="4"/>
      <c r="AU1244" s="4"/>
      <c r="AV1244" s="4"/>
      <c r="AW1244" s="4"/>
    </row>
    <row r="1245" spans="1:49" s="59" customFormat="1">
      <c r="A1245" s="14"/>
      <c r="B1245" s="43"/>
      <c r="C1245" s="44"/>
      <c r="D1245" s="45"/>
      <c r="E1245" s="46"/>
      <c r="F1245" s="45"/>
      <c r="G1245" s="45"/>
      <c r="H1245" s="46"/>
      <c r="I1245" s="45"/>
      <c r="J1245" s="2"/>
      <c r="K1245" s="4"/>
      <c r="L1245" s="4"/>
      <c r="M1245" s="4"/>
      <c r="N1245" s="4"/>
      <c r="O1245" s="4"/>
      <c r="P1245" s="4"/>
      <c r="Q1245" s="1"/>
      <c r="R1245" s="1"/>
      <c r="S1245" s="1"/>
      <c r="T1245" s="1"/>
      <c r="U1245" s="1"/>
      <c r="V1245" s="1"/>
      <c r="W1245" s="1"/>
      <c r="X1245" s="1"/>
      <c r="Y1245" s="1"/>
      <c r="Z1245" s="1"/>
      <c r="AA1245" s="1"/>
      <c r="AB1245" s="1"/>
      <c r="AC1245" s="1"/>
      <c r="AD1245" s="1"/>
      <c r="AE1245" s="1"/>
      <c r="AF1245" s="1"/>
      <c r="AG1245" s="1"/>
      <c r="AH1245" s="1"/>
      <c r="AI1245" s="1"/>
      <c r="AJ1245" s="1"/>
      <c r="AK1245" s="1"/>
      <c r="AL1245" s="1"/>
      <c r="AM1245" s="1"/>
      <c r="AN1245" s="1"/>
      <c r="AO1245" s="1"/>
      <c r="AP1245" s="4"/>
      <c r="AQ1245" s="4"/>
      <c r="AR1245" s="4"/>
      <c r="AS1245" s="4"/>
      <c r="AT1245" s="4"/>
      <c r="AU1245" s="4"/>
      <c r="AV1245" s="4"/>
      <c r="AW1245" s="4"/>
    </row>
    <row r="1246" spans="1:49" s="59" customFormat="1">
      <c r="A1246" s="14"/>
      <c r="B1246" s="43"/>
      <c r="C1246" s="44"/>
      <c r="D1246" s="45"/>
      <c r="E1246" s="46"/>
      <c r="F1246" s="45"/>
      <c r="G1246" s="45"/>
      <c r="H1246" s="46"/>
      <c r="I1246" s="45"/>
      <c r="J1246" s="2"/>
      <c r="K1246" s="4"/>
      <c r="L1246" s="4"/>
      <c r="M1246" s="4"/>
      <c r="N1246" s="4"/>
      <c r="O1246" s="4"/>
      <c r="P1246" s="4"/>
      <c r="Q1246" s="1"/>
      <c r="R1246" s="1"/>
      <c r="S1246" s="1"/>
      <c r="T1246" s="1"/>
      <c r="U1246" s="1"/>
      <c r="V1246" s="1"/>
      <c r="W1246" s="1"/>
      <c r="X1246" s="1"/>
      <c r="Y1246" s="1"/>
      <c r="Z1246" s="1"/>
      <c r="AA1246" s="1"/>
      <c r="AB1246" s="1"/>
      <c r="AC1246" s="1"/>
      <c r="AD1246" s="1"/>
      <c r="AE1246" s="1"/>
      <c r="AF1246" s="1"/>
      <c r="AG1246" s="1"/>
      <c r="AH1246" s="1"/>
      <c r="AI1246" s="1"/>
      <c r="AJ1246" s="1"/>
      <c r="AK1246" s="1"/>
      <c r="AL1246" s="1"/>
      <c r="AM1246" s="1"/>
      <c r="AN1246" s="1"/>
      <c r="AO1246" s="1"/>
      <c r="AP1246" s="4"/>
      <c r="AQ1246" s="4"/>
      <c r="AR1246" s="4"/>
      <c r="AS1246" s="4"/>
      <c r="AT1246" s="4"/>
      <c r="AU1246" s="4"/>
      <c r="AV1246" s="4"/>
      <c r="AW1246" s="4"/>
    </row>
    <row r="1247" spans="1:49" s="59" customFormat="1">
      <c r="A1247" s="14"/>
      <c r="B1247" s="43"/>
      <c r="C1247" s="44"/>
      <c r="D1247" s="45"/>
      <c r="E1247" s="46"/>
      <c r="F1247" s="45"/>
      <c r="G1247" s="45"/>
      <c r="H1247" s="46"/>
      <c r="I1247" s="45"/>
      <c r="J1247" s="2"/>
      <c r="K1247" s="4"/>
      <c r="L1247" s="4"/>
      <c r="M1247" s="4"/>
      <c r="N1247" s="4"/>
      <c r="O1247" s="4"/>
      <c r="P1247" s="4"/>
      <c r="Q1247" s="1"/>
      <c r="R1247" s="1"/>
      <c r="S1247" s="1"/>
      <c r="T1247" s="1"/>
      <c r="U1247" s="1"/>
      <c r="V1247" s="1"/>
      <c r="W1247" s="1"/>
      <c r="X1247" s="1"/>
      <c r="Y1247" s="1"/>
      <c r="Z1247" s="1"/>
      <c r="AA1247" s="1"/>
      <c r="AB1247" s="1"/>
      <c r="AC1247" s="1"/>
      <c r="AD1247" s="1"/>
      <c r="AE1247" s="1"/>
      <c r="AF1247" s="1"/>
      <c r="AG1247" s="1"/>
      <c r="AH1247" s="1"/>
      <c r="AI1247" s="1"/>
      <c r="AJ1247" s="1"/>
      <c r="AK1247" s="1"/>
      <c r="AL1247" s="1"/>
      <c r="AM1247" s="1"/>
      <c r="AN1247" s="1"/>
      <c r="AO1247" s="1"/>
      <c r="AP1247" s="4"/>
      <c r="AQ1247" s="4"/>
      <c r="AR1247" s="4"/>
      <c r="AS1247" s="4"/>
      <c r="AT1247" s="4"/>
      <c r="AU1247" s="4"/>
      <c r="AV1247" s="4"/>
      <c r="AW1247" s="4"/>
    </row>
    <row r="1248" spans="1:49" s="59" customFormat="1">
      <c r="A1248" s="14"/>
      <c r="B1248" s="43"/>
      <c r="C1248" s="44"/>
      <c r="D1248" s="45"/>
      <c r="E1248" s="46"/>
      <c r="F1248" s="45"/>
      <c r="G1248" s="45"/>
      <c r="H1248" s="46"/>
      <c r="I1248" s="45"/>
      <c r="J1248" s="2"/>
      <c r="K1248" s="4"/>
      <c r="L1248" s="4"/>
      <c r="M1248" s="4"/>
      <c r="N1248" s="4"/>
      <c r="O1248" s="4"/>
      <c r="P1248" s="4"/>
      <c r="Q1248" s="1"/>
      <c r="R1248" s="1"/>
      <c r="S1248" s="1"/>
      <c r="T1248" s="1"/>
      <c r="U1248" s="1"/>
      <c r="V1248" s="1"/>
      <c r="W1248" s="1"/>
      <c r="X1248" s="1"/>
      <c r="Y1248" s="1"/>
      <c r="Z1248" s="1"/>
      <c r="AA1248" s="1"/>
      <c r="AB1248" s="1"/>
      <c r="AC1248" s="1"/>
      <c r="AD1248" s="1"/>
      <c r="AE1248" s="1"/>
      <c r="AF1248" s="1"/>
      <c r="AG1248" s="1"/>
      <c r="AH1248" s="1"/>
      <c r="AI1248" s="1"/>
      <c r="AJ1248" s="1"/>
      <c r="AK1248" s="1"/>
      <c r="AL1248" s="1"/>
      <c r="AM1248" s="1"/>
      <c r="AN1248" s="1"/>
      <c r="AO1248" s="1"/>
      <c r="AP1248" s="4"/>
      <c r="AQ1248" s="4"/>
      <c r="AR1248" s="4"/>
      <c r="AS1248" s="4"/>
      <c r="AT1248" s="4"/>
      <c r="AU1248" s="4"/>
      <c r="AV1248" s="4"/>
      <c r="AW1248" s="4"/>
    </row>
    <row r="1249" spans="1:49" s="59" customFormat="1">
      <c r="A1249" s="14"/>
      <c r="B1249" s="43"/>
      <c r="C1249" s="44"/>
      <c r="D1249" s="45"/>
      <c r="E1249" s="46"/>
      <c r="F1249" s="45"/>
      <c r="G1249" s="45"/>
      <c r="H1249" s="46"/>
      <c r="I1249" s="45"/>
      <c r="J1249" s="2"/>
      <c r="K1249" s="4"/>
      <c r="L1249" s="4"/>
      <c r="M1249" s="4"/>
      <c r="N1249" s="4"/>
      <c r="O1249" s="4"/>
      <c r="P1249" s="4"/>
      <c r="Q1249" s="1"/>
      <c r="R1249" s="1"/>
      <c r="S1249" s="1"/>
      <c r="T1249" s="1"/>
      <c r="U1249" s="1"/>
      <c r="V1249" s="1"/>
      <c r="W1249" s="1"/>
      <c r="X1249" s="1"/>
      <c r="Y1249" s="1"/>
      <c r="Z1249" s="1"/>
      <c r="AA1249" s="1"/>
      <c r="AB1249" s="1"/>
      <c r="AC1249" s="1"/>
      <c r="AD1249" s="1"/>
      <c r="AE1249" s="1"/>
      <c r="AF1249" s="1"/>
      <c r="AG1249" s="1"/>
      <c r="AH1249" s="1"/>
      <c r="AI1249" s="1"/>
      <c r="AJ1249" s="1"/>
      <c r="AK1249" s="1"/>
      <c r="AL1249" s="1"/>
      <c r="AM1249" s="1"/>
      <c r="AN1249" s="1"/>
      <c r="AO1249" s="1"/>
      <c r="AP1249" s="4"/>
      <c r="AQ1249" s="4"/>
      <c r="AR1249" s="4"/>
      <c r="AS1249" s="4"/>
      <c r="AT1249" s="4"/>
      <c r="AU1249" s="4"/>
      <c r="AV1249" s="4"/>
      <c r="AW1249" s="4"/>
    </row>
    <row r="1250" spans="1:49" s="59" customFormat="1">
      <c r="A1250" s="14"/>
      <c r="B1250" s="43"/>
      <c r="C1250" s="44"/>
      <c r="D1250" s="45"/>
      <c r="E1250" s="46"/>
      <c r="F1250" s="45"/>
      <c r="G1250" s="45"/>
      <c r="H1250" s="46"/>
      <c r="I1250" s="45"/>
      <c r="J1250" s="2"/>
      <c r="K1250" s="4"/>
      <c r="L1250" s="4"/>
      <c r="M1250" s="4"/>
      <c r="N1250" s="4"/>
      <c r="O1250" s="4"/>
      <c r="P1250" s="4"/>
      <c r="Q1250" s="1"/>
      <c r="R1250" s="1"/>
      <c r="S1250" s="1"/>
      <c r="T1250" s="1"/>
      <c r="U1250" s="1"/>
      <c r="V1250" s="1"/>
      <c r="W1250" s="1"/>
      <c r="X1250" s="1"/>
      <c r="Y1250" s="1"/>
      <c r="Z1250" s="1"/>
      <c r="AA1250" s="1"/>
      <c r="AB1250" s="1"/>
      <c r="AC1250" s="1"/>
      <c r="AD1250" s="1"/>
      <c r="AE1250" s="1"/>
      <c r="AF1250" s="1"/>
      <c r="AG1250" s="1"/>
      <c r="AH1250" s="1"/>
      <c r="AI1250" s="1"/>
      <c r="AJ1250" s="1"/>
      <c r="AK1250" s="1"/>
      <c r="AL1250" s="1"/>
      <c r="AM1250" s="1"/>
      <c r="AN1250" s="1"/>
      <c r="AO1250" s="1"/>
      <c r="AP1250" s="4"/>
      <c r="AQ1250" s="4"/>
      <c r="AR1250" s="4"/>
      <c r="AS1250" s="4"/>
      <c r="AT1250" s="4"/>
      <c r="AU1250" s="4"/>
      <c r="AV1250" s="4"/>
      <c r="AW1250" s="4"/>
    </row>
    <row r="1251" spans="1:49" s="59" customFormat="1">
      <c r="A1251" s="14"/>
      <c r="B1251" s="43"/>
      <c r="C1251" s="44"/>
      <c r="D1251" s="45"/>
      <c r="E1251" s="46"/>
      <c r="F1251" s="45"/>
      <c r="G1251" s="45"/>
      <c r="H1251" s="46"/>
      <c r="I1251" s="45"/>
      <c r="J1251" s="2"/>
      <c r="K1251" s="4"/>
      <c r="L1251" s="4"/>
      <c r="M1251" s="4"/>
      <c r="N1251" s="4"/>
      <c r="O1251" s="4"/>
      <c r="P1251" s="4"/>
      <c r="Q1251" s="1"/>
      <c r="R1251" s="1"/>
      <c r="S1251" s="1"/>
      <c r="T1251" s="1"/>
      <c r="U1251" s="1"/>
      <c r="V1251" s="1"/>
      <c r="W1251" s="1"/>
      <c r="X1251" s="1"/>
      <c r="Y1251" s="1"/>
      <c r="Z1251" s="1"/>
      <c r="AA1251" s="1"/>
      <c r="AB1251" s="1"/>
      <c r="AC1251" s="1"/>
      <c r="AD1251" s="1"/>
      <c r="AE1251" s="1"/>
      <c r="AF1251" s="1"/>
      <c r="AG1251" s="1"/>
      <c r="AH1251" s="1"/>
      <c r="AI1251" s="1"/>
      <c r="AJ1251" s="1"/>
      <c r="AK1251" s="1"/>
      <c r="AL1251" s="1"/>
      <c r="AM1251" s="1"/>
      <c r="AN1251" s="1"/>
      <c r="AO1251" s="1"/>
      <c r="AP1251" s="4"/>
      <c r="AQ1251" s="4"/>
      <c r="AR1251" s="4"/>
      <c r="AS1251" s="4"/>
      <c r="AT1251" s="4"/>
      <c r="AU1251" s="4"/>
      <c r="AV1251" s="4"/>
      <c r="AW1251" s="4"/>
    </row>
    <row r="1252" spans="1:49" s="59" customFormat="1">
      <c r="A1252" s="14"/>
      <c r="B1252" s="43"/>
      <c r="C1252" s="44"/>
      <c r="D1252" s="45"/>
      <c r="E1252" s="46"/>
      <c r="F1252" s="45"/>
      <c r="G1252" s="45"/>
      <c r="H1252" s="46"/>
      <c r="I1252" s="45"/>
      <c r="J1252" s="2"/>
      <c r="K1252" s="4"/>
      <c r="L1252" s="4"/>
      <c r="M1252" s="4"/>
      <c r="N1252" s="4"/>
      <c r="O1252" s="4"/>
      <c r="P1252" s="4"/>
      <c r="Q1252" s="1"/>
      <c r="R1252" s="1"/>
      <c r="S1252" s="1"/>
      <c r="T1252" s="1"/>
      <c r="U1252" s="1"/>
      <c r="V1252" s="1"/>
      <c r="W1252" s="1"/>
      <c r="X1252" s="1"/>
      <c r="Y1252" s="1"/>
      <c r="Z1252" s="1"/>
      <c r="AA1252" s="1"/>
      <c r="AB1252" s="1"/>
      <c r="AC1252" s="1"/>
      <c r="AD1252" s="1"/>
      <c r="AE1252" s="1"/>
      <c r="AF1252" s="1"/>
      <c r="AG1252" s="1"/>
      <c r="AH1252" s="1"/>
      <c r="AI1252" s="1"/>
      <c r="AJ1252" s="1"/>
      <c r="AK1252" s="1"/>
      <c r="AL1252" s="1"/>
      <c r="AM1252" s="1"/>
      <c r="AN1252" s="1"/>
      <c r="AO1252" s="1"/>
      <c r="AP1252" s="4"/>
      <c r="AQ1252" s="4"/>
      <c r="AR1252" s="4"/>
      <c r="AS1252" s="4"/>
      <c r="AT1252" s="4"/>
      <c r="AU1252" s="4"/>
      <c r="AV1252" s="4"/>
      <c r="AW1252" s="4"/>
    </row>
    <row r="1253" spans="1:49" s="59" customFormat="1">
      <c r="A1253" s="14"/>
      <c r="B1253" s="43"/>
      <c r="C1253" s="44"/>
      <c r="D1253" s="45"/>
      <c r="E1253" s="46"/>
      <c r="F1253" s="45"/>
      <c r="G1253" s="45"/>
      <c r="H1253" s="46"/>
      <c r="I1253" s="45"/>
      <c r="J1253" s="2"/>
      <c r="K1253" s="4"/>
      <c r="L1253" s="4"/>
      <c r="M1253" s="4"/>
      <c r="N1253" s="4"/>
      <c r="O1253" s="4"/>
      <c r="P1253" s="4"/>
      <c r="Q1253" s="1"/>
      <c r="R1253" s="1"/>
      <c r="S1253" s="1"/>
      <c r="T1253" s="1"/>
      <c r="U1253" s="1"/>
      <c r="V1253" s="1"/>
      <c r="W1253" s="1"/>
      <c r="X1253" s="1"/>
      <c r="Y1253" s="1"/>
      <c r="Z1253" s="1"/>
      <c r="AA1253" s="1"/>
      <c r="AB1253" s="1"/>
      <c r="AC1253" s="1"/>
      <c r="AD1253" s="1"/>
      <c r="AE1253" s="1"/>
      <c r="AF1253" s="1"/>
      <c r="AG1253" s="1"/>
      <c r="AH1253" s="1"/>
      <c r="AI1253" s="1"/>
      <c r="AJ1253" s="1"/>
      <c r="AK1253" s="1"/>
      <c r="AL1253" s="1"/>
      <c r="AM1253" s="1"/>
      <c r="AN1253" s="1"/>
      <c r="AO1253" s="1"/>
      <c r="AP1253" s="4"/>
      <c r="AQ1253" s="4"/>
      <c r="AR1253" s="4"/>
      <c r="AS1253" s="4"/>
      <c r="AT1253" s="4"/>
      <c r="AU1253" s="4"/>
      <c r="AV1253" s="4"/>
      <c r="AW1253" s="4"/>
    </row>
    <row r="1254" spans="1:49" s="59" customFormat="1">
      <c r="A1254" s="14"/>
      <c r="B1254" s="43"/>
      <c r="C1254" s="44"/>
      <c r="D1254" s="45"/>
      <c r="E1254" s="46"/>
      <c r="F1254" s="45"/>
      <c r="G1254" s="45"/>
      <c r="H1254" s="46"/>
      <c r="I1254" s="45"/>
      <c r="J1254" s="2"/>
      <c r="K1254" s="4"/>
      <c r="L1254" s="4"/>
      <c r="M1254" s="4"/>
      <c r="N1254" s="4"/>
      <c r="O1254" s="4"/>
      <c r="P1254" s="4"/>
      <c r="Q1254" s="1"/>
      <c r="R1254" s="1"/>
      <c r="S1254" s="1"/>
      <c r="T1254" s="1"/>
      <c r="U1254" s="1"/>
      <c r="V1254" s="1"/>
      <c r="W1254" s="1"/>
      <c r="X1254" s="1"/>
      <c r="Y1254" s="1"/>
      <c r="Z1254" s="1"/>
      <c r="AA1254" s="1"/>
      <c r="AB1254" s="1"/>
      <c r="AC1254" s="1"/>
      <c r="AD1254" s="1"/>
      <c r="AE1254" s="1"/>
      <c r="AF1254" s="1"/>
      <c r="AG1254" s="1"/>
      <c r="AH1254" s="1"/>
      <c r="AI1254" s="1"/>
      <c r="AJ1254" s="1"/>
      <c r="AK1254" s="1"/>
      <c r="AL1254" s="1"/>
      <c r="AM1254" s="1"/>
      <c r="AN1254" s="1"/>
      <c r="AO1254" s="1"/>
      <c r="AP1254" s="4"/>
      <c r="AQ1254" s="4"/>
      <c r="AR1254" s="4"/>
      <c r="AS1254" s="4"/>
      <c r="AT1254" s="4"/>
      <c r="AU1254" s="4"/>
      <c r="AV1254" s="4"/>
      <c r="AW1254" s="4"/>
    </row>
    <row r="1255" spans="1:49" s="59" customFormat="1">
      <c r="A1255" s="14"/>
      <c r="B1255" s="43"/>
      <c r="C1255" s="44"/>
      <c r="D1255" s="45"/>
      <c r="E1255" s="46"/>
      <c r="F1255" s="45"/>
      <c r="G1255" s="45"/>
      <c r="H1255" s="46"/>
      <c r="I1255" s="45"/>
      <c r="J1255" s="2"/>
      <c r="K1255" s="4"/>
      <c r="L1255" s="4"/>
      <c r="M1255" s="4"/>
      <c r="N1255" s="4"/>
      <c r="O1255" s="4"/>
      <c r="P1255" s="4"/>
      <c r="Q1255" s="1"/>
      <c r="R1255" s="1"/>
      <c r="S1255" s="1"/>
      <c r="T1255" s="1"/>
      <c r="U1255" s="1"/>
      <c r="V1255" s="1"/>
      <c r="W1255" s="1"/>
      <c r="X1255" s="1"/>
      <c r="Y1255" s="1"/>
      <c r="Z1255" s="1"/>
      <c r="AA1255" s="1"/>
      <c r="AB1255" s="1"/>
      <c r="AC1255" s="1"/>
      <c r="AD1255" s="1"/>
      <c r="AE1255" s="1"/>
      <c r="AF1255" s="1"/>
      <c r="AG1255" s="1"/>
      <c r="AH1255" s="1"/>
      <c r="AI1255" s="1"/>
      <c r="AJ1255" s="1"/>
      <c r="AK1255" s="1"/>
      <c r="AL1255" s="1"/>
      <c r="AM1255" s="1"/>
      <c r="AN1255" s="1"/>
      <c r="AO1255" s="1"/>
      <c r="AP1255" s="4"/>
      <c r="AQ1255" s="4"/>
      <c r="AR1255" s="4"/>
      <c r="AS1255" s="4"/>
      <c r="AT1255" s="4"/>
      <c r="AU1255" s="4"/>
      <c r="AV1255" s="4"/>
      <c r="AW1255" s="4"/>
    </row>
    <row r="1256" spans="1:49" s="59" customFormat="1">
      <c r="A1256" s="14"/>
      <c r="B1256" s="43"/>
      <c r="C1256" s="44"/>
      <c r="D1256" s="45"/>
      <c r="E1256" s="46"/>
      <c r="F1256" s="45"/>
      <c r="G1256" s="45"/>
      <c r="H1256" s="46"/>
      <c r="I1256" s="45"/>
      <c r="J1256" s="2"/>
      <c r="K1256" s="4"/>
      <c r="L1256" s="4"/>
      <c r="M1256" s="4"/>
      <c r="N1256" s="4"/>
      <c r="O1256" s="4"/>
      <c r="P1256" s="4"/>
      <c r="Q1256" s="1"/>
      <c r="R1256" s="1"/>
      <c r="S1256" s="1"/>
      <c r="T1256" s="1"/>
      <c r="U1256" s="1"/>
      <c r="V1256" s="1"/>
      <c r="W1256" s="1"/>
      <c r="X1256" s="1"/>
      <c r="Y1256" s="1"/>
      <c r="Z1256" s="1"/>
      <c r="AA1256" s="1"/>
      <c r="AB1256" s="1"/>
      <c r="AC1256" s="1"/>
      <c r="AD1256" s="1"/>
      <c r="AE1256" s="1"/>
      <c r="AF1256" s="1"/>
      <c r="AG1256" s="1"/>
      <c r="AH1256" s="1"/>
      <c r="AI1256" s="1"/>
      <c r="AJ1256" s="1"/>
      <c r="AK1256" s="1"/>
      <c r="AL1256" s="1"/>
      <c r="AM1256" s="1"/>
      <c r="AN1256" s="1"/>
      <c r="AO1256" s="1"/>
      <c r="AP1256" s="4"/>
      <c r="AQ1256" s="4"/>
      <c r="AR1256" s="4"/>
      <c r="AS1256" s="4"/>
      <c r="AT1256" s="4"/>
      <c r="AU1256" s="4"/>
      <c r="AV1256" s="4"/>
      <c r="AW1256" s="4"/>
    </row>
    <row r="1257" spans="1:49" s="59" customFormat="1">
      <c r="A1257" s="14"/>
      <c r="B1257" s="43"/>
      <c r="C1257" s="44"/>
      <c r="D1257" s="45"/>
      <c r="E1257" s="46"/>
      <c r="F1257" s="45"/>
      <c r="G1257" s="45"/>
      <c r="H1257" s="46"/>
      <c r="I1257" s="45"/>
      <c r="J1257" s="2"/>
      <c r="K1257" s="4"/>
      <c r="L1257" s="4"/>
      <c r="M1257" s="4"/>
      <c r="N1257" s="4"/>
      <c r="O1257" s="4"/>
      <c r="P1257" s="4"/>
      <c r="Q1257" s="1"/>
      <c r="R1257" s="1"/>
      <c r="S1257" s="1"/>
      <c r="T1257" s="1"/>
      <c r="U1257" s="1"/>
      <c r="V1257" s="1"/>
      <c r="W1257" s="1"/>
      <c r="X1257" s="1"/>
      <c r="Y1257" s="1"/>
      <c r="Z1257" s="1"/>
      <c r="AA1257" s="1"/>
      <c r="AB1257" s="1"/>
      <c r="AC1257" s="1"/>
      <c r="AD1257" s="1"/>
      <c r="AE1257" s="1"/>
      <c r="AF1257" s="1"/>
      <c r="AG1257" s="1"/>
      <c r="AH1257" s="1"/>
      <c r="AI1257" s="1"/>
      <c r="AJ1257" s="1"/>
      <c r="AK1257" s="1"/>
      <c r="AL1257" s="1"/>
      <c r="AM1257" s="1"/>
      <c r="AN1257" s="1"/>
      <c r="AO1257" s="1"/>
      <c r="AP1257" s="4"/>
      <c r="AQ1257" s="4"/>
      <c r="AR1257" s="4"/>
      <c r="AS1257" s="4"/>
      <c r="AT1257" s="4"/>
      <c r="AU1257" s="4"/>
      <c r="AV1257" s="4"/>
      <c r="AW1257" s="4"/>
    </row>
    <row r="1258" spans="1:49" s="59" customFormat="1">
      <c r="A1258" s="14"/>
      <c r="B1258" s="43"/>
      <c r="C1258" s="44"/>
      <c r="D1258" s="45"/>
      <c r="E1258" s="46"/>
      <c r="F1258" s="45"/>
      <c r="G1258" s="45"/>
      <c r="H1258" s="46"/>
      <c r="I1258" s="45"/>
      <c r="J1258" s="2"/>
      <c r="K1258" s="4"/>
      <c r="L1258" s="4"/>
      <c r="M1258" s="4"/>
      <c r="N1258" s="4"/>
      <c r="O1258" s="4"/>
      <c r="P1258" s="4"/>
      <c r="Q1258" s="1"/>
      <c r="R1258" s="1"/>
      <c r="S1258" s="1"/>
      <c r="T1258" s="1"/>
      <c r="U1258" s="1"/>
      <c r="V1258" s="1"/>
      <c r="W1258" s="1"/>
      <c r="X1258" s="1"/>
      <c r="Y1258" s="1"/>
      <c r="Z1258" s="1"/>
      <c r="AA1258" s="1"/>
      <c r="AB1258" s="1"/>
      <c r="AC1258" s="1"/>
      <c r="AD1258" s="1"/>
      <c r="AE1258" s="1"/>
      <c r="AF1258" s="1"/>
      <c r="AG1258" s="1"/>
      <c r="AH1258" s="1"/>
      <c r="AI1258" s="1"/>
      <c r="AJ1258" s="1"/>
      <c r="AK1258" s="1"/>
      <c r="AL1258" s="1"/>
      <c r="AM1258" s="1"/>
      <c r="AN1258" s="1"/>
      <c r="AO1258" s="1"/>
      <c r="AP1258" s="4"/>
      <c r="AQ1258" s="4"/>
      <c r="AR1258" s="4"/>
      <c r="AS1258" s="4"/>
      <c r="AT1258" s="4"/>
      <c r="AU1258" s="4"/>
      <c r="AV1258" s="4"/>
      <c r="AW1258" s="4"/>
    </row>
    <row r="1259" spans="1:49" s="59" customFormat="1">
      <c r="A1259" s="14"/>
      <c r="B1259" s="43"/>
      <c r="C1259" s="44"/>
      <c r="D1259" s="45"/>
      <c r="E1259" s="46"/>
      <c r="F1259" s="45"/>
      <c r="G1259" s="45"/>
      <c r="H1259" s="46"/>
      <c r="I1259" s="45"/>
      <c r="J1259" s="2"/>
      <c r="K1259" s="4"/>
      <c r="L1259" s="4"/>
      <c r="M1259" s="4"/>
      <c r="N1259" s="4"/>
      <c r="O1259" s="4"/>
      <c r="P1259" s="4"/>
      <c r="Q1259" s="1"/>
      <c r="R1259" s="1"/>
      <c r="S1259" s="1"/>
      <c r="T1259" s="1"/>
      <c r="U1259" s="1"/>
      <c r="V1259" s="1"/>
      <c r="W1259" s="1"/>
      <c r="X1259" s="1"/>
      <c r="Y1259" s="1"/>
      <c r="Z1259" s="1"/>
      <c r="AA1259" s="1"/>
      <c r="AB1259" s="1"/>
      <c r="AC1259" s="1"/>
      <c r="AD1259" s="1"/>
      <c r="AE1259" s="1"/>
      <c r="AF1259" s="1"/>
      <c r="AG1259" s="1"/>
      <c r="AH1259" s="1"/>
      <c r="AI1259" s="1"/>
      <c r="AJ1259" s="1"/>
      <c r="AK1259" s="1"/>
      <c r="AL1259" s="1"/>
      <c r="AM1259" s="1"/>
      <c r="AN1259" s="1"/>
      <c r="AO1259" s="1"/>
      <c r="AP1259" s="4"/>
      <c r="AQ1259" s="4"/>
      <c r="AR1259" s="4"/>
      <c r="AS1259" s="4"/>
      <c r="AT1259" s="4"/>
      <c r="AU1259" s="4"/>
      <c r="AV1259" s="4"/>
      <c r="AW1259" s="4"/>
    </row>
    <row r="1260" spans="1:49" s="59" customFormat="1">
      <c r="A1260" s="14"/>
      <c r="B1260" s="43"/>
      <c r="C1260" s="44"/>
      <c r="D1260" s="45"/>
      <c r="E1260" s="46"/>
      <c r="F1260" s="45"/>
      <c r="G1260" s="45"/>
      <c r="H1260" s="46"/>
      <c r="I1260" s="45"/>
      <c r="J1260" s="2"/>
      <c r="K1260" s="4"/>
      <c r="L1260" s="4"/>
      <c r="M1260" s="4"/>
      <c r="N1260" s="4"/>
      <c r="O1260" s="4"/>
      <c r="P1260" s="4"/>
      <c r="Q1260" s="1"/>
      <c r="R1260" s="1"/>
      <c r="S1260" s="1"/>
      <c r="T1260" s="1"/>
      <c r="U1260" s="1"/>
      <c r="V1260" s="1"/>
      <c r="W1260" s="1"/>
      <c r="X1260" s="1"/>
      <c r="Y1260" s="1"/>
      <c r="Z1260" s="1"/>
      <c r="AA1260" s="1"/>
      <c r="AB1260" s="1"/>
      <c r="AC1260" s="1"/>
      <c r="AD1260" s="1"/>
      <c r="AE1260" s="1"/>
      <c r="AF1260" s="1"/>
      <c r="AG1260" s="1"/>
      <c r="AH1260" s="1"/>
      <c r="AI1260" s="1"/>
      <c r="AJ1260" s="1"/>
      <c r="AK1260" s="1"/>
      <c r="AL1260" s="1"/>
      <c r="AM1260" s="1"/>
      <c r="AN1260" s="1"/>
      <c r="AO1260" s="1"/>
      <c r="AP1260" s="4"/>
      <c r="AQ1260" s="4"/>
      <c r="AR1260" s="4"/>
      <c r="AS1260" s="4"/>
      <c r="AT1260" s="4"/>
      <c r="AU1260" s="4"/>
      <c r="AV1260" s="4"/>
      <c r="AW1260" s="4"/>
    </row>
    <row r="1261" spans="1:49" s="59" customFormat="1">
      <c r="A1261" s="14"/>
      <c r="B1261" s="43"/>
      <c r="C1261" s="44"/>
      <c r="D1261" s="45"/>
      <c r="E1261" s="46"/>
      <c r="F1261" s="45"/>
      <c r="G1261" s="45"/>
      <c r="H1261" s="46"/>
      <c r="I1261" s="45"/>
      <c r="J1261" s="2"/>
      <c r="K1261" s="4"/>
      <c r="L1261" s="4"/>
      <c r="M1261" s="4"/>
      <c r="N1261" s="4"/>
      <c r="O1261" s="4"/>
      <c r="P1261" s="4"/>
      <c r="Q1261" s="1"/>
      <c r="R1261" s="1"/>
      <c r="S1261" s="1"/>
      <c r="T1261" s="1"/>
      <c r="U1261" s="1"/>
      <c r="V1261" s="1"/>
      <c r="W1261" s="1"/>
      <c r="X1261" s="1"/>
      <c r="Y1261" s="1"/>
      <c r="Z1261" s="1"/>
      <c r="AA1261" s="1"/>
      <c r="AB1261" s="1"/>
      <c r="AC1261" s="1"/>
      <c r="AD1261" s="1"/>
      <c r="AE1261" s="1"/>
      <c r="AF1261" s="1"/>
      <c r="AG1261" s="1"/>
      <c r="AH1261" s="1"/>
      <c r="AI1261" s="1"/>
      <c r="AJ1261" s="1"/>
      <c r="AK1261" s="1"/>
      <c r="AL1261" s="1"/>
      <c r="AM1261" s="1"/>
      <c r="AN1261" s="1"/>
      <c r="AO1261" s="1"/>
      <c r="AP1261" s="4"/>
      <c r="AQ1261" s="4"/>
      <c r="AR1261" s="4"/>
      <c r="AS1261" s="4"/>
      <c r="AT1261" s="4"/>
      <c r="AU1261" s="4"/>
      <c r="AV1261" s="4"/>
      <c r="AW1261" s="4"/>
    </row>
    <row r="1262" spans="1:49" s="59" customFormat="1">
      <c r="A1262" s="14"/>
      <c r="B1262" s="43"/>
      <c r="C1262" s="44"/>
      <c r="D1262" s="45"/>
      <c r="E1262" s="46"/>
      <c r="F1262" s="45"/>
      <c r="G1262" s="45"/>
      <c r="H1262" s="46"/>
      <c r="I1262" s="45"/>
      <c r="J1262" s="2"/>
      <c r="K1262" s="4"/>
      <c r="L1262" s="4"/>
      <c r="M1262" s="4"/>
      <c r="N1262" s="4"/>
      <c r="O1262" s="4"/>
      <c r="P1262" s="4"/>
      <c r="Q1262" s="1"/>
      <c r="R1262" s="1"/>
      <c r="S1262" s="1"/>
      <c r="T1262" s="1"/>
      <c r="U1262" s="1"/>
      <c r="V1262" s="1"/>
      <c r="W1262" s="1"/>
      <c r="X1262" s="1"/>
      <c r="Y1262" s="1"/>
      <c r="Z1262" s="1"/>
      <c r="AA1262" s="1"/>
      <c r="AB1262" s="1"/>
      <c r="AC1262" s="1"/>
      <c r="AD1262" s="1"/>
      <c r="AE1262" s="1"/>
      <c r="AF1262" s="1"/>
      <c r="AG1262" s="1"/>
      <c r="AH1262" s="1"/>
      <c r="AI1262" s="1"/>
      <c r="AJ1262" s="1"/>
      <c r="AK1262" s="1"/>
      <c r="AL1262" s="1"/>
      <c r="AM1262" s="1"/>
      <c r="AN1262" s="1"/>
      <c r="AO1262" s="1"/>
      <c r="AP1262" s="4"/>
      <c r="AQ1262" s="4"/>
      <c r="AR1262" s="4"/>
      <c r="AS1262" s="4"/>
      <c r="AT1262" s="4"/>
      <c r="AU1262" s="4"/>
      <c r="AV1262" s="4"/>
      <c r="AW1262" s="4"/>
    </row>
    <row r="1263" spans="1:49" s="59" customFormat="1">
      <c r="A1263" s="14"/>
      <c r="B1263" s="43"/>
      <c r="C1263" s="44"/>
      <c r="D1263" s="45"/>
      <c r="E1263" s="46"/>
      <c r="F1263" s="45"/>
      <c r="G1263" s="45"/>
      <c r="H1263" s="46"/>
      <c r="I1263" s="45"/>
      <c r="J1263" s="2"/>
      <c r="K1263" s="4"/>
      <c r="L1263" s="4"/>
      <c r="M1263" s="4"/>
      <c r="N1263" s="4"/>
      <c r="O1263" s="4"/>
      <c r="P1263" s="4"/>
      <c r="Q1263" s="1"/>
      <c r="R1263" s="1"/>
      <c r="S1263" s="1"/>
      <c r="T1263" s="1"/>
      <c r="U1263" s="1"/>
      <c r="V1263" s="1"/>
      <c r="W1263" s="1"/>
      <c r="X1263" s="1"/>
      <c r="Y1263" s="1"/>
      <c r="Z1263" s="1"/>
      <c r="AA1263" s="1"/>
      <c r="AB1263" s="1"/>
      <c r="AC1263" s="1"/>
      <c r="AD1263" s="1"/>
      <c r="AE1263" s="1"/>
      <c r="AF1263" s="1"/>
      <c r="AG1263" s="1"/>
      <c r="AH1263" s="1"/>
      <c r="AI1263" s="1"/>
      <c r="AJ1263" s="1"/>
      <c r="AK1263" s="1"/>
      <c r="AL1263" s="1"/>
      <c r="AM1263" s="1"/>
      <c r="AN1263" s="1"/>
      <c r="AO1263" s="1"/>
      <c r="AP1263" s="4"/>
      <c r="AQ1263" s="4"/>
      <c r="AR1263" s="4"/>
      <c r="AS1263" s="4"/>
      <c r="AT1263" s="4"/>
      <c r="AU1263" s="4"/>
      <c r="AV1263" s="4"/>
      <c r="AW1263" s="4"/>
    </row>
    <row r="1264" spans="1:49" s="59" customFormat="1">
      <c r="A1264" s="14"/>
      <c r="B1264" s="43"/>
      <c r="C1264" s="44"/>
      <c r="D1264" s="45"/>
      <c r="E1264" s="46"/>
      <c r="F1264" s="45"/>
      <c r="G1264" s="45"/>
      <c r="H1264" s="46"/>
      <c r="I1264" s="45"/>
      <c r="J1264" s="2"/>
      <c r="K1264" s="4"/>
      <c r="L1264" s="4"/>
      <c r="M1264" s="4"/>
      <c r="N1264" s="4"/>
      <c r="O1264" s="4"/>
      <c r="P1264" s="4"/>
      <c r="Q1264" s="1"/>
      <c r="R1264" s="1"/>
      <c r="S1264" s="1"/>
      <c r="T1264" s="1"/>
      <c r="U1264" s="1"/>
      <c r="V1264" s="1"/>
      <c r="W1264" s="1"/>
      <c r="X1264" s="1"/>
      <c r="Y1264" s="1"/>
      <c r="Z1264" s="1"/>
      <c r="AA1264" s="1"/>
      <c r="AB1264" s="1"/>
      <c r="AC1264" s="1"/>
      <c r="AD1264" s="1"/>
      <c r="AE1264" s="1"/>
      <c r="AF1264" s="1"/>
      <c r="AG1264" s="1"/>
      <c r="AH1264" s="1"/>
      <c r="AI1264" s="1"/>
      <c r="AJ1264" s="1"/>
      <c r="AK1264" s="1"/>
      <c r="AL1264" s="1"/>
      <c r="AM1264" s="1"/>
      <c r="AN1264" s="1"/>
      <c r="AO1264" s="1"/>
      <c r="AP1264" s="4"/>
      <c r="AQ1264" s="4"/>
      <c r="AR1264" s="4"/>
      <c r="AS1264" s="4"/>
      <c r="AT1264" s="4"/>
      <c r="AU1264" s="4"/>
      <c r="AV1264" s="4"/>
      <c r="AW1264" s="4"/>
    </row>
    <row r="1265" spans="1:49" s="59" customFormat="1">
      <c r="A1265" s="14"/>
      <c r="B1265" s="43"/>
      <c r="C1265" s="44"/>
      <c r="D1265" s="45"/>
      <c r="E1265" s="46"/>
      <c r="F1265" s="45"/>
      <c r="G1265" s="45"/>
      <c r="H1265" s="46"/>
      <c r="I1265" s="45"/>
      <c r="J1265" s="2"/>
      <c r="K1265" s="4"/>
      <c r="L1265" s="4"/>
      <c r="M1265" s="4"/>
      <c r="N1265" s="4"/>
      <c r="O1265" s="4"/>
      <c r="P1265" s="4"/>
      <c r="Q1265" s="1"/>
      <c r="R1265" s="1"/>
      <c r="S1265" s="1"/>
      <c r="T1265" s="1"/>
      <c r="U1265" s="1"/>
      <c r="V1265" s="1"/>
      <c r="W1265" s="1"/>
      <c r="X1265" s="1"/>
      <c r="Y1265" s="1"/>
      <c r="Z1265" s="1"/>
      <c r="AA1265" s="1"/>
      <c r="AB1265" s="1"/>
      <c r="AC1265" s="1"/>
      <c r="AD1265" s="1"/>
      <c r="AE1265" s="1"/>
      <c r="AF1265" s="1"/>
      <c r="AG1265" s="1"/>
      <c r="AH1265" s="1"/>
      <c r="AI1265" s="1"/>
      <c r="AJ1265" s="1"/>
      <c r="AK1265" s="1"/>
      <c r="AL1265" s="1"/>
      <c r="AM1265" s="1"/>
      <c r="AN1265" s="1"/>
      <c r="AO1265" s="1"/>
      <c r="AP1265" s="4"/>
      <c r="AQ1265" s="4"/>
      <c r="AR1265" s="4"/>
      <c r="AS1265" s="4"/>
      <c r="AT1265" s="4"/>
      <c r="AU1265" s="4"/>
      <c r="AV1265" s="4"/>
      <c r="AW1265" s="4"/>
    </row>
    <row r="1266" spans="1:49" s="59" customFormat="1">
      <c r="A1266" s="14"/>
      <c r="B1266" s="43"/>
      <c r="C1266" s="44"/>
      <c r="D1266" s="45"/>
      <c r="E1266" s="46"/>
      <c r="F1266" s="45"/>
      <c r="G1266" s="45"/>
      <c r="H1266" s="46"/>
      <c r="I1266" s="45"/>
      <c r="J1266" s="2"/>
      <c r="K1266" s="4"/>
      <c r="L1266" s="4"/>
      <c r="M1266" s="4"/>
      <c r="N1266" s="4"/>
      <c r="O1266" s="4"/>
      <c r="P1266" s="4"/>
      <c r="Q1266" s="1"/>
      <c r="R1266" s="1"/>
      <c r="S1266" s="1"/>
      <c r="T1266" s="1"/>
      <c r="U1266" s="1"/>
      <c r="V1266" s="1"/>
      <c r="W1266" s="1"/>
      <c r="X1266" s="1"/>
      <c r="Y1266" s="1"/>
      <c r="Z1266" s="1"/>
      <c r="AA1266" s="1"/>
      <c r="AB1266" s="1"/>
      <c r="AC1266" s="1"/>
      <c r="AD1266" s="1"/>
      <c r="AE1266" s="1"/>
      <c r="AF1266" s="1"/>
      <c r="AG1266" s="1"/>
      <c r="AH1266" s="1"/>
      <c r="AI1266" s="1"/>
      <c r="AJ1266" s="1"/>
      <c r="AK1266" s="1"/>
      <c r="AL1266" s="1"/>
      <c r="AM1266" s="1"/>
      <c r="AN1266" s="1"/>
      <c r="AO1266" s="1"/>
      <c r="AP1266" s="4"/>
      <c r="AQ1266" s="4"/>
      <c r="AR1266" s="4"/>
      <c r="AS1266" s="4"/>
      <c r="AT1266" s="4"/>
      <c r="AU1266" s="4"/>
      <c r="AV1266" s="4"/>
      <c r="AW1266" s="4"/>
    </row>
    <row r="1267" spans="1:49" s="59" customFormat="1">
      <c r="A1267" s="14"/>
      <c r="B1267" s="43"/>
      <c r="C1267" s="44"/>
      <c r="D1267" s="45"/>
      <c r="E1267" s="46"/>
      <c r="F1267" s="45"/>
      <c r="G1267" s="45"/>
      <c r="H1267" s="46"/>
      <c r="I1267" s="45"/>
      <c r="J1267" s="2"/>
      <c r="K1267" s="4"/>
      <c r="L1267" s="4"/>
      <c r="M1267" s="4"/>
      <c r="N1267" s="4"/>
      <c r="O1267" s="4"/>
      <c r="P1267" s="4"/>
      <c r="Q1267" s="1"/>
      <c r="R1267" s="1"/>
      <c r="S1267" s="1"/>
      <c r="T1267" s="1"/>
      <c r="U1267" s="1"/>
      <c r="V1267" s="1"/>
      <c r="W1267" s="1"/>
      <c r="X1267" s="1"/>
      <c r="Y1267" s="1"/>
      <c r="Z1267" s="1"/>
      <c r="AA1267" s="1"/>
      <c r="AB1267" s="1"/>
      <c r="AC1267" s="1"/>
      <c r="AD1267" s="1"/>
      <c r="AE1267" s="1"/>
      <c r="AF1267" s="1"/>
      <c r="AG1267" s="1"/>
      <c r="AH1267" s="1"/>
      <c r="AI1267" s="1"/>
      <c r="AJ1267" s="1"/>
      <c r="AK1267" s="1"/>
      <c r="AL1267" s="1"/>
      <c r="AM1267" s="1"/>
      <c r="AN1267" s="1"/>
      <c r="AO1267" s="1"/>
      <c r="AP1267" s="4"/>
      <c r="AQ1267" s="4"/>
      <c r="AR1267" s="4"/>
      <c r="AS1267" s="4"/>
      <c r="AT1267" s="4"/>
      <c r="AU1267" s="4"/>
      <c r="AV1267" s="4"/>
      <c r="AW1267" s="4"/>
    </row>
    <row r="1268" spans="1:49" s="59" customFormat="1">
      <c r="A1268" s="14"/>
      <c r="B1268" s="43"/>
      <c r="C1268" s="44"/>
      <c r="D1268" s="45"/>
      <c r="E1268" s="46"/>
      <c r="F1268" s="45"/>
      <c r="G1268" s="45"/>
      <c r="H1268" s="46"/>
      <c r="I1268" s="45"/>
      <c r="J1268" s="2"/>
      <c r="K1268" s="4"/>
      <c r="L1268" s="4"/>
      <c r="M1268" s="4"/>
      <c r="N1268" s="4"/>
      <c r="O1268" s="4"/>
      <c r="P1268" s="4"/>
      <c r="Q1268" s="1"/>
      <c r="R1268" s="1"/>
      <c r="S1268" s="1"/>
      <c r="T1268" s="1"/>
      <c r="U1268" s="1"/>
      <c r="V1268" s="1"/>
      <c r="W1268" s="1"/>
      <c r="X1268" s="1"/>
      <c r="Y1268" s="1"/>
      <c r="Z1268" s="1"/>
      <c r="AA1268" s="1"/>
      <c r="AB1268" s="1"/>
      <c r="AC1268" s="1"/>
      <c r="AD1268" s="1"/>
      <c r="AE1268" s="1"/>
      <c r="AF1268" s="1"/>
      <c r="AG1268" s="1"/>
      <c r="AH1268" s="1"/>
      <c r="AI1268" s="1"/>
      <c r="AJ1268" s="1"/>
      <c r="AK1268" s="1"/>
      <c r="AL1268" s="1"/>
      <c r="AM1268" s="1"/>
      <c r="AN1268" s="1"/>
      <c r="AO1268" s="1"/>
      <c r="AP1268" s="4"/>
      <c r="AQ1268" s="4"/>
      <c r="AR1268" s="4"/>
      <c r="AS1268" s="4"/>
      <c r="AT1268" s="4"/>
      <c r="AU1268" s="4"/>
      <c r="AV1268" s="4"/>
      <c r="AW1268" s="4"/>
    </row>
    <row r="1269" spans="1:49" s="59" customFormat="1">
      <c r="A1269" s="14"/>
      <c r="B1269" s="43"/>
      <c r="C1269" s="44"/>
      <c r="D1269" s="45"/>
      <c r="E1269" s="46"/>
      <c r="F1269" s="45"/>
      <c r="G1269" s="45"/>
      <c r="H1269" s="46"/>
      <c r="I1269" s="45"/>
      <c r="J1269" s="2"/>
      <c r="K1269" s="4"/>
      <c r="L1269" s="4"/>
      <c r="M1269" s="4"/>
      <c r="N1269" s="4"/>
      <c r="O1269" s="4"/>
      <c r="P1269" s="4"/>
      <c r="Q1269" s="1"/>
      <c r="R1269" s="1"/>
      <c r="S1269" s="1"/>
      <c r="T1269" s="1"/>
      <c r="U1269" s="1"/>
      <c r="V1269" s="1"/>
      <c r="W1269" s="1"/>
      <c r="X1269" s="1"/>
      <c r="Y1269" s="1"/>
      <c r="Z1269" s="1"/>
      <c r="AA1269" s="1"/>
      <c r="AB1269" s="1"/>
      <c r="AC1269" s="1"/>
      <c r="AD1269" s="1"/>
      <c r="AE1269" s="1"/>
      <c r="AF1269" s="1"/>
      <c r="AG1269" s="1"/>
      <c r="AH1269" s="1"/>
      <c r="AI1269" s="1"/>
      <c r="AJ1269" s="1"/>
      <c r="AK1269" s="1"/>
      <c r="AL1269" s="1"/>
      <c r="AM1269" s="1"/>
      <c r="AN1269" s="1"/>
      <c r="AO1269" s="1"/>
      <c r="AP1269" s="4"/>
      <c r="AQ1269" s="4"/>
      <c r="AR1269" s="4"/>
      <c r="AS1269" s="4"/>
      <c r="AT1269" s="4"/>
      <c r="AU1269" s="4"/>
      <c r="AV1269" s="4"/>
      <c r="AW1269" s="4"/>
    </row>
    <row r="1270" spans="1:49" s="59" customFormat="1">
      <c r="A1270" s="14"/>
      <c r="B1270" s="43"/>
      <c r="C1270" s="44"/>
      <c r="D1270" s="45"/>
      <c r="E1270" s="46"/>
      <c r="F1270" s="45"/>
      <c r="G1270" s="45"/>
      <c r="H1270" s="46"/>
      <c r="I1270" s="45"/>
      <c r="J1270" s="2"/>
      <c r="K1270" s="4"/>
      <c r="L1270" s="4"/>
      <c r="M1270" s="4"/>
      <c r="N1270" s="4"/>
      <c r="O1270" s="4"/>
      <c r="P1270" s="4"/>
      <c r="Q1270" s="1"/>
      <c r="R1270" s="1"/>
      <c r="S1270" s="1"/>
      <c r="T1270" s="1"/>
      <c r="U1270" s="1"/>
      <c r="V1270" s="1"/>
      <c r="W1270" s="1"/>
      <c r="X1270" s="1"/>
      <c r="Y1270" s="1"/>
      <c r="Z1270" s="1"/>
      <c r="AA1270" s="1"/>
      <c r="AB1270" s="1"/>
      <c r="AC1270" s="1"/>
      <c r="AD1270" s="1"/>
      <c r="AE1270" s="1"/>
      <c r="AF1270" s="1"/>
      <c r="AG1270" s="1"/>
      <c r="AH1270" s="1"/>
      <c r="AI1270" s="1"/>
      <c r="AJ1270" s="1"/>
      <c r="AK1270" s="1"/>
      <c r="AL1270" s="1"/>
      <c r="AM1270" s="1"/>
      <c r="AN1270" s="1"/>
      <c r="AO1270" s="1"/>
      <c r="AP1270" s="4"/>
      <c r="AQ1270" s="4"/>
      <c r="AR1270" s="4"/>
      <c r="AS1270" s="4"/>
      <c r="AT1270" s="4"/>
      <c r="AU1270" s="4"/>
      <c r="AV1270" s="4"/>
      <c r="AW1270" s="4"/>
    </row>
    <row r="1271" spans="1:49" s="59" customFormat="1">
      <c r="A1271" s="14"/>
      <c r="B1271" s="43"/>
      <c r="C1271" s="44"/>
      <c r="D1271" s="45"/>
      <c r="E1271" s="46"/>
      <c r="F1271" s="45"/>
      <c r="G1271" s="45"/>
      <c r="H1271" s="46"/>
      <c r="I1271" s="45"/>
      <c r="J1271" s="2"/>
      <c r="K1271" s="4"/>
      <c r="L1271" s="4"/>
      <c r="M1271" s="4"/>
      <c r="N1271" s="4"/>
      <c r="O1271" s="4"/>
      <c r="P1271" s="4"/>
      <c r="Q1271" s="1"/>
      <c r="R1271" s="1"/>
      <c r="S1271" s="1"/>
      <c r="T1271" s="1"/>
      <c r="U1271" s="1"/>
      <c r="V1271" s="1"/>
      <c r="W1271" s="1"/>
      <c r="X1271" s="1"/>
      <c r="Y1271" s="1"/>
      <c r="Z1271" s="1"/>
      <c r="AA1271" s="1"/>
      <c r="AB1271" s="1"/>
      <c r="AC1271" s="1"/>
      <c r="AD1271" s="1"/>
      <c r="AE1271" s="1"/>
      <c r="AF1271" s="1"/>
      <c r="AG1271" s="1"/>
      <c r="AH1271" s="1"/>
      <c r="AI1271" s="1"/>
      <c r="AJ1271" s="1"/>
      <c r="AK1271" s="1"/>
      <c r="AL1271" s="1"/>
      <c r="AM1271" s="1"/>
      <c r="AN1271" s="1"/>
      <c r="AO1271" s="1"/>
      <c r="AP1271" s="4"/>
      <c r="AQ1271" s="4"/>
      <c r="AR1271" s="4"/>
      <c r="AS1271" s="4"/>
      <c r="AT1271" s="4"/>
      <c r="AU1271" s="4"/>
      <c r="AV1271" s="4"/>
      <c r="AW1271" s="4"/>
    </row>
    <row r="1272" spans="1:49" s="59" customFormat="1">
      <c r="A1272" s="14"/>
      <c r="B1272" s="43"/>
      <c r="C1272" s="44"/>
      <c r="D1272" s="45"/>
      <c r="E1272" s="46"/>
      <c r="F1272" s="45"/>
      <c r="G1272" s="45"/>
      <c r="H1272" s="46"/>
      <c r="I1272" s="45"/>
      <c r="J1272" s="2"/>
      <c r="K1272" s="4"/>
      <c r="L1272" s="4"/>
      <c r="M1272" s="4"/>
      <c r="N1272" s="4"/>
      <c r="O1272" s="4"/>
      <c r="P1272" s="4"/>
      <c r="Q1272" s="1"/>
      <c r="R1272" s="1"/>
      <c r="S1272" s="1"/>
      <c r="T1272" s="1"/>
      <c r="U1272" s="1"/>
      <c r="V1272" s="1"/>
      <c r="W1272" s="1"/>
      <c r="X1272" s="1"/>
      <c r="Y1272" s="1"/>
      <c r="Z1272" s="1"/>
      <c r="AA1272" s="1"/>
      <c r="AB1272" s="1"/>
      <c r="AC1272" s="1"/>
      <c r="AD1272" s="1"/>
      <c r="AE1272" s="1"/>
      <c r="AF1272" s="1"/>
      <c r="AG1272" s="1"/>
      <c r="AH1272" s="1"/>
      <c r="AI1272" s="1"/>
      <c r="AJ1272" s="1"/>
      <c r="AK1272" s="1"/>
      <c r="AL1272" s="1"/>
      <c r="AM1272" s="1"/>
      <c r="AN1272" s="1"/>
      <c r="AO1272" s="1"/>
      <c r="AP1272" s="4"/>
      <c r="AQ1272" s="4"/>
      <c r="AR1272" s="4"/>
      <c r="AS1272" s="4"/>
      <c r="AT1272" s="4"/>
      <c r="AU1272" s="4"/>
      <c r="AV1272" s="4"/>
      <c r="AW1272" s="4"/>
    </row>
    <row r="1273" spans="1:49" s="59" customFormat="1">
      <c r="A1273" s="14"/>
      <c r="B1273" s="43"/>
      <c r="C1273" s="44"/>
      <c r="D1273" s="45"/>
      <c r="E1273" s="46"/>
      <c r="F1273" s="45"/>
      <c r="G1273" s="45"/>
      <c r="H1273" s="46"/>
      <c r="I1273" s="45"/>
      <c r="J1273" s="2"/>
      <c r="K1273" s="4"/>
      <c r="L1273" s="4"/>
      <c r="M1273" s="4"/>
      <c r="N1273" s="4"/>
      <c r="O1273" s="4"/>
      <c r="P1273" s="4"/>
      <c r="Q1273" s="1"/>
      <c r="R1273" s="1"/>
      <c r="S1273" s="1"/>
      <c r="T1273" s="1"/>
      <c r="U1273" s="1"/>
      <c r="V1273" s="1"/>
      <c r="W1273" s="1"/>
      <c r="X1273" s="1"/>
      <c r="Y1273" s="1"/>
      <c r="Z1273" s="1"/>
      <c r="AA1273" s="1"/>
      <c r="AB1273" s="1"/>
      <c r="AC1273" s="1"/>
      <c r="AD1273" s="1"/>
      <c r="AE1273" s="1"/>
      <c r="AF1273" s="1"/>
      <c r="AG1273" s="1"/>
      <c r="AH1273" s="1"/>
      <c r="AI1273" s="1"/>
      <c r="AJ1273" s="1"/>
      <c r="AK1273" s="1"/>
      <c r="AL1273" s="1"/>
      <c r="AM1273" s="1"/>
      <c r="AN1273" s="1"/>
      <c r="AO1273" s="1"/>
      <c r="AP1273" s="4"/>
      <c r="AQ1273" s="4"/>
      <c r="AR1273" s="4"/>
      <c r="AS1273" s="4"/>
      <c r="AT1273" s="4"/>
      <c r="AU1273" s="4"/>
      <c r="AV1273" s="4"/>
      <c r="AW1273" s="4"/>
    </row>
    <row r="1274" spans="1:49" s="59" customFormat="1">
      <c r="A1274" s="14"/>
      <c r="B1274" s="43"/>
      <c r="C1274" s="44"/>
      <c r="D1274" s="45"/>
      <c r="E1274" s="46"/>
      <c r="F1274" s="45"/>
      <c r="G1274" s="45"/>
      <c r="H1274" s="46"/>
      <c r="I1274" s="45"/>
      <c r="J1274" s="2"/>
      <c r="K1274" s="4"/>
      <c r="L1274" s="4"/>
      <c r="M1274" s="4"/>
      <c r="N1274" s="4"/>
      <c r="O1274" s="4"/>
      <c r="P1274" s="4"/>
      <c r="Q1274" s="1"/>
      <c r="R1274" s="1"/>
      <c r="S1274" s="1"/>
      <c r="T1274" s="1"/>
      <c r="U1274" s="1"/>
      <c r="V1274" s="1"/>
      <c r="W1274" s="1"/>
      <c r="X1274" s="1"/>
      <c r="Y1274" s="1"/>
      <c r="Z1274" s="1"/>
      <c r="AA1274" s="1"/>
      <c r="AB1274" s="1"/>
      <c r="AC1274" s="1"/>
      <c r="AD1274" s="1"/>
      <c r="AE1274" s="1"/>
      <c r="AF1274" s="1"/>
      <c r="AG1274" s="1"/>
      <c r="AH1274" s="1"/>
      <c r="AI1274" s="1"/>
      <c r="AJ1274" s="1"/>
      <c r="AK1274" s="1"/>
      <c r="AL1274" s="1"/>
      <c r="AM1274" s="1"/>
      <c r="AN1274" s="1"/>
      <c r="AO1274" s="1"/>
      <c r="AP1274" s="4"/>
      <c r="AQ1274" s="4"/>
      <c r="AR1274" s="4"/>
      <c r="AS1274" s="4"/>
      <c r="AT1274" s="4"/>
      <c r="AU1274" s="4"/>
      <c r="AV1274" s="4"/>
      <c r="AW1274" s="4"/>
    </row>
    <row r="1275" spans="1:49" s="59" customFormat="1">
      <c r="A1275" s="14"/>
      <c r="B1275" s="43"/>
      <c r="C1275" s="44"/>
      <c r="D1275" s="45"/>
      <c r="E1275" s="46"/>
      <c r="F1275" s="45"/>
      <c r="G1275" s="45"/>
      <c r="H1275" s="46"/>
      <c r="I1275" s="45"/>
      <c r="J1275" s="2"/>
      <c r="K1275" s="4"/>
      <c r="L1275" s="4"/>
      <c r="M1275" s="4"/>
      <c r="N1275" s="4"/>
      <c r="O1275" s="4"/>
      <c r="P1275" s="4"/>
      <c r="Q1275" s="1"/>
      <c r="R1275" s="1"/>
      <c r="S1275" s="1"/>
      <c r="T1275" s="1"/>
      <c r="U1275" s="1"/>
      <c r="V1275" s="1"/>
      <c r="W1275" s="1"/>
      <c r="X1275" s="1"/>
      <c r="Y1275" s="1"/>
      <c r="Z1275" s="1"/>
      <c r="AA1275" s="1"/>
      <c r="AB1275" s="1"/>
      <c r="AC1275" s="1"/>
      <c r="AD1275" s="1"/>
      <c r="AE1275" s="1"/>
      <c r="AF1275" s="1"/>
      <c r="AG1275" s="1"/>
      <c r="AH1275" s="1"/>
      <c r="AI1275" s="1"/>
      <c r="AJ1275" s="1"/>
      <c r="AK1275" s="1"/>
      <c r="AL1275" s="1"/>
      <c r="AM1275" s="1"/>
      <c r="AN1275" s="1"/>
      <c r="AO1275" s="1"/>
      <c r="AP1275" s="4"/>
      <c r="AQ1275" s="4"/>
      <c r="AR1275" s="4"/>
      <c r="AS1275" s="4"/>
      <c r="AT1275" s="4"/>
      <c r="AU1275" s="4"/>
      <c r="AV1275" s="4"/>
      <c r="AW1275" s="4"/>
    </row>
    <row r="1276" spans="1:49" s="59" customFormat="1">
      <c r="A1276" s="14"/>
      <c r="B1276" s="43"/>
      <c r="C1276" s="44"/>
      <c r="D1276" s="45"/>
      <c r="E1276" s="46"/>
      <c r="F1276" s="45"/>
      <c r="G1276" s="45"/>
      <c r="H1276" s="46"/>
      <c r="I1276" s="45"/>
      <c r="J1276" s="2"/>
      <c r="K1276" s="4"/>
      <c r="L1276" s="4"/>
      <c r="M1276" s="4"/>
      <c r="N1276" s="4"/>
      <c r="O1276" s="4"/>
      <c r="P1276" s="4"/>
      <c r="Q1276" s="1"/>
      <c r="R1276" s="1"/>
      <c r="S1276" s="1"/>
      <c r="T1276" s="1"/>
      <c r="U1276" s="1"/>
      <c r="V1276" s="1"/>
      <c r="W1276" s="1"/>
      <c r="X1276" s="1"/>
      <c r="Y1276" s="1"/>
      <c r="Z1276" s="1"/>
      <c r="AA1276" s="1"/>
      <c r="AB1276" s="1"/>
      <c r="AC1276" s="1"/>
      <c r="AD1276" s="1"/>
      <c r="AE1276" s="1"/>
      <c r="AF1276" s="1"/>
      <c r="AG1276" s="1"/>
      <c r="AH1276" s="1"/>
      <c r="AI1276" s="1"/>
      <c r="AJ1276" s="1"/>
      <c r="AK1276" s="1"/>
      <c r="AL1276" s="1"/>
      <c r="AM1276" s="1"/>
      <c r="AN1276" s="1"/>
      <c r="AO1276" s="1"/>
      <c r="AP1276" s="4"/>
      <c r="AQ1276" s="4"/>
      <c r="AR1276" s="4"/>
      <c r="AS1276" s="4"/>
      <c r="AT1276" s="4"/>
      <c r="AU1276" s="4"/>
      <c r="AV1276" s="4"/>
      <c r="AW1276" s="4"/>
    </row>
    <row r="1277" spans="1:49" s="59" customFormat="1">
      <c r="A1277" s="14"/>
      <c r="B1277" s="43"/>
      <c r="C1277" s="44"/>
      <c r="D1277" s="45"/>
      <c r="E1277" s="46"/>
      <c r="F1277" s="45"/>
      <c r="G1277" s="45"/>
      <c r="H1277" s="46"/>
      <c r="I1277" s="45"/>
      <c r="J1277" s="2"/>
      <c r="K1277" s="4"/>
      <c r="L1277" s="4"/>
      <c r="M1277" s="4"/>
      <c r="N1277" s="4"/>
      <c r="O1277" s="4"/>
      <c r="P1277" s="4"/>
      <c r="Q1277" s="1"/>
      <c r="R1277" s="1"/>
      <c r="S1277" s="1"/>
      <c r="T1277" s="1"/>
      <c r="U1277" s="1"/>
      <c r="V1277" s="1"/>
      <c r="W1277" s="1"/>
      <c r="X1277" s="1"/>
      <c r="Y1277" s="1"/>
      <c r="Z1277" s="1"/>
      <c r="AA1277" s="1"/>
      <c r="AB1277" s="1"/>
      <c r="AC1277" s="1"/>
      <c r="AD1277" s="1"/>
      <c r="AE1277" s="1"/>
      <c r="AF1277" s="1"/>
      <c r="AG1277" s="1"/>
      <c r="AH1277" s="1"/>
      <c r="AI1277" s="1"/>
      <c r="AJ1277" s="1"/>
      <c r="AK1277" s="1"/>
      <c r="AL1277" s="1"/>
      <c r="AM1277" s="1"/>
      <c r="AN1277" s="1"/>
      <c r="AO1277" s="1"/>
      <c r="AP1277" s="4"/>
      <c r="AQ1277" s="4"/>
      <c r="AR1277" s="4"/>
      <c r="AS1277" s="4"/>
      <c r="AT1277" s="4"/>
      <c r="AU1277" s="4"/>
      <c r="AV1277" s="4"/>
      <c r="AW1277" s="4"/>
    </row>
    <row r="1278" spans="1:49" s="59" customFormat="1">
      <c r="A1278" s="14"/>
      <c r="B1278" s="43"/>
      <c r="C1278" s="44"/>
      <c r="D1278" s="45"/>
      <c r="E1278" s="46"/>
      <c r="F1278" s="45"/>
      <c r="G1278" s="45"/>
      <c r="H1278" s="46"/>
      <c r="I1278" s="45"/>
      <c r="J1278" s="2"/>
      <c r="K1278" s="4"/>
      <c r="L1278" s="4"/>
      <c r="M1278" s="4"/>
      <c r="N1278" s="4"/>
      <c r="O1278" s="4"/>
      <c r="P1278" s="4"/>
      <c r="Q1278" s="1"/>
      <c r="R1278" s="1"/>
      <c r="S1278" s="1"/>
      <c r="T1278" s="1"/>
      <c r="U1278" s="1"/>
      <c r="V1278" s="1"/>
      <c r="W1278" s="1"/>
      <c r="X1278" s="1"/>
      <c r="Y1278" s="1"/>
      <c r="Z1278" s="1"/>
      <c r="AA1278" s="1"/>
      <c r="AB1278" s="1"/>
      <c r="AC1278" s="1"/>
      <c r="AD1278" s="1"/>
      <c r="AE1278" s="1"/>
      <c r="AF1278" s="1"/>
      <c r="AG1278" s="1"/>
      <c r="AH1278" s="1"/>
      <c r="AI1278" s="1"/>
      <c r="AJ1278" s="1"/>
      <c r="AK1278" s="1"/>
      <c r="AL1278" s="1"/>
      <c r="AM1278" s="1"/>
      <c r="AN1278" s="1"/>
      <c r="AO1278" s="1"/>
      <c r="AP1278" s="4"/>
      <c r="AQ1278" s="4"/>
      <c r="AR1278" s="4"/>
      <c r="AS1278" s="4"/>
      <c r="AT1278" s="4"/>
      <c r="AU1278" s="4"/>
      <c r="AV1278" s="4"/>
      <c r="AW1278" s="4"/>
    </row>
    <row r="1279" spans="1:49" s="59" customFormat="1">
      <c r="A1279" s="14"/>
      <c r="B1279" s="43"/>
      <c r="C1279" s="44"/>
      <c r="D1279" s="45"/>
      <c r="E1279" s="46"/>
      <c r="F1279" s="45"/>
      <c r="G1279" s="45"/>
      <c r="H1279" s="46"/>
      <c r="I1279" s="45"/>
      <c r="J1279" s="2"/>
      <c r="K1279" s="4"/>
      <c r="L1279" s="4"/>
      <c r="M1279" s="4"/>
      <c r="N1279" s="4"/>
      <c r="O1279" s="4"/>
      <c r="P1279" s="4"/>
      <c r="Q1279" s="1"/>
      <c r="R1279" s="1"/>
      <c r="S1279" s="1"/>
      <c r="T1279" s="1"/>
      <c r="U1279" s="1"/>
      <c r="V1279" s="1"/>
      <c r="W1279" s="1"/>
      <c r="X1279" s="1"/>
      <c r="Y1279" s="1"/>
      <c r="Z1279" s="1"/>
      <c r="AA1279" s="1"/>
      <c r="AB1279" s="1"/>
      <c r="AC1279" s="1"/>
      <c r="AD1279" s="1"/>
      <c r="AE1279" s="1"/>
      <c r="AF1279" s="1"/>
      <c r="AG1279" s="1"/>
      <c r="AH1279" s="1"/>
      <c r="AI1279" s="1"/>
      <c r="AJ1279" s="1"/>
      <c r="AK1279" s="1"/>
      <c r="AL1279" s="1"/>
      <c r="AM1279" s="1"/>
      <c r="AN1279" s="1"/>
      <c r="AO1279" s="1"/>
      <c r="AP1279" s="4"/>
      <c r="AQ1279" s="4"/>
      <c r="AR1279" s="4"/>
      <c r="AS1279" s="4"/>
      <c r="AT1279" s="4"/>
      <c r="AU1279" s="4"/>
      <c r="AV1279" s="4"/>
      <c r="AW1279" s="4"/>
    </row>
    <row r="1280" spans="1:49" s="59" customFormat="1">
      <c r="A1280" s="14"/>
      <c r="B1280" s="43"/>
      <c r="C1280" s="44"/>
      <c r="D1280" s="45"/>
      <c r="E1280" s="46"/>
      <c r="F1280" s="45"/>
      <c r="G1280" s="45"/>
      <c r="H1280" s="46"/>
      <c r="I1280" s="45"/>
      <c r="J1280" s="2"/>
      <c r="K1280" s="4"/>
      <c r="L1280" s="4"/>
      <c r="M1280" s="4"/>
      <c r="N1280" s="4"/>
      <c r="O1280" s="4"/>
      <c r="P1280" s="4"/>
      <c r="Q1280" s="1"/>
      <c r="R1280" s="1"/>
      <c r="S1280" s="1"/>
      <c r="T1280" s="1"/>
      <c r="U1280" s="1"/>
      <c r="V1280" s="1"/>
      <c r="W1280" s="1"/>
      <c r="X1280" s="1"/>
      <c r="Y1280" s="1"/>
      <c r="Z1280" s="1"/>
      <c r="AA1280" s="1"/>
      <c r="AB1280" s="1"/>
      <c r="AC1280" s="1"/>
      <c r="AD1280" s="1"/>
      <c r="AE1280" s="1"/>
      <c r="AF1280" s="1"/>
      <c r="AG1280" s="1"/>
      <c r="AH1280" s="1"/>
      <c r="AI1280" s="1"/>
      <c r="AJ1280" s="1"/>
      <c r="AK1280" s="1"/>
      <c r="AL1280" s="1"/>
      <c r="AM1280" s="1"/>
      <c r="AN1280" s="1"/>
      <c r="AO1280" s="1"/>
      <c r="AP1280" s="4"/>
      <c r="AQ1280" s="4"/>
      <c r="AR1280" s="4"/>
      <c r="AS1280" s="4"/>
      <c r="AT1280" s="4"/>
      <c r="AU1280" s="4"/>
      <c r="AV1280" s="4"/>
      <c r="AW1280" s="4"/>
    </row>
    <row r="1281" spans="1:49" s="59" customFormat="1">
      <c r="A1281" s="14"/>
      <c r="B1281" s="43"/>
      <c r="C1281" s="44"/>
      <c r="D1281" s="45"/>
      <c r="E1281" s="46"/>
      <c r="F1281" s="45"/>
      <c r="G1281" s="45"/>
      <c r="H1281" s="46"/>
      <c r="I1281" s="45"/>
      <c r="J1281" s="2"/>
      <c r="K1281" s="4"/>
      <c r="L1281" s="4"/>
      <c r="M1281" s="4"/>
      <c r="N1281" s="4"/>
      <c r="O1281" s="4"/>
      <c r="P1281" s="4"/>
      <c r="Q1281" s="1"/>
      <c r="R1281" s="1"/>
      <c r="S1281" s="1"/>
      <c r="T1281" s="1"/>
      <c r="U1281" s="1"/>
      <c r="V1281" s="1"/>
      <c r="W1281" s="1"/>
      <c r="X1281" s="1"/>
      <c r="Y1281" s="1"/>
      <c r="Z1281" s="1"/>
      <c r="AA1281" s="1"/>
      <c r="AB1281" s="1"/>
      <c r="AC1281" s="1"/>
      <c r="AD1281" s="1"/>
      <c r="AE1281" s="1"/>
      <c r="AF1281" s="1"/>
      <c r="AG1281" s="1"/>
      <c r="AH1281" s="1"/>
      <c r="AI1281" s="1"/>
      <c r="AJ1281" s="1"/>
      <c r="AK1281" s="1"/>
      <c r="AL1281" s="1"/>
      <c r="AM1281" s="1"/>
      <c r="AN1281" s="1"/>
      <c r="AO1281" s="1"/>
      <c r="AP1281" s="4"/>
      <c r="AQ1281" s="4"/>
      <c r="AR1281" s="4"/>
      <c r="AS1281" s="4"/>
      <c r="AT1281" s="4"/>
      <c r="AU1281" s="4"/>
      <c r="AV1281" s="4"/>
      <c r="AW1281" s="4"/>
    </row>
    <row r="1282" spans="1:49" s="59" customFormat="1">
      <c r="A1282" s="14"/>
      <c r="B1282" s="43"/>
      <c r="C1282" s="44"/>
      <c r="D1282" s="45"/>
      <c r="E1282" s="46"/>
      <c r="F1282" s="45"/>
      <c r="G1282" s="45"/>
      <c r="H1282" s="46"/>
      <c r="I1282" s="45"/>
      <c r="J1282" s="2"/>
      <c r="K1282" s="4"/>
      <c r="L1282" s="4"/>
      <c r="M1282" s="4"/>
      <c r="N1282" s="4"/>
      <c r="O1282" s="4"/>
      <c r="P1282" s="4"/>
      <c r="Q1282" s="1"/>
      <c r="R1282" s="1"/>
      <c r="S1282" s="1"/>
      <c r="T1282" s="1"/>
      <c r="U1282" s="1"/>
      <c r="V1282" s="1"/>
      <c r="W1282" s="1"/>
      <c r="X1282" s="1"/>
      <c r="Y1282" s="1"/>
      <c r="Z1282" s="1"/>
      <c r="AA1282" s="1"/>
      <c r="AB1282" s="1"/>
      <c r="AC1282" s="1"/>
      <c r="AD1282" s="1"/>
      <c r="AE1282" s="1"/>
      <c r="AF1282" s="1"/>
      <c r="AG1282" s="1"/>
      <c r="AH1282" s="1"/>
      <c r="AI1282" s="1"/>
      <c r="AJ1282" s="1"/>
      <c r="AK1282" s="1"/>
      <c r="AL1282" s="1"/>
      <c r="AM1282" s="1"/>
      <c r="AN1282" s="1"/>
      <c r="AO1282" s="1"/>
      <c r="AP1282" s="4"/>
      <c r="AQ1282" s="4"/>
      <c r="AR1282" s="4"/>
      <c r="AS1282" s="4"/>
      <c r="AT1282" s="4"/>
      <c r="AU1282" s="4"/>
      <c r="AV1282" s="4"/>
      <c r="AW1282" s="4"/>
    </row>
    <row r="1283" spans="1:49" s="59" customFormat="1">
      <c r="A1283" s="14"/>
      <c r="B1283" s="43"/>
      <c r="C1283" s="44"/>
      <c r="D1283" s="45"/>
      <c r="E1283" s="46"/>
      <c r="F1283" s="45"/>
      <c r="G1283" s="45"/>
      <c r="H1283" s="46"/>
      <c r="I1283" s="45"/>
      <c r="J1283" s="2"/>
      <c r="K1283" s="4"/>
      <c r="L1283" s="4"/>
      <c r="M1283" s="4"/>
      <c r="N1283" s="4"/>
      <c r="O1283" s="4"/>
      <c r="P1283" s="4"/>
      <c r="Q1283" s="1"/>
      <c r="R1283" s="1"/>
      <c r="S1283" s="1"/>
      <c r="T1283" s="1"/>
      <c r="U1283" s="1"/>
      <c r="V1283" s="1"/>
      <c r="W1283" s="1"/>
      <c r="X1283" s="1"/>
      <c r="Y1283" s="1"/>
      <c r="Z1283" s="1"/>
      <c r="AA1283" s="1"/>
      <c r="AB1283" s="1"/>
      <c r="AC1283" s="1"/>
      <c r="AD1283" s="1"/>
      <c r="AE1283" s="1"/>
      <c r="AF1283" s="1"/>
      <c r="AG1283" s="1"/>
      <c r="AH1283" s="1"/>
      <c r="AI1283" s="1"/>
      <c r="AJ1283" s="1"/>
      <c r="AK1283" s="1"/>
      <c r="AL1283" s="1"/>
      <c r="AM1283" s="1"/>
      <c r="AN1283" s="1"/>
      <c r="AO1283" s="1"/>
      <c r="AP1283" s="4"/>
      <c r="AQ1283" s="4"/>
      <c r="AR1283" s="4"/>
      <c r="AS1283" s="4"/>
      <c r="AT1283" s="4"/>
      <c r="AU1283" s="4"/>
      <c r="AV1283" s="4"/>
      <c r="AW1283" s="4"/>
    </row>
    <row r="1284" spans="1:49" s="59" customFormat="1">
      <c r="A1284" s="14"/>
      <c r="B1284" s="43"/>
      <c r="C1284" s="44"/>
      <c r="D1284" s="45"/>
      <c r="E1284" s="46"/>
      <c r="F1284" s="45"/>
      <c r="G1284" s="45"/>
      <c r="H1284" s="46"/>
      <c r="I1284" s="45"/>
      <c r="J1284" s="2"/>
      <c r="K1284" s="4"/>
      <c r="L1284" s="4"/>
      <c r="M1284" s="4"/>
      <c r="N1284" s="4"/>
      <c r="O1284" s="4"/>
      <c r="P1284" s="4"/>
      <c r="Q1284" s="1"/>
      <c r="R1284" s="1"/>
      <c r="S1284" s="1"/>
      <c r="T1284" s="1"/>
      <c r="U1284" s="1"/>
      <c r="V1284" s="1"/>
      <c r="W1284" s="1"/>
      <c r="X1284" s="1"/>
      <c r="Y1284" s="1"/>
      <c r="Z1284" s="1"/>
      <c r="AA1284" s="1"/>
      <c r="AB1284" s="1"/>
      <c r="AC1284" s="1"/>
      <c r="AD1284" s="1"/>
      <c r="AE1284" s="1"/>
      <c r="AF1284" s="1"/>
      <c r="AG1284" s="1"/>
      <c r="AH1284" s="1"/>
      <c r="AI1284" s="1"/>
      <c r="AJ1284" s="1"/>
      <c r="AK1284" s="1"/>
      <c r="AL1284" s="1"/>
      <c r="AM1284" s="1"/>
      <c r="AN1284" s="1"/>
      <c r="AO1284" s="1"/>
      <c r="AP1284" s="4"/>
      <c r="AQ1284" s="4"/>
      <c r="AR1284" s="4"/>
      <c r="AS1284" s="4"/>
      <c r="AT1284" s="4"/>
      <c r="AU1284" s="4"/>
      <c r="AV1284" s="4"/>
      <c r="AW1284" s="4"/>
    </row>
    <row r="1285" spans="1:49" s="59" customFormat="1">
      <c r="A1285" s="14"/>
      <c r="B1285" s="43"/>
      <c r="C1285" s="44"/>
      <c r="D1285" s="45"/>
      <c r="E1285" s="46"/>
      <c r="F1285" s="45"/>
      <c r="G1285" s="45"/>
      <c r="H1285" s="46"/>
      <c r="I1285" s="45"/>
      <c r="J1285" s="2"/>
      <c r="K1285" s="4"/>
      <c r="L1285" s="4"/>
      <c r="M1285" s="4"/>
      <c r="N1285" s="4"/>
      <c r="O1285" s="4"/>
      <c r="P1285" s="4"/>
      <c r="Q1285" s="1"/>
      <c r="R1285" s="1"/>
      <c r="S1285" s="1"/>
      <c r="T1285" s="1"/>
      <c r="U1285" s="1"/>
      <c r="V1285" s="1"/>
      <c r="W1285" s="1"/>
      <c r="X1285" s="1"/>
      <c r="Y1285" s="1"/>
      <c r="Z1285" s="1"/>
      <c r="AA1285" s="1"/>
      <c r="AB1285" s="1"/>
      <c r="AC1285" s="1"/>
      <c r="AD1285" s="1"/>
      <c r="AE1285" s="1"/>
      <c r="AF1285" s="1"/>
      <c r="AG1285" s="1"/>
      <c r="AH1285" s="1"/>
      <c r="AI1285" s="1"/>
      <c r="AJ1285" s="1"/>
      <c r="AK1285" s="1"/>
      <c r="AL1285" s="1"/>
      <c r="AM1285" s="1"/>
      <c r="AN1285" s="1"/>
      <c r="AO1285" s="1"/>
      <c r="AP1285" s="4"/>
      <c r="AQ1285" s="4"/>
      <c r="AR1285" s="4"/>
      <c r="AS1285" s="4"/>
      <c r="AT1285" s="4"/>
      <c r="AU1285" s="4"/>
      <c r="AV1285" s="4"/>
      <c r="AW1285" s="4"/>
    </row>
    <row r="1286" spans="1:49" s="59" customFormat="1">
      <c r="A1286" s="14"/>
      <c r="B1286" s="43"/>
      <c r="C1286" s="44"/>
      <c r="D1286" s="45"/>
      <c r="E1286" s="46"/>
      <c r="F1286" s="45"/>
      <c r="G1286" s="45"/>
      <c r="H1286" s="46"/>
      <c r="I1286" s="45"/>
      <c r="J1286" s="2"/>
      <c r="K1286" s="4"/>
      <c r="L1286" s="4"/>
      <c r="M1286" s="4"/>
      <c r="N1286" s="4"/>
      <c r="O1286" s="4"/>
      <c r="P1286" s="4"/>
      <c r="Q1286" s="1"/>
      <c r="R1286" s="1"/>
      <c r="S1286" s="1"/>
      <c r="T1286" s="1"/>
      <c r="U1286" s="1"/>
      <c r="V1286" s="1"/>
      <c r="W1286" s="1"/>
      <c r="X1286" s="1"/>
      <c r="Y1286" s="1"/>
      <c r="Z1286" s="1"/>
      <c r="AA1286" s="1"/>
      <c r="AB1286" s="1"/>
      <c r="AC1286" s="1"/>
      <c r="AD1286" s="1"/>
      <c r="AE1286" s="1"/>
      <c r="AF1286" s="1"/>
      <c r="AG1286" s="1"/>
      <c r="AH1286" s="1"/>
      <c r="AI1286" s="1"/>
      <c r="AJ1286" s="1"/>
      <c r="AK1286" s="1"/>
      <c r="AL1286" s="1"/>
      <c r="AM1286" s="1"/>
      <c r="AN1286" s="1"/>
      <c r="AO1286" s="1"/>
      <c r="AP1286" s="4"/>
      <c r="AQ1286" s="4"/>
      <c r="AR1286" s="4"/>
      <c r="AS1286" s="4"/>
      <c r="AT1286" s="4"/>
      <c r="AU1286" s="4"/>
      <c r="AV1286" s="4"/>
      <c r="AW1286" s="4"/>
    </row>
    <row r="1287" spans="1:49" s="59" customFormat="1">
      <c r="A1287" s="14"/>
      <c r="B1287" s="43"/>
      <c r="C1287" s="44"/>
      <c r="D1287" s="45"/>
      <c r="E1287" s="46"/>
      <c r="F1287" s="45"/>
      <c r="G1287" s="45"/>
      <c r="H1287" s="46"/>
      <c r="I1287" s="45"/>
      <c r="J1287" s="2"/>
      <c r="K1287" s="4"/>
      <c r="L1287" s="4"/>
      <c r="M1287" s="4"/>
      <c r="N1287" s="4"/>
      <c r="O1287" s="4"/>
      <c r="P1287" s="4"/>
      <c r="Q1287" s="1"/>
      <c r="R1287" s="1"/>
      <c r="S1287" s="1"/>
      <c r="T1287" s="1"/>
      <c r="U1287" s="1"/>
      <c r="V1287" s="1"/>
      <c r="W1287" s="1"/>
      <c r="X1287" s="1"/>
      <c r="Y1287" s="1"/>
      <c r="Z1287" s="1"/>
      <c r="AA1287" s="1"/>
      <c r="AB1287" s="1"/>
      <c r="AC1287" s="1"/>
      <c r="AD1287" s="1"/>
      <c r="AE1287" s="1"/>
      <c r="AF1287" s="1"/>
      <c r="AG1287" s="1"/>
      <c r="AH1287" s="1"/>
      <c r="AI1287" s="1"/>
      <c r="AJ1287" s="1"/>
      <c r="AK1287" s="1"/>
      <c r="AL1287" s="1"/>
      <c r="AM1287" s="1"/>
      <c r="AN1287" s="1"/>
      <c r="AO1287" s="1"/>
      <c r="AP1287" s="4"/>
      <c r="AQ1287" s="4"/>
      <c r="AR1287" s="4"/>
      <c r="AS1287" s="4"/>
      <c r="AT1287" s="4"/>
      <c r="AU1287" s="4"/>
      <c r="AV1287" s="4"/>
      <c r="AW1287" s="4"/>
    </row>
    <row r="1288" spans="1:49" s="59" customFormat="1">
      <c r="A1288" s="14"/>
      <c r="B1288" s="43"/>
      <c r="C1288" s="44"/>
      <c r="D1288" s="45"/>
      <c r="E1288" s="46"/>
      <c r="F1288" s="45"/>
      <c r="G1288" s="45"/>
      <c r="H1288" s="46"/>
      <c r="I1288" s="45"/>
      <c r="J1288" s="2"/>
      <c r="K1288" s="4"/>
      <c r="L1288" s="4"/>
      <c r="M1288" s="4"/>
      <c r="N1288" s="4"/>
      <c r="O1288" s="4"/>
      <c r="P1288" s="4"/>
      <c r="Q1288" s="1"/>
      <c r="R1288" s="1"/>
      <c r="S1288" s="1"/>
      <c r="T1288" s="1"/>
      <c r="U1288" s="1"/>
      <c r="V1288" s="1"/>
      <c r="W1288" s="1"/>
      <c r="X1288" s="1"/>
      <c r="Y1288" s="1"/>
      <c r="Z1288" s="1"/>
      <c r="AA1288" s="1"/>
      <c r="AB1288" s="1"/>
      <c r="AC1288" s="1"/>
      <c r="AD1288" s="1"/>
      <c r="AE1288" s="1"/>
      <c r="AF1288" s="1"/>
      <c r="AG1288" s="1"/>
      <c r="AH1288" s="1"/>
      <c r="AI1288" s="1"/>
      <c r="AJ1288" s="1"/>
      <c r="AK1288" s="1"/>
      <c r="AL1288" s="1"/>
      <c r="AM1288" s="1"/>
      <c r="AN1288" s="1"/>
      <c r="AO1288" s="1"/>
      <c r="AP1288" s="4"/>
      <c r="AQ1288" s="4"/>
      <c r="AR1288" s="4"/>
      <c r="AS1288" s="4"/>
      <c r="AT1288" s="4"/>
      <c r="AU1288" s="4"/>
      <c r="AV1288" s="4"/>
      <c r="AW1288" s="4"/>
    </row>
    <row r="1289" spans="1:49" s="59" customFormat="1">
      <c r="A1289" s="14"/>
      <c r="B1289" s="43"/>
      <c r="C1289" s="44"/>
      <c r="D1289" s="45"/>
      <c r="E1289" s="46"/>
      <c r="F1289" s="45"/>
      <c r="G1289" s="45"/>
      <c r="H1289" s="46"/>
      <c r="I1289" s="45"/>
      <c r="J1289" s="2"/>
      <c r="K1289" s="4"/>
      <c r="L1289" s="4"/>
      <c r="M1289" s="4"/>
      <c r="N1289" s="4"/>
      <c r="O1289" s="4"/>
      <c r="P1289" s="4"/>
      <c r="Q1289" s="1"/>
      <c r="R1289" s="1"/>
      <c r="S1289" s="1"/>
      <c r="T1289" s="1"/>
      <c r="U1289" s="1"/>
      <c r="V1289" s="1"/>
      <c r="W1289" s="1"/>
      <c r="X1289" s="1"/>
      <c r="Y1289" s="1"/>
      <c r="Z1289" s="1"/>
      <c r="AA1289" s="1"/>
      <c r="AB1289" s="1"/>
      <c r="AC1289" s="1"/>
      <c r="AD1289" s="1"/>
      <c r="AE1289" s="1"/>
      <c r="AF1289" s="1"/>
      <c r="AG1289" s="1"/>
      <c r="AH1289" s="1"/>
      <c r="AI1289" s="1"/>
      <c r="AJ1289" s="1"/>
      <c r="AK1289" s="1"/>
      <c r="AL1289" s="1"/>
      <c r="AM1289" s="1"/>
      <c r="AN1289" s="1"/>
      <c r="AO1289" s="1"/>
      <c r="AP1289" s="4"/>
      <c r="AQ1289" s="4"/>
      <c r="AR1289" s="4"/>
      <c r="AS1289" s="4"/>
      <c r="AT1289" s="4"/>
      <c r="AU1289" s="4"/>
      <c r="AV1289" s="4"/>
      <c r="AW1289" s="4"/>
    </row>
    <row r="1290" spans="1:49" s="59" customFormat="1">
      <c r="A1290" s="14"/>
      <c r="B1290" s="43"/>
      <c r="C1290" s="44"/>
      <c r="D1290" s="45"/>
      <c r="E1290" s="46"/>
      <c r="F1290" s="45"/>
      <c r="G1290" s="45"/>
      <c r="H1290" s="46"/>
      <c r="I1290" s="45"/>
      <c r="J1290" s="2"/>
      <c r="K1290" s="4"/>
      <c r="L1290" s="4"/>
      <c r="M1290" s="4"/>
      <c r="N1290" s="4"/>
      <c r="O1290" s="4"/>
      <c r="P1290" s="4"/>
      <c r="Q1290" s="1"/>
      <c r="R1290" s="1"/>
      <c r="S1290" s="1"/>
      <c r="T1290" s="1"/>
      <c r="U1290" s="1"/>
      <c r="V1290" s="1"/>
      <c r="W1290" s="1"/>
      <c r="X1290" s="1"/>
      <c r="Y1290" s="1"/>
      <c r="Z1290" s="1"/>
      <c r="AA1290" s="1"/>
      <c r="AB1290" s="1"/>
      <c r="AC1290" s="1"/>
      <c r="AD1290" s="1"/>
      <c r="AE1290" s="1"/>
      <c r="AF1290" s="1"/>
      <c r="AG1290" s="1"/>
      <c r="AH1290" s="1"/>
      <c r="AI1290" s="1"/>
      <c r="AJ1290" s="1"/>
      <c r="AK1290" s="1"/>
      <c r="AL1290" s="1"/>
      <c r="AM1290" s="1"/>
      <c r="AN1290" s="1"/>
      <c r="AO1290" s="1"/>
      <c r="AP1290" s="4"/>
      <c r="AQ1290" s="4"/>
      <c r="AR1290" s="4"/>
      <c r="AS1290" s="4"/>
      <c r="AT1290" s="4"/>
      <c r="AU1290" s="4"/>
      <c r="AV1290" s="4"/>
      <c r="AW1290" s="4"/>
    </row>
    <row r="1291" spans="1:49" s="59" customFormat="1">
      <c r="A1291" s="14"/>
      <c r="B1291" s="43"/>
      <c r="C1291" s="44"/>
      <c r="D1291" s="45"/>
      <c r="E1291" s="46"/>
      <c r="F1291" s="45"/>
      <c r="G1291" s="45"/>
      <c r="H1291" s="46"/>
      <c r="I1291" s="45"/>
      <c r="J1291" s="2"/>
      <c r="K1291" s="4"/>
      <c r="L1291" s="4"/>
      <c r="M1291" s="4"/>
      <c r="N1291" s="4"/>
      <c r="O1291" s="4"/>
      <c r="P1291" s="4"/>
      <c r="Q1291" s="1"/>
      <c r="R1291" s="1"/>
      <c r="S1291" s="1"/>
      <c r="T1291" s="1"/>
      <c r="U1291" s="1"/>
      <c r="V1291" s="1"/>
      <c r="W1291" s="1"/>
      <c r="X1291" s="1"/>
      <c r="Y1291" s="1"/>
      <c r="Z1291" s="1"/>
      <c r="AA1291" s="1"/>
      <c r="AB1291" s="1"/>
      <c r="AC1291" s="1"/>
      <c r="AD1291" s="1"/>
      <c r="AE1291" s="1"/>
      <c r="AF1291" s="1"/>
      <c r="AG1291" s="1"/>
      <c r="AH1291" s="1"/>
      <c r="AI1291" s="1"/>
      <c r="AJ1291" s="1"/>
      <c r="AK1291" s="1"/>
      <c r="AL1291" s="1"/>
      <c r="AM1291" s="1"/>
      <c r="AN1291" s="1"/>
      <c r="AO1291" s="1"/>
      <c r="AP1291" s="4"/>
      <c r="AQ1291" s="4"/>
      <c r="AR1291" s="4"/>
      <c r="AS1291" s="4"/>
      <c r="AT1291" s="4"/>
      <c r="AU1291" s="4"/>
      <c r="AV1291" s="4"/>
      <c r="AW1291" s="4"/>
    </row>
    <row r="1292" spans="1:49" s="59" customFormat="1">
      <c r="A1292" s="14"/>
      <c r="B1292" s="43"/>
      <c r="C1292" s="44"/>
      <c r="D1292" s="45"/>
      <c r="E1292" s="46"/>
      <c r="F1292" s="45"/>
      <c r="G1292" s="45"/>
      <c r="H1292" s="46"/>
      <c r="I1292" s="45"/>
      <c r="J1292" s="2"/>
      <c r="K1292" s="4"/>
      <c r="L1292" s="4"/>
      <c r="M1292" s="4"/>
      <c r="N1292" s="4"/>
      <c r="O1292" s="4"/>
      <c r="P1292" s="4"/>
      <c r="Q1292" s="1"/>
      <c r="R1292" s="1"/>
      <c r="S1292" s="1"/>
      <c r="T1292" s="1"/>
      <c r="U1292" s="1"/>
      <c r="V1292" s="1"/>
      <c r="W1292" s="1"/>
      <c r="X1292" s="1"/>
      <c r="Y1292" s="1"/>
      <c r="Z1292" s="1"/>
      <c r="AA1292" s="1"/>
      <c r="AB1292" s="1"/>
      <c r="AC1292" s="1"/>
      <c r="AD1292" s="1"/>
      <c r="AE1292" s="1"/>
      <c r="AF1292" s="1"/>
      <c r="AG1292" s="1"/>
      <c r="AH1292" s="1"/>
      <c r="AI1292" s="1"/>
      <c r="AJ1292" s="1"/>
      <c r="AK1292" s="1"/>
      <c r="AL1292" s="1"/>
      <c r="AM1292" s="1"/>
      <c r="AN1292" s="1"/>
      <c r="AO1292" s="1"/>
      <c r="AP1292" s="4"/>
      <c r="AQ1292" s="4"/>
      <c r="AR1292" s="4"/>
      <c r="AS1292" s="4"/>
      <c r="AT1292" s="4"/>
      <c r="AU1292" s="4"/>
      <c r="AV1292" s="4"/>
      <c r="AW1292" s="4"/>
    </row>
    <row r="1293" spans="1:49" s="59" customFormat="1">
      <c r="A1293" s="14"/>
      <c r="B1293" s="43"/>
      <c r="C1293" s="44"/>
      <c r="D1293" s="45"/>
      <c r="E1293" s="46"/>
      <c r="F1293" s="45"/>
      <c r="G1293" s="45"/>
      <c r="H1293" s="46"/>
      <c r="I1293" s="45"/>
      <c r="J1293" s="2"/>
      <c r="K1293" s="4"/>
      <c r="L1293" s="4"/>
      <c r="M1293" s="4"/>
      <c r="N1293" s="4"/>
      <c r="O1293" s="4"/>
      <c r="P1293" s="4"/>
      <c r="Q1293" s="1"/>
      <c r="R1293" s="1"/>
      <c r="S1293" s="1"/>
      <c r="T1293" s="1"/>
      <c r="U1293" s="1"/>
      <c r="V1293" s="1"/>
      <c r="W1293" s="1"/>
      <c r="X1293" s="1"/>
      <c r="Y1293" s="1"/>
      <c r="Z1293" s="1"/>
      <c r="AA1293" s="1"/>
      <c r="AB1293" s="1"/>
      <c r="AC1293" s="1"/>
      <c r="AD1293" s="1"/>
      <c r="AE1293" s="1"/>
      <c r="AF1293" s="1"/>
      <c r="AG1293" s="1"/>
      <c r="AH1293" s="1"/>
      <c r="AI1293" s="1"/>
      <c r="AJ1293" s="1"/>
      <c r="AK1293" s="1"/>
      <c r="AL1293" s="1"/>
      <c r="AM1293" s="1"/>
      <c r="AN1293" s="1"/>
      <c r="AO1293" s="1"/>
      <c r="AP1293" s="4"/>
      <c r="AQ1293" s="4"/>
      <c r="AR1293" s="4"/>
      <c r="AS1293" s="4"/>
      <c r="AT1293" s="4"/>
      <c r="AU1293" s="4"/>
      <c r="AV1293" s="4"/>
      <c r="AW1293" s="4"/>
    </row>
    <row r="1294" spans="1:49" s="59" customFormat="1">
      <c r="A1294" s="14"/>
      <c r="B1294" s="43"/>
      <c r="C1294" s="44"/>
      <c r="D1294" s="45"/>
      <c r="E1294" s="46"/>
      <c r="F1294" s="45"/>
      <c r="G1294" s="45"/>
      <c r="H1294" s="46"/>
      <c r="I1294" s="45"/>
      <c r="J1294" s="2"/>
      <c r="K1294" s="4"/>
      <c r="L1294" s="4"/>
      <c r="M1294" s="4"/>
      <c r="N1294" s="4"/>
      <c r="O1294" s="4"/>
      <c r="P1294" s="4"/>
      <c r="Q1294" s="1"/>
      <c r="R1294" s="1"/>
      <c r="S1294" s="1"/>
      <c r="T1294" s="1"/>
      <c r="U1294" s="1"/>
      <c r="V1294" s="1"/>
      <c r="W1294" s="1"/>
      <c r="X1294" s="1"/>
      <c r="Y1294" s="1"/>
      <c r="Z1294" s="1"/>
      <c r="AA1294" s="1"/>
      <c r="AB1294" s="1"/>
      <c r="AC1294" s="1"/>
      <c r="AD1294" s="1"/>
      <c r="AE1294" s="1"/>
      <c r="AF1294" s="1"/>
      <c r="AG1294" s="1"/>
      <c r="AH1294" s="1"/>
      <c r="AI1294" s="1"/>
      <c r="AJ1294" s="1"/>
      <c r="AK1294" s="1"/>
      <c r="AL1294" s="1"/>
      <c r="AM1294" s="1"/>
      <c r="AN1294" s="1"/>
      <c r="AO1294" s="1"/>
      <c r="AP1294" s="4"/>
      <c r="AQ1294" s="4"/>
      <c r="AR1294" s="4"/>
      <c r="AS1294" s="4"/>
      <c r="AT1294" s="4"/>
      <c r="AU1294" s="4"/>
      <c r="AV1294" s="4"/>
      <c r="AW1294" s="4"/>
    </row>
    <row r="1295" spans="1:49" s="59" customFormat="1">
      <c r="A1295" s="14"/>
      <c r="B1295" s="43"/>
      <c r="C1295" s="44"/>
      <c r="D1295" s="45"/>
      <c r="E1295" s="46"/>
      <c r="F1295" s="45"/>
      <c r="G1295" s="45"/>
      <c r="H1295" s="46"/>
      <c r="I1295" s="45"/>
      <c r="J1295" s="2"/>
      <c r="K1295" s="4"/>
      <c r="L1295" s="4"/>
      <c r="M1295" s="4"/>
      <c r="N1295" s="4"/>
      <c r="O1295" s="4"/>
      <c r="P1295" s="4"/>
      <c r="Q1295" s="1"/>
      <c r="R1295" s="1"/>
      <c r="S1295" s="1"/>
      <c r="T1295" s="1"/>
      <c r="U1295" s="1"/>
      <c r="V1295" s="1"/>
      <c r="W1295" s="1"/>
      <c r="X1295" s="1"/>
      <c r="Y1295" s="1"/>
      <c r="Z1295" s="1"/>
      <c r="AA1295" s="1"/>
      <c r="AB1295" s="1"/>
      <c r="AC1295" s="1"/>
      <c r="AD1295" s="1"/>
      <c r="AE1295" s="1"/>
      <c r="AF1295" s="1"/>
      <c r="AG1295" s="1"/>
      <c r="AH1295" s="1"/>
      <c r="AI1295" s="1"/>
      <c r="AJ1295" s="1"/>
      <c r="AK1295" s="1"/>
      <c r="AL1295" s="1"/>
      <c r="AM1295" s="1"/>
      <c r="AN1295" s="1"/>
      <c r="AO1295" s="1"/>
      <c r="AP1295" s="4"/>
      <c r="AQ1295" s="4"/>
      <c r="AR1295" s="4"/>
      <c r="AS1295" s="4"/>
      <c r="AT1295" s="4"/>
      <c r="AU1295" s="4"/>
      <c r="AV1295" s="4"/>
      <c r="AW1295" s="4"/>
    </row>
    <row r="1296" spans="1:49" s="59" customFormat="1">
      <c r="A1296" s="14"/>
      <c r="B1296" s="43"/>
      <c r="C1296" s="44"/>
      <c r="D1296" s="45"/>
      <c r="E1296" s="46"/>
      <c r="F1296" s="45"/>
      <c r="G1296" s="45"/>
      <c r="H1296" s="46"/>
      <c r="I1296" s="45"/>
      <c r="J1296" s="2"/>
      <c r="K1296" s="4"/>
      <c r="L1296" s="4"/>
      <c r="M1296" s="4"/>
      <c r="N1296" s="4"/>
      <c r="O1296" s="4"/>
      <c r="P1296" s="4"/>
      <c r="Q1296" s="1"/>
      <c r="R1296" s="1"/>
      <c r="S1296" s="1"/>
      <c r="T1296" s="1"/>
      <c r="U1296" s="1"/>
      <c r="V1296" s="1"/>
      <c r="W1296" s="1"/>
      <c r="X1296" s="1"/>
      <c r="Y1296" s="1"/>
      <c r="Z1296" s="1"/>
      <c r="AA1296" s="1"/>
      <c r="AB1296" s="1"/>
      <c r="AC1296" s="1"/>
      <c r="AD1296" s="1"/>
      <c r="AE1296" s="1"/>
      <c r="AF1296" s="1"/>
      <c r="AG1296" s="1"/>
      <c r="AH1296" s="1"/>
      <c r="AI1296" s="1"/>
      <c r="AJ1296" s="1"/>
      <c r="AK1296" s="1"/>
      <c r="AL1296" s="1"/>
      <c r="AM1296" s="1"/>
      <c r="AN1296" s="1"/>
      <c r="AO1296" s="1"/>
      <c r="AP1296" s="4"/>
      <c r="AQ1296" s="4"/>
      <c r="AR1296" s="4"/>
      <c r="AS1296" s="4"/>
      <c r="AT1296" s="4"/>
      <c r="AU1296" s="4"/>
      <c r="AV1296" s="4"/>
      <c r="AW1296" s="4"/>
    </row>
    <row r="1297" spans="1:49" s="59" customFormat="1">
      <c r="A1297" s="14"/>
      <c r="B1297" s="43"/>
      <c r="C1297" s="44"/>
      <c r="D1297" s="45"/>
      <c r="E1297" s="46"/>
      <c r="F1297" s="45"/>
      <c r="G1297" s="45"/>
      <c r="H1297" s="46"/>
      <c r="I1297" s="45"/>
      <c r="J1297" s="2"/>
      <c r="K1297" s="4"/>
      <c r="L1297" s="4"/>
      <c r="M1297" s="4"/>
      <c r="N1297" s="4"/>
      <c r="O1297" s="4"/>
      <c r="P1297" s="4"/>
      <c r="Q1297" s="1"/>
      <c r="R1297" s="1"/>
      <c r="S1297" s="1"/>
      <c r="T1297" s="1"/>
      <c r="U1297" s="1"/>
      <c r="V1297" s="1"/>
      <c r="W1297" s="1"/>
      <c r="X1297" s="1"/>
      <c r="Y1297" s="1"/>
      <c r="Z1297" s="1"/>
      <c r="AA1297" s="1"/>
      <c r="AB1297" s="1"/>
      <c r="AC1297" s="1"/>
      <c r="AD1297" s="1"/>
      <c r="AE1297" s="1"/>
      <c r="AF1297" s="1"/>
      <c r="AG1297" s="1"/>
      <c r="AH1297" s="1"/>
      <c r="AI1297" s="1"/>
      <c r="AJ1297" s="1"/>
      <c r="AK1297" s="1"/>
      <c r="AL1297" s="1"/>
      <c r="AM1297" s="1"/>
      <c r="AN1297" s="1"/>
      <c r="AO1297" s="1"/>
      <c r="AP1297" s="4"/>
      <c r="AQ1297" s="4"/>
      <c r="AR1297" s="4"/>
      <c r="AS1297" s="4"/>
      <c r="AT1297" s="4"/>
      <c r="AU1297" s="4"/>
      <c r="AV1297" s="4"/>
      <c r="AW1297" s="4"/>
    </row>
    <row r="1298" spans="1:49" s="59" customFormat="1">
      <c r="A1298" s="14"/>
      <c r="B1298" s="43"/>
      <c r="C1298" s="44"/>
      <c r="D1298" s="45"/>
      <c r="E1298" s="46"/>
      <c r="F1298" s="45"/>
      <c r="G1298" s="45"/>
      <c r="H1298" s="46"/>
      <c r="I1298" s="45"/>
      <c r="J1298" s="2"/>
      <c r="K1298" s="4"/>
      <c r="L1298" s="4"/>
      <c r="M1298" s="4"/>
      <c r="N1298" s="4"/>
      <c r="O1298" s="4"/>
      <c r="P1298" s="4"/>
      <c r="Q1298" s="1"/>
      <c r="R1298" s="1"/>
      <c r="S1298" s="1"/>
      <c r="T1298" s="1"/>
      <c r="U1298" s="1"/>
      <c r="V1298" s="1"/>
      <c r="W1298" s="1"/>
      <c r="X1298" s="1"/>
      <c r="Y1298" s="1"/>
      <c r="Z1298" s="1"/>
      <c r="AA1298" s="1"/>
      <c r="AB1298" s="1"/>
      <c r="AC1298" s="1"/>
      <c r="AD1298" s="1"/>
      <c r="AE1298" s="1"/>
      <c r="AF1298" s="1"/>
      <c r="AG1298" s="1"/>
      <c r="AH1298" s="1"/>
      <c r="AI1298" s="1"/>
      <c r="AJ1298" s="1"/>
      <c r="AK1298" s="1"/>
      <c r="AL1298" s="1"/>
      <c r="AM1298" s="1"/>
      <c r="AN1298" s="1"/>
      <c r="AO1298" s="1"/>
      <c r="AP1298" s="4"/>
      <c r="AQ1298" s="4"/>
      <c r="AR1298" s="4"/>
      <c r="AS1298" s="4"/>
      <c r="AT1298" s="4"/>
      <c r="AU1298" s="4"/>
      <c r="AV1298" s="4"/>
      <c r="AW1298" s="4"/>
    </row>
    <row r="1299" spans="1:49" s="59" customFormat="1">
      <c r="A1299" s="14"/>
      <c r="B1299" s="43"/>
      <c r="C1299" s="44"/>
      <c r="D1299" s="45"/>
      <c r="E1299" s="46"/>
      <c r="F1299" s="45"/>
      <c r="G1299" s="45"/>
      <c r="H1299" s="46"/>
      <c r="I1299" s="45"/>
      <c r="J1299" s="2"/>
      <c r="K1299" s="4"/>
      <c r="L1299" s="4"/>
      <c r="M1299" s="4"/>
      <c r="N1299" s="4"/>
      <c r="O1299" s="4"/>
      <c r="P1299" s="4"/>
      <c r="Q1299" s="1"/>
      <c r="R1299" s="1"/>
      <c r="S1299" s="1"/>
      <c r="T1299" s="1"/>
      <c r="U1299" s="1"/>
      <c r="V1299" s="1"/>
      <c r="W1299" s="1"/>
      <c r="X1299" s="1"/>
      <c r="Y1299" s="1"/>
      <c r="Z1299" s="1"/>
      <c r="AA1299" s="1"/>
      <c r="AB1299" s="1"/>
      <c r="AC1299" s="1"/>
      <c r="AD1299" s="1"/>
      <c r="AE1299" s="1"/>
      <c r="AF1299" s="1"/>
      <c r="AG1299" s="1"/>
      <c r="AH1299" s="1"/>
      <c r="AI1299" s="1"/>
      <c r="AJ1299" s="1"/>
      <c r="AK1299" s="1"/>
      <c r="AL1299" s="1"/>
      <c r="AM1299" s="1"/>
      <c r="AN1299" s="1"/>
      <c r="AO1299" s="1"/>
      <c r="AP1299" s="4"/>
      <c r="AQ1299" s="4"/>
      <c r="AR1299" s="4"/>
      <c r="AS1299" s="4"/>
      <c r="AT1299" s="4"/>
      <c r="AU1299" s="4"/>
      <c r="AV1299" s="4"/>
      <c r="AW1299" s="4"/>
    </row>
    <row r="1300" spans="1:49" s="59" customFormat="1">
      <c r="A1300" s="14"/>
      <c r="B1300" s="43"/>
      <c r="C1300" s="44"/>
      <c r="D1300" s="45"/>
      <c r="E1300" s="46"/>
      <c r="F1300" s="45"/>
      <c r="G1300" s="45"/>
      <c r="H1300" s="46"/>
      <c r="I1300" s="45"/>
      <c r="J1300" s="2"/>
      <c r="K1300" s="4"/>
      <c r="L1300" s="4"/>
      <c r="M1300" s="4"/>
      <c r="N1300" s="4"/>
      <c r="O1300" s="4"/>
      <c r="P1300" s="4"/>
      <c r="Q1300" s="1"/>
      <c r="R1300" s="1"/>
      <c r="S1300" s="1"/>
      <c r="T1300" s="1"/>
      <c r="U1300" s="1"/>
      <c r="V1300" s="1"/>
      <c r="W1300" s="1"/>
      <c r="X1300" s="1"/>
      <c r="Y1300" s="1"/>
      <c r="Z1300" s="1"/>
      <c r="AA1300" s="1"/>
      <c r="AB1300" s="1"/>
      <c r="AC1300" s="1"/>
      <c r="AD1300" s="1"/>
      <c r="AE1300" s="1"/>
      <c r="AF1300" s="1"/>
      <c r="AG1300" s="1"/>
      <c r="AH1300" s="1"/>
      <c r="AI1300" s="1"/>
      <c r="AJ1300" s="1"/>
      <c r="AK1300" s="1"/>
      <c r="AL1300" s="1"/>
      <c r="AM1300" s="1"/>
      <c r="AN1300" s="1"/>
      <c r="AO1300" s="1"/>
      <c r="AP1300" s="4"/>
      <c r="AQ1300" s="4"/>
      <c r="AR1300" s="4"/>
      <c r="AS1300" s="4"/>
      <c r="AT1300" s="4"/>
      <c r="AU1300" s="4"/>
      <c r="AV1300" s="4"/>
      <c r="AW1300" s="4"/>
    </row>
    <row r="1301" spans="1:49" s="59" customFormat="1">
      <c r="A1301" s="14"/>
      <c r="B1301" s="43"/>
      <c r="C1301" s="44"/>
      <c r="D1301" s="45"/>
      <c r="E1301" s="46"/>
      <c r="F1301" s="45"/>
      <c r="G1301" s="45"/>
      <c r="H1301" s="46"/>
      <c r="I1301" s="45"/>
      <c r="J1301" s="2"/>
      <c r="K1301" s="4"/>
      <c r="L1301" s="4"/>
      <c r="M1301" s="4"/>
      <c r="N1301" s="4"/>
      <c r="O1301" s="4"/>
      <c r="P1301" s="4"/>
      <c r="Q1301" s="1"/>
      <c r="R1301" s="1"/>
      <c r="S1301" s="1"/>
      <c r="T1301" s="1"/>
      <c r="U1301" s="1"/>
      <c r="V1301" s="1"/>
      <c r="W1301" s="1"/>
      <c r="X1301" s="1"/>
      <c r="Y1301" s="1"/>
      <c r="Z1301" s="1"/>
      <c r="AA1301" s="1"/>
      <c r="AB1301" s="1"/>
      <c r="AC1301" s="1"/>
      <c r="AD1301" s="1"/>
      <c r="AE1301" s="1"/>
      <c r="AF1301" s="1"/>
      <c r="AG1301" s="1"/>
      <c r="AH1301" s="1"/>
      <c r="AI1301" s="1"/>
      <c r="AJ1301" s="1"/>
      <c r="AK1301" s="1"/>
      <c r="AL1301" s="1"/>
      <c r="AM1301" s="1"/>
      <c r="AN1301" s="1"/>
      <c r="AO1301" s="1"/>
      <c r="AP1301" s="4"/>
      <c r="AQ1301" s="4"/>
      <c r="AR1301" s="4"/>
      <c r="AS1301" s="4"/>
      <c r="AT1301" s="4"/>
      <c r="AU1301" s="4"/>
      <c r="AV1301" s="4"/>
      <c r="AW1301" s="4"/>
    </row>
    <row r="1302" spans="1:49" s="59" customFormat="1">
      <c r="A1302" s="14"/>
      <c r="B1302" s="43"/>
      <c r="C1302" s="44"/>
      <c r="D1302" s="45"/>
      <c r="E1302" s="46"/>
      <c r="F1302" s="45"/>
      <c r="G1302" s="45"/>
      <c r="H1302" s="46"/>
      <c r="I1302" s="45"/>
      <c r="J1302" s="2"/>
      <c r="K1302" s="4"/>
      <c r="L1302" s="4"/>
      <c r="M1302" s="4"/>
      <c r="N1302" s="4"/>
      <c r="O1302" s="4"/>
      <c r="P1302" s="4"/>
      <c r="Q1302" s="1"/>
      <c r="R1302" s="1"/>
      <c r="S1302" s="1"/>
      <c r="T1302" s="1"/>
      <c r="U1302" s="1"/>
      <c r="V1302" s="1"/>
      <c r="W1302" s="1"/>
      <c r="X1302" s="1"/>
      <c r="Y1302" s="1"/>
      <c r="Z1302" s="1"/>
      <c r="AA1302" s="1"/>
      <c r="AB1302" s="1"/>
      <c r="AC1302" s="1"/>
      <c r="AD1302" s="1"/>
      <c r="AE1302" s="1"/>
      <c r="AF1302" s="1"/>
      <c r="AG1302" s="1"/>
      <c r="AH1302" s="1"/>
      <c r="AI1302" s="1"/>
      <c r="AJ1302" s="1"/>
      <c r="AK1302" s="1"/>
      <c r="AL1302" s="1"/>
      <c r="AM1302" s="1"/>
      <c r="AN1302" s="1"/>
      <c r="AO1302" s="1"/>
      <c r="AP1302" s="4"/>
      <c r="AQ1302" s="4"/>
      <c r="AR1302" s="4"/>
      <c r="AS1302" s="4"/>
      <c r="AT1302" s="4"/>
      <c r="AU1302" s="4"/>
      <c r="AV1302" s="4"/>
      <c r="AW1302" s="4"/>
    </row>
    <row r="1303" spans="1:49" s="59" customFormat="1">
      <c r="A1303" s="14"/>
      <c r="B1303" s="43"/>
      <c r="C1303" s="44"/>
      <c r="D1303" s="45"/>
      <c r="E1303" s="46"/>
      <c r="F1303" s="45"/>
      <c r="G1303" s="45"/>
      <c r="H1303" s="46"/>
      <c r="I1303" s="45"/>
      <c r="J1303" s="2"/>
      <c r="K1303" s="4"/>
      <c r="L1303" s="4"/>
      <c r="M1303" s="4"/>
      <c r="N1303" s="4"/>
      <c r="O1303" s="4"/>
      <c r="P1303" s="4"/>
      <c r="Q1303" s="1"/>
      <c r="R1303" s="1"/>
      <c r="S1303" s="1"/>
      <c r="T1303" s="1"/>
      <c r="U1303" s="1"/>
      <c r="V1303" s="1"/>
      <c r="W1303" s="1"/>
      <c r="X1303" s="1"/>
      <c r="Y1303" s="1"/>
      <c r="Z1303" s="1"/>
      <c r="AA1303" s="1"/>
      <c r="AB1303" s="1"/>
      <c r="AC1303" s="1"/>
      <c r="AD1303" s="1"/>
      <c r="AE1303" s="1"/>
      <c r="AF1303" s="1"/>
      <c r="AG1303" s="1"/>
      <c r="AH1303" s="1"/>
      <c r="AI1303" s="1"/>
      <c r="AJ1303" s="1"/>
      <c r="AK1303" s="1"/>
      <c r="AL1303" s="1"/>
      <c r="AM1303" s="1"/>
      <c r="AN1303" s="1"/>
      <c r="AO1303" s="1"/>
      <c r="AP1303" s="4"/>
      <c r="AQ1303" s="4"/>
      <c r="AR1303" s="4"/>
      <c r="AS1303" s="4"/>
      <c r="AT1303" s="4"/>
      <c r="AU1303" s="4"/>
      <c r="AV1303" s="4"/>
      <c r="AW1303" s="4"/>
    </row>
    <row r="1304" spans="1:49" s="59" customFormat="1">
      <c r="A1304" s="14"/>
      <c r="B1304" s="43"/>
      <c r="C1304" s="44"/>
      <c r="D1304" s="45"/>
      <c r="E1304" s="46"/>
      <c r="F1304" s="45"/>
      <c r="G1304" s="45"/>
      <c r="H1304" s="46"/>
      <c r="I1304" s="45"/>
      <c r="J1304" s="2"/>
      <c r="K1304" s="4"/>
      <c r="L1304" s="4"/>
      <c r="M1304" s="4"/>
      <c r="N1304" s="4"/>
      <c r="O1304" s="4"/>
      <c r="P1304" s="4"/>
      <c r="Q1304" s="1"/>
      <c r="R1304" s="1"/>
      <c r="S1304" s="1"/>
      <c r="T1304" s="1"/>
      <c r="U1304" s="1"/>
      <c r="V1304" s="1"/>
      <c r="W1304" s="1"/>
      <c r="X1304" s="1"/>
      <c r="Y1304" s="1"/>
      <c r="Z1304" s="1"/>
      <c r="AA1304" s="1"/>
      <c r="AB1304" s="1"/>
      <c r="AC1304" s="1"/>
      <c r="AD1304" s="1"/>
      <c r="AE1304" s="1"/>
      <c r="AF1304" s="1"/>
      <c r="AG1304" s="1"/>
      <c r="AH1304" s="1"/>
      <c r="AI1304" s="1"/>
      <c r="AJ1304" s="1"/>
      <c r="AK1304" s="1"/>
      <c r="AL1304" s="1"/>
      <c r="AM1304" s="1"/>
      <c r="AN1304" s="1"/>
      <c r="AO1304" s="1"/>
      <c r="AP1304" s="4"/>
      <c r="AQ1304" s="4"/>
      <c r="AR1304" s="4"/>
      <c r="AS1304" s="4"/>
      <c r="AT1304" s="4"/>
      <c r="AU1304" s="4"/>
      <c r="AV1304" s="4"/>
      <c r="AW1304" s="4"/>
    </row>
    <row r="1305" spans="1:49" s="59" customFormat="1">
      <c r="A1305" s="14"/>
      <c r="B1305" s="43"/>
      <c r="C1305" s="44"/>
      <c r="D1305" s="45"/>
      <c r="E1305" s="46"/>
      <c r="F1305" s="45"/>
      <c r="G1305" s="45"/>
      <c r="H1305" s="46"/>
      <c r="I1305" s="45"/>
      <c r="J1305" s="2"/>
      <c r="K1305" s="4"/>
      <c r="L1305" s="4"/>
      <c r="M1305" s="4"/>
      <c r="N1305" s="4"/>
      <c r="O1305" s="4"/>
      <c r="P1305" s="4"/>
      <c r="Q1305" s="1"/>
      <c r="R1305" s="1"/>
      <c r="S1305" s="1"/>
      <c r="T1305" s="1"/>
      <c r="U1305" s="1"/>
      <c r="V1305" s="1"/>
      <c r="W1305" s="1"/>
      <c r="X1305" s="1"/>
      <c r="Y1305" s="1"/>
      <c r="Z1305" s="1"/>
      <c r="AA1305" s="1"/>
      <c r="AB1305" s="1"/>
      <c r="AC1305" s="1"/>
      <c r="AD1305" s="1"/>
      <c r="AE1305" s="1"/>
      <c r="AF1305" s="1"/>
      <c r="AG1305" s="1"/>
      <c r="AH1305" s="1"/>
      <c r="AI1305" s="1"/>
      <c r="AJ1305" s="1"/>
      <c r="AK1305" s="1"/>
      <c r="AL1305" s="1"/>
      <c r="AM1305" s="1"/>
      <c r="AN1305" s="1"/>
      <c r="AO1305" s="1"/>
      <c r="AP1305" s="4"/>
      <c r="AQ1305" s="4"/>
      <c r="AR1305" s="4"/>
      <c r="AS1305" s="4"/>
      <c r="AT1305" s="4"/>
      <c r="AU1305" s="4"/>
      <c r="AV1305" s="4"/>
      <c r="AW1305" s="4"/>
    </row>
    <row r="1306" spans="1:49" s="59" customFormat="1">
      <c r="A1306" s="14"/>
      <c r="B1306" s="43"/>
      <c r="C1306" s="44"/>
      <c r="D1306" s="45"/>
      <c r="E1306" s="46"/>
      <c r="F1306" s="45"/>
      <c r="G1306" s="45"/>
      <c r="H1306" s="46"/>
      <c r="I1306" s="45"/>
      <c r="J1306" s="2"/>
      <c r="K1306" s="4"/>
      <c r="L1306" s="4"/>
      <c r="M1306" s="4"/>
      <c r="N1306" s="4"/>
      <c r="O1306" s="4"/>
      <c r="P1306" s="4"/>
      <c r="Q1306" s="1"/>
      <c r="R1306" s="1"/>
      <c r="S1306" s="1"/>
      <c r="T1306" s="1"/>
      <c r="U1306" s="1"/>
      <c r="V1306" s="1"/>
      <c r="W1306" s="1"/>
      <c r="X1306" s="1"/>
      <c r="Y1306" s="1"/>
      <c r="Z1306" s="1"/>
      <c r="AA1306" s="1"/>
      <c r="AB1306" s="1"/>
      <c r="AC1306" s="1"/>
      <c r="AD1306" s="1"/>
      <c r="AE1306" s="1"/>
      <c r="AF1306" s="1"/>
      <c r="AG1306" s="1"/>
      <c r="AH1306" s="1"/>
      <c r="AI1306" s="1"/>
      <c r="AJ1306" s="1"/>
      <c r="AK1306" s="1"/>
      <c r="AL1306" s="1"/>
      <c r="AM1306" s="1"/>
      <c r="AN1306" s="1"/>
      <c r="AO1306" s="1"/>
      <c r="AP1306" s="4"/>
      <c r="AQ1306" s="4"/>
      <c r="AR1306" s="4"/>
      <c r="AS1306" s="4"/>
      <c r="AT1306" s="4"/>
      <c r="AU1306" s="4"/>
      <c r="AV1306" s="4"/>
      <c r="AW1306" s="4"/>
    </row>
    <row r="1307" spans="1:49" s="59" customFormat="1">
      <c r="A1307" s="14"/>
      <c r="B1307" s="43"/>
      <c r="C1307" s="44"/>
      <c r="D1307" s="45"/>
      <c r="E1307" s="46"/>
      <c r="F1307" s="45"/>
      <c r="G1307" s="45"/>
      <c r="H1307" s="46"/>
      <c r="I1307" s="45"/>
      <c r="J1307" s="2"/>
      <c r="K1307" s="4"/>
      <c r="L1307" s="4"/>
      <c r="M1307" s="4"/>
      <c r="N1307" s="4"/>
      <c r="O1307" s="4"/>
      <c r="P1307" s="4"/>
      <c r="Q1307" s="1"/>
      <c r="R1307" s="1"/>
      <c r="S1307" s="1"/>
      <c r="T1307" s="1"/>
      <c r="U1307" s="1"/>
      <c r="V1307" s="1"/>
      <c r="W1307" s="1"/>
      <c r="X1307" s="1"/>
      <c r="Y1307" s="1"/>
      <c r="Z1307" s="1"/>
      <c r="AA1307" s="1"/>
      <c r="AB1307" s="1"/>
      <c r="AC1307" s="1"/>
      <c r="AD1307" s="1"/>
      <c r="AE1307" s="1"/>
      <c r="AF1307" s="1"/>
      <c r="AG1307" s="1"/>
      <c r="AH1307" s="1"/>
      <c r="AI1307" s="1"/>
      <c r="AJ1307" s="1"/>
      <c r="AK1307" s="1"/>
      <c r="AL1307" s="1"/>
      <c r="AM1307" s="1"/>
      <c r="AN1307" s="1"/>
      <c r="AO1307" s="1"/>
      <c r="AP1307" s="4"/>
      <c r="AQ1307" s="4"/>
      <c r="AR1307" s="4"/>
      <c r="AS1307" s="4"/>
      <c r="AT1307" s="4"/>
      <c r="AU1307" s="4"/>
      <c r="AV1307" s="4"/>
      <c r="AW1307" s="4"/>
    </row>
    <row r="1308" spans="1:49" s="59" customFormat="1">
      <c r="A1308" s="14"/>
      <c r="B1308" s="43"/>
      <c r="C1308" s="44"/>
      <c r="D1308" s="45"/>
      <c r="E1308" s="46"/>
      <c r="F1308" s="45"/>
      <c r="G1308" s="45"/>
      <c r="H1308" s="46"/>
      <c r="I1308" s="45"/>
      <c r="J1308" s="2"/>
      <c r="K1308" s="4"/>
      <c r="L1308" s="4"/>
      <c r="M1308" s="4"/>
      <c r="N1308" s="4"/>
      <c r="O1308" s="4"/>
      <c r="P1308" s="4"/>
      <c r="Q1308" s="1"/>
      <c r="R1308" s="1"/>
      <c r="S1308" s="1"/>
      <c r="T1308" s="1"/>
      <c r="U1308" s="1"/>
      <c r="V1308" s="1"/>
      <c r="W1308" s="1"/>
      <c r="X1308" s="1"/>
      <c r="Y1308" s="1"/>
      <c r="Z1308" s="1"/>
      <c r="AA1308" s="1"/>
      <c r="AB1308" s="1"/>
      <c r="AC1308" s="1"/>
      <c r="AD1308" s="1"/>
      <c r="AE1308" s="1"/>
      <c r="AF1308" s="1"/>
      <c r="AG1308" s="1"/>
      <c r="AH1308" s="1"/>
      <c r="AI1308" s="1"/>
      <c r="AJ1308" s="1"/>
      <c r="AK1308" s="1"/>
      <c r="AL1308" s="1"/>
      <c r="AM1308" s="1"/>
      <c r="AN1308" s="1"/>
      <c r="AO1308" s="1"/>
      <c r="AP1308" s="4"/>
      <c r="AQ1308" s="4"/>
      <c r="AR1308" s="4"/>
      <c r="AS1308" s="4"/>
      <c r="AT1308" s="4"/>
      <c r="AU1308" s="4"/>
      <c r="AV1308" s="4"/>
      <c r="AW1308" s="4"/>
    </row>
    <row r="1309" spans="1:49" s="59" customFormat="1">
      <c r="A1309" s="14"/>
      <c r="B1309" s="43"/>
      <c r="C1309" s="44"/>
      <c r="D1309" s="45"/>
      <c r="E1309" s="46"/>
      <c r="F1309" s="45"/>
      <c r="G1309" s="45"/>
      <c r="H1309" s="46"/>
      <c r="I1309" s="45"/>
      <c r="J1309" s="2"/>
      <c r="K1309" s="4"/>
      <c r="L1309" s="4"/>
      <c r="M1309" s="4"/>
      <c r="N1309" s="4"/>
      <c r="O1309" s="4"/>
      <c r="P1309" s="4"/>
      <c r="Q1309" s="1"/>
      <c r="R1309" s="1"/>
      <c r="S1309" s="1"/>
      <c r="T1309" s="1"/>
      <c r="U1309" s="1"/>
      <c r="V1309" s="1"/>
      <c r="W1309" s="1"/>
      <c r="X1309" s="1"/>
      <c r="Y1309" s="1"/>
      <c r="Z1309" s="1"/>
      <c r="AA1309" s="1"/>
      <c r="AB1309" s="1"/>
      <c r="AC1309" s="1"/>
      <c r="AD1309" s="1"/>
      <c r="AE1309" s="1"/>
      <c r="AF1309" s="1"/>
      <c r="AG1309" s="1"/>
      <c r="AH1309" s="1"/>
      <c r="AI1309" s="1"/>
      <c r="AJ1309" s="1"/>
      <c r="AK1309" s="1"/>
      <c r="AL1309" s="1"/>
      <c r="AM1309" s="1"/>
      <c r="AN1309" s="1"/>
      <c r="AO1309" s="1"/>
      <c r="AP1309" s="4"/>
      <c r="AQ1309" s="4"/>
      <c r="AR1309" s="4"/>
      <c r="AS1309" s="4"/>
      <c r="AT1309" s="4"/>
      <c r="AU1309" s="4"/>
      <c r="AV1309" s="4"/>
      <c r="AW1309" s="4"/>
    </row>
    <row r="1310" spans="1:49" s="59" customFormat="1">
      <c r="A1310" s="14"/>
      <c r="B1310" s="43"/>
      <c r="C1310" s="44"/>
      <c r="D1310" s="45"/>
      <c r="E1310" s="46"/>
      <c r="F1310" s="45"/>
      <c r="G1310" s="45"/>
      <c r="H1310" s="46"/>
      <c r="I1310" s="45"/>
      <c r="J1310" s="2"/>
      <c r="K1310" s="4"/>
      <c r="L1310" s="4"/>
      <c r="M1310" s="4"/>
      <c r="N1310" s="4"/>
      <c r="O1310" s="4"/>
      <c r="P1310" s="4"/>
      <c r="Q1310" s="1"/>
      <c r="R1310" s="1"/>
      <c r="S1310" s="1"/>
      <c r="T1310" s="1"/>
      <c r="U1310" s="1"/>
      <c r="V1310" s="1"/>
      <c r="W1310" s="1"/>
      <c r="X1310" s="1"/>
      <c r="Y1310" s="1"/>
      <c r="Z1310" s="1"/>
      <c r="AA1310" s="1"/>
      <c r="AB1310" s="1"/>
      <c r="AC1310" s="1"/>
      <c r="AD1310" s="1"/>
      <c r="AE1310" s="1"/>
      <c r="AF1310" s="1"/>
      <c r="AG1310" s="1"/>
      <c r="AH1310" s="1"/>
      <c r="AI1310" s="1"/>
      <c r="AJ1310" s="1"/>
      <c r="AK1310" s="1"/>
      <c r="AL1310" s="1"/>
      <c r="AM1310" s="1"/>
      <c r="AN1310" s="1"/>
      <c r="AO1310" s="1"/>
      <c r="AP1310" s="4"/>
      <c r="AQ1310" s="4"/>
      <c r="AR1310" s="4"/>
      <c r="AS1310" s="4"/>
      <c r="AT1310" s="4"/>
      <c r="AU1310" s="4"/>
      <c r="AV1310" s="4"/>
      <c r="AW1310" s="4"/>
    </row>
    <row r="1311" spans="1:49" s="59" customFormat="1">
      <c r="A1311" s="14"/>
      <c r="B1311" s="43"/>
      <c r="C1311" s="44"/>
      <c r="D1311" s="45"/>
      <c r="E1311" s="46"/>
      <c r="F1311" s="45"/>
      <c r="G1311" s="45"/>
      <c r="H1311" s="46"/>
      <c r="I1311" s="45"/>
      <c r="J1311" s="2"/>
      <c r="K1311" s="4"/>
      <c r="L1311" s="4"/>
      <c r="M1311" s="4"/>
      <c r="N1311" s="4"/>
      <c r="O1311" s="4"/>
      <c r="P1311" s="4"/>
      <c r="Q1311" s="1"/>
      <c r="R1311" s="1"/>
      <c r="S1311" s="1"/>
      <c r="T1311" s="1"/>
      <c r="U1311" s="1"/>
      <c r="V1311" s="1"/>
      <c r="W1311" s="1"/>
      <c r="X1311" s="1"/>
      <c r="Y1311" s="1"/>
      <c r="Z1311" s="1"/>
      <c r="AA1311" s="1"/>
      <c r="AB1311" s="1"/>
      <c r="AC1311" s="1"/>
      <c r="AD1311" s="1"/>
      <c r="AE1311" s="1"/>
      <c r="AF1311" s="1"/>
      <c r="AG1311" s="1"/>
      <c r="AH1311" s="1"/>
      <c r="AI1311" s="1"/>
      <c r="AJ1311" s="1"/>
      <c r="AK1311" s="1"/>
      <c r="AL1311" s="1"/>
      <c r="AM1311" s="1"/>
      <c r="AN1311" s="1"/>
      <c r="AO1311" s="1"/>
      <c r="AP1311" s="4"/>
      <c r="AQ1311" s="4"/>
      <c r="AR1311" s="4"/>
      <c r="AS1311" s="4"/>
      <c r="AT1311" s="4"/>
      <c r="AU1311" s="4"/>
      <c r="AV1311" s="4"/>
      <c r="AW1311" s="4"/>
    </row>
    <row r="1312" spans="1:49" s="59" customFormat="1">
      <c r="A1312" s="14"/>
      <c r="B1312" s="43"/>
      <c r="C1312" s="44"/>
      <c r="D1312" s="45"/>
      <c r="E1312" s="46"/>
      <c r="F1312" s="45"/>
      <c r="G1312" s="45"/>
      <c r="H1312" s="46"/>
      <c r="I1312" s="45"/>
      <c r="J1312" s="2"/>
      <c r="K1312" s="4"/>
      <c r="L1312" s="4"/>
      <c r="M1312" s="4"/>
      <c r="N1312" s="4"/>
      <c r="O1312" s="4"/>
      <c r="P1312" s="4"/>
      <c r="Q1312" s="1"/>
      <c r="R1312" s="1"/>
      <c r="S1312" s="1"/>
      <c r="T1312" s="1"/>
      <c r="U1312" s="1"/>
      <c r="V1312" s="1"/>
      <c r="W1312" s="1"/>
      <c r="X1312" s="1"/>
      <c r="Y1312" s="1"/>
      <c r="Z1312" s="1"/>
      <c r="AA1312" s="1"/>
      <c r="AB1312" s="1"/>
      <c r="AC1312" s="1"/>
      <c r="AD1312" s="1"/>
      <c r="AE1312" s="1"/>
      <c r="AF1312" s="1"/>
      <c r="AG1312" s="1"/>
      <c r="AH1312" s="1"/>
      <c r="AI1312" s="1"/>
      <c r="AJ1312" s="1"/>
      <c r="AK1312" s="1"/>
      <c r="AL1312" s="1"/>
      <c r="AM1312" s="1"/>
      <c r="AN1312" s="1"/>
      <c r="AO1312" s="1"/>
      <c r="AP1312" s="4"/>
      <c r="AQ1312" s="4"/>
      <c r="AR1312" s="4"/>
      <c r="AS1312" s="4"/>
      <c r="AT1312" s="4"/>
      <c r="AU1312" s="4"/>
      <c r="AV1312" s="4"/>
      <c r="AW1312" s="4"/>
    </row>
    <row r="1313" spans="1:49" s="59" customFormat="1">
      <c r="A1313" s="14"/>
      <c r="B1313" s="43"/>
      <c r="C1313" s="44"/>
      <c r="D1313" s="45"/>
      <c r="E1313" s="46"/>
      <c r="F1313" s="45"/>
      <c r="G1313" s="45"/>
      <c r="H1313" s="46"/>
      <c r="I1313" s="45"/>
      <c r="J1313" s="2"/>
      <c r="K1313" s="4"/>
      <c r="L1313" s="4"/>
      <c r="M1313" s="4"/>
      <c r="N1313" s="4"/>
      <c r="O1313" s="4"/>
      <c r="P1313" s="4"/>
      <c r="Q1313" s="1"/>
      <c r="R1313" s="1"/>
      <c r="S1313" s="1"/>
      <c r="T1313" s="1"/>
      <c r="U1313" s="1"/>
      <c r="V1313" s="1"/>
      <c r="W1313" s="1"/>
      <c r="X1313" s="1"/>
      <c r="Y1313" s="1"/>
      <c r="Z1313" s="1"/>
      <c r="AA1313" s="1"/>
      <c r="AB1313" s="1"/>
      <c r="AC1313" s="1"/>
      <c r="AD1313" s="1"/>
      <c r="AE1313" s="1"/>
      <c r="AF1313" s="1"/>
      <c r="AG1313" s="1"/>
      <c r="AH1313" s="1"/>
      <c r="AI1313" s="1"/>
      <c r="AJ1313" s="1"/>
      <c r="AK1313" s="1"/>
      <c r="AL1313" s="1"/>
      <c r="AM1313" s="1"/>
      <c r="AN1313" s="1"/>
      <c r="AO1313" s="1"/>
      <c r="AP1313" s="4"/>
      <c r="AQ1313" s="4"/>
      <c r="AR1313" s="4"/>
      <c r="AS1313" s="4"/>
      <c r="AT1313" s="4"/>
      <c r="AU1313" s="4"/>
      <c r="AV1313" s="4"/>
      <c r="AW1313" s="4"/>
    </row>
    <row r="1314" spans="1:49" s="59" customFormat="1">
      <c r="A1314" s="14"/>
      <c r="B1314" s="43"/>
      <c r="C1314" s="44"/>
      <c r="D1314" s="45"/>
      <c r="E1314" s="46"/>
      <c r="F1314" s="45"/>
      <c r="G1314" s="45"/>
      <c r="H1314" s="46"/>
      <c r="I1314" s="45"/>
      <c r="J1314" s="2"/>
      <c r="K1314" s="4"/>
      <c r="L1314" s="4"/>
      <c r="M1314" s="4"/>
      <c r="N1314" s="4"/>
      <c r="O1314" s="4"/>
      <c r="P1314" s="4"/>
      <c r="Q1314" s="1"/>
      <c r="R1314" s="1"/>
      <c r="S1314" s="1"/>
      <c r="T1314" s="1"/>
      <c r="U1314" s="1"/>
      <c r="V1314" s="1"/>
      <c r="W1314" s="1"/>
      <c r="X1314" s="1"/>
      <c r="Y1314" s="1"/>
      <c r="Z1314" s="1"/>
      <c r="AA1314" s="1"/>
      <c r="AB1314" s="1"/>
      <c r="AC1314" s="1"/>
      <c r="AD1314" s="1"/>
      <c r="AE1314" s="1"/>
      <c r="AF1314" s="1"/>
      <c r="AG1314" s="1"/>
      <c r="AH1314" s="1"/>
      <c r="AI1314" s="1"/>
      <c r="AJ1314" s="1"/>
      <c r="AK1314" s="1"/>
      <c r="AL1314" s="1"/>
      <c r="AM1314" s="1"/>
      <c r="AN1314" s="1"/>
      <c r="AO1314" s="1"/>
      <c r="AP1314" s="4"/>
      <c r="AQ1314" s="4"/>
      <c r="AR1314" s="4"/>
      <c r="AS1314" s="4"/>
      <c r="AT1314" s="4"/>
      <c r="AU1314" s="4"/>
      <c r="AV1314" s="4"/>
      <c r="AW1314" s="4"/>
    </row>
    <row r="1315" spans="1:49" s="59" customFormat="1">
      <c r="A1315" s="14"/>
      <c r="B1315" s="43"/>
      <c r="C1315" s="44"/>
      <c r="D1315" s="45"/>
      <c r="E1315" s="46"/>
      <c r="F1315" s="45"/>
      <c r="G1315" s="45"/>
      <c r="H1315" s="46"/>
      <c r="I1315" s="45"/>
      <c r="J1315" s="2"/>
      <c r="K1315" s="4"/>
      <c r="L1315" s="4"/>
      <c r="M1315" s="4"/>
      <c r="N1315" s="4"/>
      <c r="O1315" s="4"/>
      <c r="P1315" s="4"/>
      <c r="Q1315" s="1"/>
      <c r="R1315" s="1"/>
      <c r="S1315" s="1"/>
      <c r="T1315" s="1"/>
      <c r="U1315" s="1"/>
      <c r="V1315" s="1"/>
      <c r="W1315" s="1"/>
      <c r="X1315" s="1"/>
      <c r="Y1315" s="1"/>
      <c r="Z1315" s="1"/>
      <c r="AA1315" s="1"/>
      <c r="AB1315" s="1"/>
      <c r="AC1315" s="1"/>
      <c r="AD1315" s="1"/>
      <c r="AE1315" s="1"/>
      <c r="AF1315" s="1"/>
      <c r="AG1315" s="1"/>
      <c r="AH1315" s="1"/>
      <c r="AI1315" s="1"/>
      <c r="AJ1315" s="1"/>
      <c r="AK1315" s="1"/>
      <c r="AL1315" s="1"/>
      <c r="AM1315" s="1"/>
      <c r="AN1315" s="1"/>
      <c r="AO1315" s="1"/>
      <c r="AP1315" s="4"/>
      <c r="AQ1315" s="4"/>
      <c r="AR1315" s="4"/>
      <c r="AS1315" s="4"/>
      <c r="AT1315" s="4"/>
      <c r="AU1315" s="4"/>
      <c r="AV1315" s="4"/>
      <c r="AW1315" s="4"/>
    </row>
    <row r="1316" spans="1:49" s="59" customFormat="1">
      <c r="A1316" s="14"/>
      <c r="B1316" s="43"/>
      <c r="C1316" s="44"/>
      <c r="D1316" s="45"/>
      <c r="E1316" s="46"/>
      <c r="F1316" s="45"/>
      <c r="G1316" s="45"/>
      <c r="H1316" s="46"/>
      <c r="I1316" s="45"/>
      <c r="J1316" s="2"/>
      <c r="K1316" s="4"/>
      <c r="L1316" s="4"/>
      <c r="M1316" s="4"/>
      <c r="N1316" s="4"/>
      <c r="O1316" s="4"/>
      <c r="P1316" s="4"/>
      <c r="Q1316" s="1"/>
      <c r="R1316" s="1"/>
      <c r="S1316" s="1"/>
      <c r="T1316" s="1"/>
      <c r="U1316" s="1"/>
      <c r="V1316" s="1"/>
      <c r="W1316" s="1"/>
      <c r="X1316" s="1"/>
      <c r="Y1316" s="1"/>
      <c r="Z1316" s="1"/>
      <c r="AA1316" s="1"/>
      <c r="AB1316" s="1"/>
      <c r="AC1316" s="1"/>
      <c r="AD1316" s="1"/>
      <c r="AE1316" s="1"/>
      <c r="AF1316" s="1"/>
      <c r="AG1316" s="1"/>
      <c r="AH1316" s="1"/>
      <c r="AI1316" s="1"/>
      <c r="AJ1316" s="1"/>
      <c r="AK1316" s="1"/>
      <c r="AL1316" s="1"/>
      <c r="AM1316" s="1"/>
      <c r="AN1316" s="1"/>
      <c r="AO1316" s="1"/>
      <c r="AP1316" s="4"/>
      <c r="AQ1316" s="4"/>
      <c r="AR1316" s="4"/>
      <c r="AS1316" s="4"/>
      <c r="AT1316" s="4"/>
      <c r="AU1316" s="4"/>
      <c r="AV1316" s="4"/>
      <c r="AW1316" s="4"/>
    </row>
    <row r="1317" spans="1:49" s="59" customFormat="1">
      <c r="A1317" s="14"/>
      <c r="B1317" s="43"/>
      <c r="C1317" s="44"/>
      <c r="D1317" s="45"/>
      <c r="E1317" s="46"/>
      <c r="F1317" s="45"/>
      <c r="G1317" s="45"/>
      <c r="H1317" s="46"/>
      <c r="I1317" s="45"/>
      <c r="J1317" s="2"/>
      <c r="K1317" s="4"/>
      <c r="L1317" s="4"/>
      <c r="M1317" s="4"/>
      <c r="N1317" s="4"/>
      <c r="O1317" s="4"/>
      <c r="P1317" s="4"/>
      <c r="Q1317" s="1"/>
      <c r="R1317" s="1"/>
      <c r="S1317" s="1"/>
      <c r="T1317" s="1"/>
      <c r="U1317" s="1"/>
      <c r="V1317" s="1"/>
      <c r="W1317" s="1"/>
      <c r="X1317" s="1"/>
      <c r="Y1317" s="1"/>
      <c r="Z1317" s="1"/>
      <c r="AA1317" s="1"/>
      <c r="AB1317" s="1"/>
      <c r="AC1317" s="1"/>
      <c r="AD1317" s="1"/>
      <c r="AE1317" s="1"/>
      <c r="AF1317" s="1"/>
      <c r="AG1317" s="1"/>
      <c r="AH1317" s="1"/>
      <c r="AI1317" s="1"/>
      <c r="AJ1317" s="1"/>
      <c r="AK1317" s="1"/>
      <c r="AL1317" s="1"/>
      <c r="AM1317" s="1"/>
      <c r="AN1317" s="1"/>
      <c r="AO1317" s="1"/>
      <c r="AP1317" s="4"/>
      <c r="AQ1317" s="4"/>
      <c r="AR1317" s="4"/>
      <c r="AS1317" s="4"/>
      <c r="AT1317" s="4"/>
      <c r="AU1317" s="4"/>
      <c r="AV1317" s="4"/>
      <c r="AW1317" s="4"/>
    </row>
    <row r="1318" spans="1:49" s="59" customFormat="1">
      <c r="A1318" s="14"/>
      <c r="B1318" s="43"/>
      <c r="C1318" s="44"/>
      <c r="D1318" s="45"/>
      <c r="E1318" s="46"/>
      <c r="F1318" s="45"/>
      <c r="G1318" s="45"/>
      <c r="H1318" s="46"/>
      <c r="I1318" s="45"/>
      <c r="J1318" s="2"/>
      <c r="K1318" s="4"/>
      <c r="L1318" s="4"/>
      <c r="M1318" s="4"/>
      <c r="N1318" s="4"/>
      <c r="O1318" s="4"/>
      <c r="P1318" s="4"/>
      <c r="Q1318" s="1"/>
      <c r="R1318" s="1"/>
      <c r="S1318" s="1"/>
      <c r="T1318" s="1"/>
      <c r="U1318" s="1"/>
      <c r="V1318" s="1"/>
      <c r="W1318" s="1"/>
      <c r="X1318" s="1"/>
      <c r="Y1318" s="1"/>
      <c r="Z1318" s="1"/>
      <c r="AA1318" s="1"/>
      <c r="AB1318" s="1"/>
      <c r="AC1318" s="1"/>
      <c r="AD1318" s="1"/>
      <c r="AE1318" s="1"/>
      <c r="AF1318" s="1"/>
      <c r="AG1318" s="1"/>
      <c r="AH1318" s="1"/>
      <c r="AI1318" s="1"/>
      <c r="AJ1318" s="1"/>
      <c r="AK1318" s="1"/>
      <c r="AL1318" s="1"/>
      <c r="AM1318" s="1"/>
      <c r="AN1318" s="1"/>
      <c r="AO1318" s="1"/>
      <c r="AP1318" s="4"/>
      <c r="AQ1318" s="4"/>
      <c r="AR1318" s="4"/>
      <c r="AS1318" s="4"/>
      <c r="AT1318" s="4"/>
      <c r="AU1318" s="4"/>
      <c r="AV1318" s="4"/>
      <c r="AW1318" s="4"/>
    </row>
    <row r="1319" spans="1:49" s="59" customFormat="1">
      <c r="A1319" s="14"/>
      <c r="B1319" s="43"/>
      <c r="C1319" s="44"/>
      <c r="D1319" s="45"/>
      <c r="E1319" s="46"/>
      <c r="F1319" s="45"/>
      <c r="G1319" s="45"/>
      <c r="H1319" s="46"/>
      <c r="I1319" s="45"/>
      <c r="J1319" s="2"/>
      <c r="K1319" s="4"/>
      <c r="L1319" s="4"/>
      <c r="M1319" s="4"/>
      <c r="N1319" s="4"/>
      <c r="O1319" s="4"/>
      <c r="P1319" s="4"/>
      <c r="Q1319" s="1"/>
      <c r="R1319" s="1"/>
      <c r="S1319" s="1"/>
      <c r="T1319" s="1"/>
      <c r="U1319" s="1"/>
      <c r="V1319" s="1"/>
      <c r="W1319" s="1"/>
      <c r="X1319" s="1"/>
      <c r="Y1319" s="1"/>
      <c r="Z1319" s="1"/>
      <c r="AA1319" s="1"/>
      <c r="AB1319" s="1"/>
      <c r="AC1319" s="1"/>
      <c r="AD1319" s="1"/>
      <c r="AE1319" s="1"/>
      <c r="AF1319" s="1"/>
      <c r="AG1319" s="1"/>
      <c r="AH1319" s="1"/>
      <c r="AI1319" s="1"/>
      <c r="AJ1319" s="1"/>
      <c r="AK1319" s="1"/>
      <c r="AL1319" s="1"/>
      <c r="AM1319" s="1"/>
      <c r="AN1319" s="1"/>
      <c r="AO1319" s="1"/>
      <c r="AP1319" s="4"/>
      <c r="AQ1319" s="4"/>
      <c r="AR1319" s="4"/>
      <c r="AS1319" s="4"/>
      <c r="AT1319" s="4"/>
      <c r="AU1319" s="4"/>
      <c r="AV1319" s="4"/>
      <c r="AW1319" s="4"/>
    </row>
    <row r="1320" spans="1:49" s="59" customFormat="1">
      <c r="A1320" s="14"/>
      <c r="B1320" s="43"/>
      <c r="C1320" s="44"/>
      <c r="D1320" s="45"/>
      <c r="E1320" s="46"/>
      <c r="F1320" s="45"/>
      <c r="G1320" s="45"/>
      <c r="H1320" s="46"/>
      <c r="I1320" s="45"/>
      <c r="J1320" s="2"/>
      <c r="K1320" s="4"/>
      <c r="L1320" s="4"/>
      <c r="M1320" s="4"/>
      <c r="N1320" s="4"/>
      <c r="O1320" s="4"/>
      <c r="P1320" s="4"/>
      <c r="Q1320" s="1"/>
      <c r="R1320" s="1"/>
      <c r="S1320" s="1"/>
      <c r="T1320" s="1"/>
      <c r="U1320" s="1"/>
      <c r="V1320" s="1"/>
      <c r="W1320" s="1"/>
      <c r="X1320" s="1"/>
      <c r="Y1320" s="1"/>
      <c r="Z1320" s="1"/>
      <c r="AA1320" s="1"/>
      <c r="AB1320" s="1"/>
      <c r="AC1320" s="1"/>
      <c r="AD1320" s="1"/>
      <c r="AE1320" s="1"/>
      <c r="AF1320" s="1"/>
      <c r="AG1320" s="1"/>
      <c r="AH1320" s="1"/>
      <c r="AI1320" s="1"/>
      <c r="AJ1320" s="1"/>
      <c r="AK1320" s="1"/>
      <c r="AL1320" s="1"/>
      <c r="AM1320" s="1"/>
      <c r="AN1320" s="1"/>
      <c r="AO1320" s="1"/>
      <c r="AP1320" s="4"/>
      <c r="AQ1320" s="4"/>
      <c r="AR1320" s="4"/>
      <c r="AS1320" s="4"/>
      <c r="AT1320" s="4"/>
      <c r="AU1320" s="4"/>
      <c r="AV1320" s="4"/>
      <c r="AW1320" s="4"/>
    </row>
    <row r="1321" spans="1:49" s="59" customFormat="1">
      <c r="A1321" s="14"/>
      <c r="B1321" s="43"/>
      <c r="C1321" s="44"/>
      <c r="D1321" s="45"/>
      <c r="E1321" s="46"/>
      <c r="F1321" s="45"/>
      <c r="G1321" s="45"/>
      <c r="H1321" s="46"/>
      <c r="I1321" s="45"/>
      <c r="J1321" s="2"/>
      <c r="K1321" s="4"/>
      <c r="L1321" s="4"/>
      <c r="M1321" s="4"/>
      <c r="N1321" s="4"/>
      <c r="O1321" s="4"/>
      <c r="P1321" s="4"/>
      <c r="Q1321" s="1"/>
      <c r="R1321" s="1"/>
      <c r="S1321" s="1"/>
      <c r="T1321" s="1"/>
      <c r="U1321" s="1"/>
      <c r="V1321" s="1"/>
      <c r="W1321" s="1"/>
      <c r="X1321" s="1"/>
      <c r="Y1321" s="1"/>
      <c r="Z1321" s="1"/>
      <c r="AA1321" s="1"/>
      <c r="AB1321" s="1"/>
      <c r="AC1321" s="1"/>
      <c r="AD1321" s="1"/>
      <c r="AE1321" s="1"/>
      <c r="AF1321" s="1"/>
      <c r="AG1321" s="1"/>
      <c r="AH1321" s="1"/>
      <c r="AI1321" s="1"/>
      <c r="AJ1321" s="1"/>
      <c r="AK1321" s="1"/>
      <c r="AL1321" s="1"/>
      <c r="AM1321" s="1"/>
      <c r="AN1321" s="1"/>
      <c r="AO1321" s="1"/>
      <c r="AP1321" s="4"/>
      <c r="AQ1321" s="4"/>
      <c r="AR1321" s="4"/>
      <c r="AS1321" s="4"/>
      <c r="AT1321" s="4"/>
      <c r="AU1321" s="4"/>
      <c r="AV1321" s="4"/>
      <c r="AW1321" s="4"/>
    </row>
    <row r="1322" spans="1:49" s="59" customFormat="1">
      <c r="A1322" s="14"/>
      <c r="B1322" s="43"/>
      <c r="C1322" s="44"/>
      <c r="D1322" s="45"/>
      <c r="E1322" s="46"/>
      <c r="F1322" s="45"/>
      <c r="G1322" s="45"/>
      <c r="H1322" s="46"/>
      <c r="I1322" s="45"/>
      <c r="J1322" s="2"/>
      <c r="K1322" s="4"/>
      <c r="L1322" s="4"/>
      <c r="M1322" s="4"/>
      <c r="N1322" s="4"/>
      <c r="O1322" s="4"/>
      <c r="P1322" s="4"/>
      <c r="Q1322" s="1"/>
      <c r="R1322" s="1"/>
      <c r="S1322" s="1"/>
      <c r="T1322" s="1"/>
      <c r="U1322" s="1"/>
      <c r="V1322" s="1"/>
      <c r="W1322" s="1"/>
      <c r="X1322" s="1"/>
      <c r="Y1322" s="1"/>
      <c r="Z1322" s="1"/>
      <c r="AA1322" s="1"/>
      <c r="AB1322" s="1"/>
      <c r="AC1322" s="1"/>
      <c r="AD1322" s="1"/>
      <c r="AE1322" s="1"/>
      <c r="AF1322" s="1"/>
      <c r="AG1322" s="1"/>
      <c r="AH1322" s="1"/>
      <c r="AI1322" s="1"/>
      <c r="AJ1322" s="1"/>
      <c r="AK1322" s="1"/>
      <c r="AL1322" s="1"/>
      <c r="AM1322" s="1"/>
      <c r="AN1322" s="1"/>
      <c r="AO1322" s="1"/>
      <c r="AP1322" s="4"/>
      <c r="AQ1322" s="4"/>
      <c r="AR1322" s="4"/>
      <c r="AS1322" s="4"/>
      <c r="AT1322" s="4"/>
      <c r="AU1322" s="4"/>
      <c r="AV1322" s="4"/>
      <c r="AW1322" s="4"/>
    </row>
    <row r="1323" spans="1:49" s="59" customFormat="1">
      <c r="A1323" s="14"/>
      <c r="B1323" s="43"/>
      <c r="C1323" s="44"/>
      <c r="D1323" s="45"/>
      <c r="E1323" s="46"/>
      <c r="F1323" s="45"/>
      <c r="G1323" s="45"/>
      <c r="H1323" s="46"/>
      <c r="I1323" s="45"/>
      <c r="J1323" s="2"/>
      <c r="K1323" s="4"/>
      <c r="L1323" s="4"/>
      <c r="M1323" s="4"/>
      <c r="N1323" s="4"/>
      <c r="O1323" s="4"/>
      <c r="P1323" s="4"/>
      <c r="Q1323" s="1"/>
      <c r="R1323" s="1"/>
      <c r="S1323" s="1"/>
      <c r="T1323" s="1"/>
      <c r="U1323" s="1"/>
      <c r="V1323" s="1"/>
      <c r="W1323" s="1"/>
      <c r="X1323" s="1"/>
      <c r="Y1323" s="1"/>
      <c r="Z1323" s="1"/>
      <c r="AA1323" s="1"/>
      <c r="AB1323" s="1"/>
      <c r="AC1323" s="1"/>
      <c r="AD1323" s="1"/>
      <c r="AE1323" s="1"/>
      <c r="AF1323" s="1"/>
      <c r="AG1323" s="1"/>
      <c r="AH1323" s="1"/>
      <c r="AI1323" s="1"/>
      <c r="AJ1323" s="1"/>
      <c r="AK1323" s="1"/>
      <c r="AL1323" s="1"/>
      <c r="AM1323" s="1"/>
      <c r="AN1323" s="1"/>
      <c r="AO1323" s="1"/>
      <c r="AP1323" s="4"/>
      <c r="AQ1323" s="4"/>
      <c r="AR1323" s="4"/>
      <c r="AS1323" s="4"/>
      <c r="AT1323" s="4"/>
      <c r="AU1323" s="4"/>
      <c r="AV1323" s="4"/>
      <c r="AW1323" s="4"/>
    </row>
    <row r="1324" spans="1:49" s="59" customFormat="1">
      <c r="A1324" s="14"/>
      <c r="B1324" s="43"/>
      <c r="C1324" s="44"/>
      <c r="D1324" s="45"/>
      <c r="E1324" s="46"/>
      <c r="F1324" s="45"/>
      <c r="G1324" s="45"/>
      <c r="H1324" s="46"/>
      <c r="I1324" s="45"/>
      <c r="J1324" s="2"/>
      <c r="K1324" s="4"/>
      <c r="L1324" s="4"/>
      <c r="M1324" s="4"/>
      <c r="N1324" s="4"/>
      <c r="O1324" s="4"/>
      <c r="P1324" s="4"/>
      <c r="Q1324" s="1"/>
      <c r="R1324" s="1"/>
      <c r="S1324" s="1"/>
      <c r="T1324" s="1"/>
      <c r="U1324" s="1"/>
      <c r="V1324" s="1"/>
      <c r="W1324" s="1"/>
      <c r="X1324" s="1"/>
      <c r="Y1324" s="1"/>
      <c r="Z1324" s="1"/>
      <c r="AA1324" s="1"/>
      <c r="AB1324" s="1"/>
      <c r="AC1324" s="1"/>
      <c r="AD1324" s="1"/>
      <c r="AE1324" s="1"/>
      <c r="AF1324" s="1"/>
      <c r="AG1324" s="1"/>
      <c r="AH1324" s="1"/>
      <c r="AI1324" s="1"/>
      <c r="AJ1324" s="1"/>
      <c r="AK1324" s="1"/>
      <c r="AL1324" s="1"/>
      <c r="AM1324" s="1"/>
      <c r="AN1324" s="1"/>
      <c r="AO1324" s="1"/>
      <c r="AP1324" s="4"/>
      <c r="AQ1324" s="4"/>
      <c r="AR1324" s="4"/>
      <c r="AS1324" s="4"/>
      <c r="AT1324" s="4"/>
      <c r="AU1324" s="4"/>
      <c r="AV1324" s="4"/>
      <c r="AW1324" s="4"/>
    </row>
    <row r="1325" spans="1:49" s="59" customFormat="1">
      <c r="A1325" s="14"/>
      <c r="B1325" s="43"/>
      <c r="C1325" s="44"/>
      <c r="D1325" s="45"/>
      <c r="E1325" s="46"/>
      <c r="F1325" s="45"/>
      <c r="G1325" s="45"/>
      <c r="H1325" s="46"/>
      <c r="I1325" s="45"/>
      <c r="J1325" s="2"/>
      <c r="K1325" s="4"/>
      <c r="L1325" s="4"/>
      <c r="M1325" s="4"/>
      <c r="N1325" s="4"/>
      <c r="O1325" s="4"/>
      <c r="P1325" s="4"/>
      <c r="Q1325" s="1"/>
      <c r="R1325" s="1"/>
      <c r="S1325" s="1"/>
      <c r="T1325" s="1"/>
      <c r="U1325" s="1"/>
      <c r="V1325" s="1"/>
      <c r="W1325" s="1"/>
      <c r="X1325" s="1"/>
      <c r="Y1325" s="1"/>
      <c r="Z1325" s="1"/>
      <c r="AA1325" s="1"/>
      <c r="AB1325" s="1"/>
      <c r="AC1325" s="1"/>
      <c r="AD1325" s="1"/>
      <c r="AE1325" s="1"/>
      <c r="AF1325" s="1"/>
      <c r="AG1325" s="1"/>
      <c r="AH1325" s="1"/>
      <c r="AI1325" s="1"/>
      <c r="AJ1325" s="1"/>
      <c r="AK1325" s="1"/>
      <c r="AL1325" s="1"/>
      <c r="AM1325" s="1"/>
      <c r="AN1325" s="1"/>
      <c r="AO1325" s="1"/>
      <c r="AP1325" s="4"/>
      <c r="AQ1325" s="4"/>
      <c r="AR1325" s="4"/>
      <c r="AS1325" s="4"/>
      <c r="AT1325" s="4"/>
      <c r="AU1325" s="4"/>
      <c r="AV1325" s="4"/>
      <c r="AW1325" s="4"/>
    </row>
    <row r="1326" spans="1:49" s="59" customFormat="1">
      <c r="A1326" s="14"/>
      <c r="B1326" s="43"/>
      <c r="C1326" s="44"/>
      <c r="D1326" s="45"/>
      <c r="E1326" s="46"/>
      <c r="F1326" s="45"/>
      <c r="G1326" s="45"/>
      <c r="H1326" s="46"/>
      <c r="I1326" s="45"/>
      <c r="J1326" s="2"/>
      <c r="K1326" s="4"/>
      <c r="L1326" s="4"/>
      <c r="M1326" s="4"/>
      <c r="N1326" s="4"/>
      <c r="O1326" s="4"/>
      <c r="P1326" s="4"/>
      <c r="Q1326" s="1"/>
      <c r="R1326" s="1"/>
      <c r="S1326" s="1"/>
      <c r="T1326" s="1"/>
      <c r="U1326" s="1"/>
      <c r="V1326" s="1"/>
      <c r="W1326" s="1"/>
      <c r="X1326" s="1"/>
      <c r="Y1326" s="1"/>
      <c r="Z1326" s="1"/>
      <c r="AA1326" s="1"/>
      <c r="AB1326" s="1"/>
      <c r="AC1326" s="1"/>
      <c r="AD1326" s="1"/>
      <c r="AE1326" s="1"/>
      <c r="AF1326" s="1"/>
      <c r="AG1326" s="1"/>
      <c r="AH1326" s="1"/>
      <c r="AI1326" s="1"/>
      <c r="AJ1326" s="1"/>
      <c r="AK1326" s="1"/>
      <c r="AL1326" s="1"/>
      <c r="AM1326" s="1"/>
      <c r="AN1326" s="1"/>
      <c r="AO1326" s="1"/>
      <c r="AP1326" s="4"/>
      <c r="AQ1326" s="4"/>
      <c r="AR1326" s="4"/>
      <c r="AS1326" s="4"/>
      <c r="AT1326" s="4"/>
      <c r="AU1326" s="4"/>
      <c r="AV1326" s="4"/>
      <c r="AW1326" s="4"/>
    </row>
    <row r="1327" spans="1:49" s="59" customFormat="1">
      <c r="A1327" s="14"/>
      <c r="B1327" s="43"/>
      <c r="C1327" s="44"/>
      <c r="D1327" s="45"/>
      <c r="E1327" s="46"/>
      <c r="F1327" s="45"/>
      <c r="G1327" s="45"/>
      <c r="H1327" s="46"/>
      <c r="I1327" s="45"/>
      <c r="J1327" s="2"/>
      <c r="K1327" s="4"/>
      <c r="L1327" s="4"/>
      <c r="M1327" s="4"/>
      <c r="N1327" s="4"/>
      <c r="O1327" s="4"/>
      <c r="P1327" s="4"/>
      <c r="Q1327" s="1"/>
      <c r="R1327" s="1"/>
      <c r="S1327" s="1"/>
      <c r="T1327" s="1"/>
      <c r="U1327" s="1"/>
      <c r="V1327" s="1"/>
      <c r="W1327" s="1"/>
      <c r="X1327" s="1"/>
      <c r="Y1327" s="1"/>
      <c r="Z1327" s="1"/>
      <c r="AA1327" s="1"/>
      <c r="AB1327" s="1"/>
      <c r="AC1327" s="1"/>
      <c r="AD1327" s="1"/>
      <c r="AE1327" s="1"/>
      <c r="AF1327" s="1"/>
      <c r="AG1327" s="1"/>
      <c r="AH1327" s="1"/>
      <c r="AI1327" s="1"/>
      <c r="AJ1327" s="1"/>
      <c r="AK1327" s="1"/>
      <c r="AL1327" s="1"/>
      <c r="AM1327" s="1"/>
      <c r="AN1327" s="1"/>
      <c r="AO1327" s="1"/>
      <c r="AP1327" s="4"/>
      <c r="AQ1327" s="4"/>
      <c r="AR1327" s="4"/>
      <c r="AS1327" s="4"/>
      <c r="AT1327" s="4"/>
      <c r="AU1327" s="4"/>
      <c r="AV1327" s="4"/>
      <c r="AW1327" s="4"/>
    </row>
    <row r="1328" spans="1:49" s="59" customFormat="1">
      <c r="A1328" s="14"/>
      <c r="B1328" s="43"/>
      <c r="C1328" s="44"/>
      <c r="D1328" s="45"/>
      <c r="E1328" s="46"/>
      <c r="F1328" s="45"/>
      <c r="G1328" s="45"/>
      <c r="H1328" s="46"/>
      <c r="I1328" s="45"/>
      <c r="J1328" s="2"/>
      <c r="K1328" s="4"/>
      <c r="L1328" s="4"/>
      <c r="M1328" s="4"/>
      <c r="N1328" s="4"/>
      <c r="O1328" s="4"/>
      <c r="P1328" s="4"/>
      <c r="Q1328" s="1"/>
      <c r="R1328" s="1"/>
      <c r="S1328" s="1"/>
      <c r="T1328" s="1"/>
      <c r="U1328" s="1"/>
      <c r="V1328" s="1"/>
      <c r="W1328" s="1"/>
      <c r="X1328" s="1"/>
      <c r="Y1328" s="1"/>
      <c r="Z1328" s="1"/>
      <c r="AA1328" s="1"/>
      <c r="AB1328" s="1"/>
      <c r="AC1328" s="1"/>
      <c r="AD1328" s="1"/>
      <c r="AE1328" s="1"/>
      <c r="AF1328" s="1"/>
      <c r="AG1328" s="1"/>
      <c r="AH1328" s="1"/>
      <c r="AI1328" s="1"/>
      <c r="AJ1328" s="1"/>
      <c r="AK1328" s="1"/>
      <c r="AL1328" s="1"/>
      <c r="AM1328" s="1"/>
      <c r="AN1328" s="1"/>
      <c r="AO1328" s="1"/>
      <c r="AP1328" s="4"/>
      <c r="AQ1328" s="4"/>
      <c r="AR1328" s="4"/>
      <c r="AS1328" s="4"/>
      <c r="AT1328" s="4"/>
      <c r="AU1328" s="4"/>
      <c r="AV1328" s="4"/>
      <c r="AW1328" s="4"/>
    </row>
    <row r="1329" spans="1:49" s="59" customFormat="1">
      <c r="A1329" s="14"/>
      <c r="B1329" s="43"/>
      <c r="C1329" s="44"/>
      <c r="D1329" s="45"/>
      <c r="E1329" s="46"/>
      <c r="F1329" s="45"/>
      <c r="G1329" s="45"/>
      <c r="H1329" s="46"/>
      <c r="I1329" s="45"/>
      <c r="J1329" s="2"/>
      <c r="K1329" s="4"/>
      <c r="L1329" s="4"/>
      <c r="M1329" s="4"/>
      <c r="N1329" s="4"/>
      <c r="O1329" s="4"/>
      <c r="P1329" s="4"/>
      <c r="Q1329" s="1"/>
      <c r="R1329" s="1"/>
      <c r="S1329" s="1"/>
      <c r="T1329" s="1"/>
      <c r="U1329" s="1"/>
      <c r="V1329" s="1"/>
      <c r="W1329" s="1"/>
      <c r="X1329" s="1"/>
      <c r="Y1329" s="1"/>
      <c r="Z1329" s="1"/>
      <c r="AA1329" s="1"/>
      <c r="AB1329" s="1"/>
      <c r="AC1329" s="1"/>
      <c r="AD1329" s="1"/>
      <c r="AE1329" s="1"/>
      <c r="AF1329" s="1"/>
      <c r="AG1329" s="1"/>
      <c r="AH1329" s="1"/>
      <c r="AI1329" s="1"/>
      <c r="AJ1329" s="1"/>
      <c r="AK1329" s="1"/>
      <c r="AL1329" s="1"/>
      <c r="AM1329" s="1"/>
      <c r="AN1329" s="1"/>
      <c r="AO1329" s="1"/>
      <c r="AP1329" s="4"/>
      <c r="AQ1329" s="4"/>
      <c r="AR1329" s="4"/>
      <c r="AS1329" s="4"/>
      <c r="AT1329" s="4"/>
      <c r="AU1329" s="4"/>
      <c r="AV1329" s="4"/>
      <c r="AW1329" s="4"/>
    </row>
    <row r="1330" spans="1:49" s="59" customFormat="1">
      <c r="A1330" s="14"/>
      <c r="B1330" s="43"/>
      <c r="C1330" s="44"/>
      <c r="D1330" s="45"/>
      <c r="E1330" s="46"/>
      <c r="F1330" s="45"/>
      <c r="G1330" s="45"/>
      <c r="H1330" s="46"/>
      <c r="I1330" s="45"/>
      <c r="J1330" s="2"/>
      <c r="K1330" s="4"/>
      <c r="L1330" s="4"/>
      <c r="M1330" s="4"/>
      <c r="N1330" s="4"/>
      <c r="O1330" s="4"/>
      <c r="P1330" s="4"/>
      <c r="Q1330" s="1"/>
      <c r="R1330" s="1"/>
      <c r="S1330" s="1"/>
      <c r="T1330" s="1"/>
      <c r="U1330" s="1"/>
      <c r="V1330" s="1"/>
      <c r="W1330" s="1"/>
      <c r="X1330" s="1"/>
      <c r="Y1330" s="1"/>
      <c r="Z1330" s="1"/>
      <c r="AA1330" s="1"/>
      <c r="AB1330" s="1"/>
      <c r="AC1330" s="1"/>
      <c r="AD1330" s="1"/>
      <c r="AE1330" s="1"/>
      <c r="AF1330" s="1"/>
      <c r="AG1330" s="1"/>
      <c r="AH1330" s="1"/>
      <c r="AI1330" s="1"/>
      <c r="AJ1330" s="1"/>
      <c r="AK1330" s="1"/>
      <c r="AL1330" s="1"/>
      <c r="AM1330" s="1"/>
      <c r="AN1330" s="1"/>
      <c r="AO1330" s="1"/>
      <c r="AP1330" s="4"/>
      <c r="AQ1330" s="4"/>
      <c r="AR1330" s="4"/>
      <c r="AS1330" s="4"/>
      <c r="AT1330" s="4"/>
      <c r="AU1330" s="4"/>
      <c r="AV1330" s="4"/>
      <c r="AW1330" s="4"/>
    </row>
    <row r="1331" spans="1:49" s="59" customFormat="1">
      <c r="A1331" s="14"/>
      <c r="B1331" s="43"/>
      <c r="C1331" s="44"/>
      <c r="D1331" s="45"/>
      <c r="E1331" s="46"/>
      <c r="F1331" s="45"/>
      <c r="G1331" s="45"/>
      <c r="H1331" s="46"/>
      <c r="I1331" s="45"/>
      <c r="J1331" s="2"/>
      <c r="K1331" s="4"/>
      <c r="L1331" s="4"/>
      <c r="M1331" s="4"/>
      <c r="N1331" s="4"/>
      <c r="O1331" s="4"/>
      <c r="P1331" s="4"/>
      <c r="Q1331" s="1"/>
      <c r="R1331" s="1"/>
      <c r="S1331" s="1"/>
      <c r="T1331" s="1"/>
      <c r="U1331" s="1"/>
      <c r="V1331" s="1"/>
      <c r="W1331" s="1"/>
      <c r="X1331" s="1"/>
      <c r="Y1331" s="1"/>
      <c r="Z1331" s="1"/>
      <c r="AA1331" s="1"/>
      <c r="AB1331" s="1"/>
      <c r="AC1331" s="1"/>
      <c r="AD1331" s="1"/>
      <c r="AE1331" s="1"/>
      <c r="AF1331" s="1"/>
      <c r="AG1331" s="1"/>
      <c r="AH1331" s="1"/>
      <c r="AI1331" s="1"/>
      <c r="AJ1331" s="1"/>
      <c r="AK1331" s="1"/>
      <c r="AL1331" s="1"/>
      <c r="AM1331" s="1"/>
      <c r="AN1331" s="1"/>
      <c r="AO1331" s="1"/>
      <c r="AP1331" s="4"/>
      <c r="AQ1331" s="4"/>
      <c r="AR1331" s="4"/>
      <c r="AS1331" s="4"/>
      <c r="AT1331" s="4"/>
      <c r="AU1331" s="4"/>
      <c r="AV1331" s="4"/>
      <c r="AW1331" s="4"/>
    </row>
    <row r="1332" spans="1:49" s="59" customFormat="1">
      <c r="A1332" s="14"/>
      <c r="B1332" s="43"/>
      <c r="C1332" s="44"/>
      <c r="D1332" s="45"/>
      <c r="E1332" s="46"/>
      <c r="F1332" s="45"/>
      <c r="G1332" s="45"/>
      <c r="H1332" s="46"/>
      <c r="I1332" s="45"/>
      <c r="J1332" s="2"/>
      <c r="K1332" s="4"/>
      <c r="L1332" s="4"/>
      <c r="M1332" s="4"/>
      <c r="N1332" s="4"/>
      <c r="O1332" s="4"/>
      <c r="P1332" s="4"/>
      <c r="Q1332" s="1"/>
      <c r="R1332" s="1"/>
      <c r="S1332" s="1"/>
      <c r="T1332" s="1"/>
      <c r="U1332" s="1"/>
      <c r="V1332" s="1"/>
      <c r="W1332" s="1"/>
      <c r="X1332" s="1"/>
      <c r="Y1332" s="1"/>
      <c r="Z1332" s="1"/>
      <c r="AA1332" s="1"/>
      <c r="AB1332" s="1"/>
      <c r="AC1332" s="1"/>
      <c r="AD1332" s="1"/>
      <c r="AE1332" s="1"/>
      <c r="AF1332" s="1"/>
      <c r="AG1332" s="1"/>
      <c r="AH1332" s="1"/>
      <c r="AI1332" s="1"/>
      <c r="AJ1332" s="1"/>
      <c r="AK1332" s="1"/>
      <c r="AL1332" s="1"/>
      <c r="AM1332" s="1"/>
      <c r="AN1332" s="1"/>
      <c r="AO1332" s="1"/>
      <c r="AP1332" s="4"/>
      <c r="AQ1332" s="4"/>
      <c r="AR1332" s="4"/>
      <c r="AS1332" s="4"/>
      <c r="AT1332" s="4"/>
      <c r="AU1332" s="4"/>
      <c r="AV1332" s="4"/>
      <c r="AW1332" s="4"/>
    </row>
    <row r="1333" spans="1:49" s="59" customFormat="1">
      <c r="A1333" s="14"/>
      <c r="B1333" s="43"/>
      <c r="C1333" s="44"/>
      <c r="D1333" s="45"/>
      <c r="E1333" s="46"/>
      <c r="F1333" s="45"/>
      <c r="G1333" s="45"/>
      <c r="H1333" s="46"/>
      <c r="I1333" s="45"/>
      <c r="J1333" s="2"/>
      <c r="K1333" s="4"/>
      <c r="L1333" s="4"/>
      <c r="M1333" s="4"/>
      <c r="N1333" s="4"/>
      <c r="O1333" s="4"/>
      <c r="P1333" s="4"/>
      <c r="Q1333" s="1"/>
      <c r="R1333" s="1"/>
      <c r="S1333" s="1"/>
      <c r="T1333" s="1"/>
      <c r="U1333" s="1"/>
      <c r="V1333" s="1"/>
      <c r="W1333" s="1"/>
      <c r="X1333" s="1"/>
      <c r="Y1333" s="1"/>
      <c r="Z1333" s="1"/>
      <c r="AA1333" s="1"/>
      <c r="AB1333" s="1"/>
      <c r="AC1333" s="1"/>
      <c r="AD1333" s="1"/>
      <c r="AE1333" s="1"/>
      <c r="AF1333" s="1"/>
      <c r="AG1333" s="1"/>
      <c r="AH1333" s="1"/>
      <c r="AI1333" s="1"/>
      <c r="AJ1333" s="1"/>
      <c r="AK1333" s="1"/>
      <c r="AL1333" s="1"/>
      <c r="AM1333" s="1"/>
      <c r="AN1333" s="1"/>
      <c r="AO1333" s="1"/>
      <c r="AP1333" s="4"/>
      <c r="AQ1333" s="4"/>
      <c r="AR1333" s="4"/>
      <c r="AS1333" s="4"/>
      <c r="AT1333" s="4"/>
      <c r="AU1333" s="4"/>
      <c r="AV1333" s="4"/>
      <c r="AW1333" s="4"/>
    </row>
    <row r="1334" spans="1:49" s="59" customFormat="1">
      <c r="A1334" s="14"/>
      <c r="B1334" s="43"/>
      <c r="C1334" s="44"/>
      <c r="D1334" s="45"/>
      <c r="E1334" s="46"/>
      <c r="F1334" s="45"/>
      <c r="G1334" s="45"/>
      <c r="H1334" s="46"/>
      <c r="I1334" s="45"/>
      <c r="J1334" s="2"/>
      <c r="K1334" s="4"/>
      <c r="L1334" s="4"/>
      <c r="M1334" s="4"/>
      <c r="N1334" s="4"/>
      <c r="O1334" s="4"/>
      <c r="P1334" s="4"/>
      <c r="Q1334" s="1"/>
      <c r="R1334" s="1"/>
      <c r="S1334" s="1"/>
      <c r="T1334" s="1"/>
      <c r="U1334" s="1"/>
      <c r="V1334" s="1"/>
      <c r="W1334" s="1"/>
      <c r="X1334" s="1"/>
      <c r="Y1334" s="1"/>
      <c r="Z1334" s="1"/>
      <c r="AA1334" s="1"/>
      <c r="AB1334" s="1"/>
      <c r="AC1334" s="1"/>
      <c r="AD1334" s="1"/>
      <c r="AE1334" s="1"/>
      <c r="AF1334" s="1"/>
      <c r="AG1334" s="1"/>
      <c r="AH1334" s="1"/>
      <c r="AI1334" s="1"/>
      <c r="AJ1334" s="1"/>
      <c r="AK1334" s="1"/>
      <c r="AL1334" s="1"/>
      <c r="AM1334" s="1"/>
      <c r="AN1334" s="1"/>
      <c r="AO1334" s="1"/>
      <c r="AP1334" s="4"/>
      <c r="AQ1334" s="4"/>
      <c r="AR1334" s="4"/>
      <c r="AS1334" s="4"/>
      <c r="AT1334" s="4"/>
      <c r="AU1334" s="4"/>
      <c r="AV1334" s="4"/>
      <c r="AW1334" s="4"/>
    </row>
    <row r="1335" spans="1:49" s="59" customFormat="1">
      <c r="A1335" s="14"/>
      <c r="B1335" s="43"/>
      <c r="C1335" s="44"/>
      <c r="D1335" s="45"/>
      <c r="E1335" s="46"/>
      <c r="F1335" s="45"/>
      <c r="G1335" s="45"/>
      <c r="H1335" s="46"/>
      <c r="I1335" s="45"/>
      <c r="J1335" s="2"/>
      <c r="K1335" s="4"/>
      <c r="L1335" s="4"/>
      <c r="M1335" s="4"/>
      <c r="N1335" s="4"/>
      <c r="O1335" s="4"/>
      <c r="P1335" s="4"/>
      <c r="Q1335" s="1"/>
      <c r="R1335" s="1"/>
      <c r="S1335" s="1"/>
      <c r="T1335" s="1"/>
      <c r="U1335" s="1"/>
      <c r="V1335" s="1"/>
      <c r="W1335" s="1"/>
      <c r="X1335" s="1"/>
      <c r="Y1335" s="1"/>
      <c r="Z1335" s="1"/>
      <c r="AA1335" s="1"/>
      <c r="AB1335" s="1"/>
      <c r="AC1335" s="1"/>
      <c r="AD1335" s="1"/>
      <c r="AE1335" s="1"/>
      <c r="AF1335" s="1"/>
      <c r="AG1335" s="1"/>
      <c r="AH1335" s="1"/>
      <c r="AI1335" s="1"/>
      <c r="AJ1335" s="1"/>
      <c r="AK1335" s="1"/>
      <c r="AL1335" s="1"/>
      <c r="AM1335" s="1"/>
      <c r="AN1335" s="1"/>
      <c r="AO1335" s="1"/>
      <c r="AP1335" s="4"/>
      <c r="AQ1335" s="4"/>
      <c r="AR1335" s="4"/>
      <c r="AS1335" s="4"/>
      <c r="AT1335" s="4"/>
      <c r="AU1335" s="4"/>
      <c r="AV1335" s="4"/>
      <c r="AW1335" s="4"/>
    </row>
    <row r="1336" spans="1:49" s="59" customFormat="1">
      <c r="A1336" s="14"/>
      <c r="B1336" s="43"/>
      <c r="C1336" s="44"/>
      <c r="D1336" s="45"/>
      <c r="E1336" s="46"/>
      <c r="F1336" s="45"/>
      <c r="G1336" s="45"/>
      <c r="H1336" s="46"/>
      <c r="I1336" s="45"/>
      <c r="J1336" s="2"/>
      <c r="K1336" s="4"/>
      <c r="L1336" s="4"/>
      <c r="M1336" s="4"/>
      <c r="N1336" s="4"/>
      <c r="O1336" s="4"/>
      <c r="P1336" s="4"/>
      <c r="Q1336" s="1"/>
      <c r="R1336" s="1"/>
      <c r="S1336" s="1"/>
      <c r="T1336" s="1"/>
      <c r="U1336" s="1"/>
      <c r="V1336" s="1"/>
      <c r="W1336" s="1"/>
      <c r="X1336" s="1"/>
      <c r="Y1336" s="1"/>
      <c r="Z1336" s="1"/>
      <c r="AA1336" s="1"/>
      <c r="AB1336" s="1"/>
      <c r="AC1336" s="1"/>
      <c r="AD1336" s="1"/>
      <c r="AE1336" s="1"/>
      <c r="AF1336" s="1"/>
      <c r="AG1336" s="1"/>
      <c r="AH1336" s="1"/>
      <c r="AI1336" s="1"/>
      <c r="AJ1336" s="1"/>
      <c r="AK1336" s="1"/>
      <c r="AL1336" s="1"/>
      <c r="AM1336" s="1"/>
      <c r="AN1336" s="1"/>
      <c r="AO1336" s="1"/>
      <c r="AP1336" s="4"/>
      <c r="AQ1336" s="4"/>
      <c r="AR1336" s="4"/>
      <c r="AS1336" s="4"/>
      <c r="AT1336" s="4"/>
      <c r="AU1336" s="4"/>
      <c r="AV1336" s="4"/>
      <c r="AW1336" s="4"/>
    </row>
    <row r="1337" spans="1:49" s="59" customFormat="1">
      <c r="A1337" s="14"/>
      <c r="B1337" s="43"/>
      <c r="C1337" s="44"/>
      <c r="D1337" s="45"/>
      <c r="E1337" s="46"/>
      <c r="F1337" s="45"/>
      <c r="G1337" s="45"/>
      <c r="H1337" s="46"/>
      <c r="I1337" s="45"/>
      <c r="J1337" s="2"/>
      <c r="K1337" s="4"/>
      <c r="L1337" s="4"/>
      <c r="M1337" s="4"/>
      <c r="N1337" s="4"/>
      <c r="O1337" s="4"/>
      <c r="P1337" s="4"/>
      <c r="Q1337" s="1"/>
      <c r="R1337" s="1"/>
      <c r="S1337" s="1"/>
      <c r="T1337" s="1"/>
      <c r="U1337" s="1"/>
      <c r="V1337" s="1"/>
      <c r="W1337" s="1"/>
      <c r="X1337" s="1"/>
      <c r="Y1337" s="1"/>
      <c r="Z1337" s="1"/>
      <c r="AA1337" s="1"/>
      <c r="AB1337" s="1"/>
      <c r="AC1337" s="1"/>
      <c r="AD1337" s="1"/>
      <c r="AE1337" s="1"/>
      <c r="AF1337" s="1"/>
      <c r="AG1337" s="1"/>
      <c r="AH1337" s="1"/>
      <c r="AI1337" s="1"/>
      <c r="AJ1337" s="1"/>
      <c r="AK1337" s="1"/>
      <c r="AL1337" s="1"/>
      <c r="AM1337" s="1"/>
      <c r="AN1337" s="1"/>
      <c r="AO1337" s="1"/>
      <c r="AP1337" s="4"/>
      <c r="AQ1337" s="4"/>
      <c r="AR1337" s="4"/>
      <c r="AS1337" s="4"/>
      <c r="AT1337" s="4"/>
      <c r="AU1337" s="4"/>
      <c r="AV1337" s="4"/>
      <c r="AW1337" s="4"/>
    </row>
    <row r="1338" spans="1:49" s="59" customFormat="1">
      <c r="A1338" s="14"/>
      <c r="B1338" s="43"/>
      <c r="C1338" s="44"/>
      <c r="D1338" s="45"/>
      <c r="E1338" s="46"/>
      <c r="F1338" s="45"/>
      <c r="G1338" s="45"/>
      <c r="H1338" s="46"/>
      <c r="I1338" s="45"/>
      <c r="J1338" s="2"/>
      <c r="K1338" s="4"/>
      <c r="L1338" s="4"/>
      <c r="M1338" s="4"/>
      <c r="N1338" s="4"/>
      <c r="O1338" s="4"/>
      <c r="P1338" s="4"/>
      <c r="Q1338" s="1"/>
      <c r="R1338" s="1"/>
      <c r="S1338" s="1"/>
      <c r="T1338" s="1"/>
      <c r="U1338" s="1"/>
      <c r="V1338" s="1"/>
      <c r="W1338" s="1"/>
      <c r="X1338" s="1"/>
      <c r="Y1338" s="1"/>
      <c r="Z1338" s="1"/>
      <c r="AA1338" s="1"/>
      <c r="AB1338" s="1"/>
      <c r="AC1338" s="1"/>
      <c r="AD1338" s="1"/>
      <c r="AE1338" s="1"/>
      <c r="AF1338" s="1"/>
      <c r="AG1338" s="1"/>
      <c r="AH1338" s="1"/>
      <c r="AI1338" s="1"/>
      <c r="AJ1338" s="1"/>
      <c r="AK1338" s="1"/>
      <c r="AL1338" s="1"/>
      <c r="AM1338" s="1"/>
      <c r="AN1338" s="1"/>
      <c r="AO1338" s="1"/>
      <c r="AP1338" s="4"/>
      <c r="AQ1338" s="4"/>
      <c r="AR1338" s="4"/>
      <c r="AS1338" s="4"/>
      <c r="AT1338" s="4"/>
      <c r="AU1338" s="4"/>
      <c r="AV1338" s="4"/>
      <c r="AW1338" s="4"/>
    </row>
    <row r="1339" spans="1:49" s="59" customFormat="1">
      <c r="A1339" s="14"/>
      <c r="B1339" s="43"/>
      <c r="C1339" s="44"/>
      <c r="D1339" s="45"/>
      <c r="E1339" s="46"/>
      <c r="F1339" s="45"/>
      <c r="G1339" s="45"/>
      <c r="H1339" s="46"/>
      <c r="I1339" s="45"/>
      <c r="J1339" s="2"/>
      <c r="K1339" s="4"/>
      <c r="L1339" s="4"/>
      <c r="M1339" s="4"/>
      <c r="N1339" s="4"/>
      <c r="O1339" s="4"/>
      <c r="P1339" s="4"/>
      <c r="Q1339" s="1"/>
      <c r="R1339" s="1"/>
      <c r="S1339" s="1"/>
      <c r="T1339" s="1"/>
      <c r="U1339" s="1"/>
      <c r="V1339" s="1"/>
      <c r="W1339" s="1"/>
      <c r="X1339" s="1"/>
      <c r="Y1339" s="1"/>
      <c r="Z1339" s="1"/>
      <c r="AA1339" s="1"/>
      <c r="AB1339" s="1"/>
      <c r="AC1339" s="1"/>
      <c r="AD1339" s="1"/>
      <c r="AE1339" s="1"/>
      <c r="AF1339" s="1"/>
      <c r="AG1339" s="1"/>
      <c r="AH1339" s="1"/>
      <c r="AI1339" s="1"/>
      <c r="AJ1339" s="1"/>
      <c r="AK1339" s="1"/>
      <c r="AL1339" s="1"/>
      <c r="AM1339" s="1"/>
      <c r="AN1339" s="1"/>
      <c r="AO1339" s="1"/>
      <c r="AP1339" s="4"/>
      <c r="AQ1339" s="4"/>
      <c r="AR1339" s="4"/>
      <c r="AS1339" s="4"/>
      <c r="AT1339" s="4"/>
      <c r="AU1339" s="4"/>
      <c r="AV1339" s="4"/>
      <c r="AW1339" s="4"/>
    </row>
    <row r="1340" spans="1:49" s="59" customFormat="1">
      <c r="A1340" s="14"/>
      <c r="B1340" s="43"/>
      <c r="C1340" s="44"/>
      <c r="D1340" s="45"/>
      <c r="E1340" s="46"/>
      <c r="F1340" s="45"/>
      <c r="G1340" s="45"/>
      <c r="H1340" s="46"/>
      <c r="I1340" s="45"/>
      <c r="J1340" s="2"/>
      <c r="K1340" s="4"/>
      <c r="L1340" s="4"/>
      <c r="M1340" s="4"/>
      <c r="N1340" s="4"/>
      <c r="O1340" s="4"/>
      <c r="P1340" s="4"/>
      <c r="Q1340" s="1"/>
      <c r="R1340" s="1"/>
      <c r="S1340" s="1"/>
      <c r="T1340" s="1"/>
      <c r="U1340" s="1"/>
      <c r="V1340" s="1"/>
      <c r="W1340" s="1"/>
      <c r="X1340" s="1"/>
      <c r="Y1340" s="1"/>
      <c r="Z1340" s="1"/>
      <c r="AA1340" s="1"/>
      <c r="AB1340" s="1"/>
      <c r="AC1340" s="1"/>
      <c r="AD1340" s="1"/>
      <c r="AE1340" s="1"/>
      <c r="AF1340" s="1"/>
      <c r="AG1340" s="1"/>
      <c r="AH1340" s="1"/>
      <c r="AI1340" s="1"/>
      <c r="AJ1340" s="1"/>
      <c r="AK1340" s="1"/>
      <c r="AL1340" s="1"/>
      <c r="AM1340" s="1"/>
      <c r="AN1340" s="1"/>
      <c r="AO1340" s="1"/>
      <c r="AP1340" s="4"/>
      <c r="AQ1340" s="4"/>
      <c r="AR1340" s="4"/>
      <c r="AS1340" s="4"/>
      <c r="AT1340" s="4"/>
      <c r="AU1340" s="4"/>
      <c r="AV1340" s="4"/>
      <c r="AW1340" s="4"/>
    </row>
    <row r="1341" spans="1:49">
      <c r="B1341" s="43"/>
      <c r="C1341" s="44"/>
      <c r="D1341" s="45"/>
      <c r="E1341" s="46"/>
      <c r="F1341" s="45"/>
      <c r="G1341" s="45"/>
      <c r="H1341" s="46"/>
      <c r="I1341" s="45"/>
      <c r="J1341" s="2"/>
      <c r="K1341" s="4"/>
      <c r="L1341" s="4"/>
      <c r="M1341" s="4"/>
      <c r="N1341" s="4"/>
      <c r="O1341" s="4"/>
      <c r="P1341" s="4"/>
    </row>
    <row r="1342" spans="1:49">
      <c r="B1342" s="43"/>
      <c r="C1342" s="44"/>
      <c r="D1342" s="45"/>
      <c r="E1342" s="46"/>
      <c r="F1342" s="45"/>
      <c r="G1342" s="45"/>
      <c r="H1342" s="46"/>
      <c r="I1342" s="45"/>
      <c r="J1342" s="2"/>
      <c r="K1342" s="4"/>
      <c r="L1342" s="4"/>
      <c r="M1342" s="4"/>
      <c r="N1342" s="4"/>
      <c r="O1342" s="4"/>
      <c r="P1342" s="4"/>
    </row>
  </sheetData>
  <sheetProtection password="E55E" sheet="1" selectLockedCells="1" selectUnlockedCells="1"/>
  <dataConsolidate/>
  <customSheetViews>
    <customSheetView guid="{64EBBD8A-4566-42FC-86CE-DB7AB51EA8C6}" showPageBreaks="1" showGridLines="0" printArea="1" topLeftCell="I92">
      <selection activeCell="O99" sqref="O99"/>
      <pageMargins left="0.75" right="0.75" top="1" bottom="1" header="0.5" footer="0.5"/>
      <printOptions horizontalCentered="1"/>
      <pageSetup scale="62" fitToHeight="2" orientation="portrait" r:id="rId1"/>
      <headerFooter alignWithMargins="0">
        <oddHeader>&amp;L&amp;"Arial,Bold"&amp;GSteven Winter Associates Inc.&amp;"Arial,Regular"
          Building Systems Consultants       &amp;C
307 7th Avenue Suite 1701
New York, NY 10001&amp;R
Telephone:  212-564-5800
Website:  www.swinter.com</oddHeader>
        <oddFooter xml:space="preserve">&amp;LConnecticut Office: 
50 Washington Street
Norwalk, CT 06854
&amp;C© 2009 Steven Winter Associates, Inc. All rights reserved.&amp;RTelephone: 212-857-0200
</oddFooter>
      </headerFooter>
    </customSheetView>
    <customSheetView guid="{F9A20F36-B02B-42EA-9527-78282515A3BC}" showPageBreaks="1" showGridLines="0" printArea="1" topLeftCell="I92">
      <selection activeCell="O99" sqref="O99"/>
      <pageMargins left="0.75" right="0.75" top="1" bottom="1" header="0.5" footer="0.5"/>
      <printOptions horizontalCentered="1"/>
      <pageSetup scale="62" fitToHeight="2" orientation="portrait" r:id="rId2"/>
      <headerFooter alignWithMargins="0">
        <oddHeader>&amp;L&amp;"Arial,Bold"&amp;GSteven Winter Associates Inc.&amp;"Arial,Regular"
          Building Systems Consultants       &amp;C
307 7th Avenue Suite 1701
New York, NY 10001&amp;R
Telephone:  212-564-5800
Website:  www.swinter.com</oddHeader>
        <oddFooter xml:space="preserve">&amp;LConnecticut Office: 
50 Washington Street
Norwalk, CT 06854
&amp;C© 2009 Steven Winter Associates, Inc. All rights reserved.&amp;RTelephone: 212-857-0200
</oddFooter>
      </headerFooter>
    </customSheetView>
  </customSheetViews>
  <mergeCells count="43">
    <mergeCell ref="B192:J192"/>
    <mergeCell ref="B141:J141"/>
    <mergeCell ref="B147:J147"/>
    <mergeCell ref="A148:J148"/>
    <mergeCell ref="A153:J153"/>
    <mergeCell ref="A156:J156"/>
    <mergeCell ref="A166:J166"/>
    <mergeCell ref="A174:J174"/>
    <mergeCell ref="A177:J177"/>
    <mergeCell ref="A186:J186"/>
    <mergeCell ref="B93:J93"/>
    <mergeCell ref="B98:J98"/>
    <mergeCell ref="B162:J162"/>
    <mergeCell ref="A100:J100"/>
    <mergeCell ref="A104:J104"/>
    <mergeCell ref="A111:J111"/>
    <mergeCell ref="A121:J121"/>
    <mergeCell ref="B125:J125"/>
    <mergeCell ref="A137:J137"/>
    <mergeCell ref="A70:J70"/>
    <mergeCell ref="A75:J75"/>
    <mergeCell ref="A83:J83"/>
    <mergeCell ref="A89:J89"/>
    <mergeCell ref="A54:J54"/>
    <mergeCell ref="B57:J57"/>
    <mergeCell ref="A58:J58"/>
    <mergeCell ref="A63:J63"/>
    <mergeCell ref="A35:J35"/>
    <mergeCell ref="A38:J38"/>
    <mergeCell ref="A43:J43"/>
    <mergeCell ref="A49:J49"/>
    <mergeCell ref="B14:J14"/>
    <mergeCell ref="B21:J21"/>
    <mergeCell ref="A23:J23"/>
    <mergeCell ref="A33:J33"/>
    <mergeCell ref="B2:G2"/>
    <mergeCell ref="B3:G3"/>
    <mergeCell ref="B4:G4"/>
    <mergeCell ref="P6:S10"/>
    <mergeCell ref="A12:A13"/>
    <mergeCell ref="B12:B13"/>
    <mergeCell ref="C12:G12"/>
    <mergeCell ref="H12:J12"/>
  </mergeCells>
  <phoneticPr fontId="73" type="noConversion"/>
  <conditionalFormatting sqref="N167:O173 N175:O176 N155:O155 N151:O152 N143:O146 N138:O140 N99:O99 N55:O56 N112:O120 N122:O124 N50:O53 N44:O48 N126:O136 N94:O97 N90:O92 N84:O88 N76:O82 N71:O74 N64:O69 N59:O62 N39:O42 N101:O103 N105:O110 N178:O185 N158:O161 N34:O34 N22:O22 N36:O37 N15:O20 N188:O191 N24:O32 N193:O196">
    <cfRule type="cellIs" dxfId="13" priority="26" stopIfTrue="1" operator="equal">
      <formula>"No"</formula>
    </cfRule>
  </conditionalFormatting>
  <conditionalFormatting sqref="N187:O187">
    <cfRule type="cellIs" dxfId="12" priority="22" stopIfTrue="1" operator="equal">
      <formula>"No"</formula>
    </cfRule>
  </conditionalFormatting>
  <conditionalFormatting sqref="N163:O165">
    <cfRule type="cellIs" dxfId="11" priority="21" stopIfTrue="1" operator="equal">
      <formula>"No"</formula>
    </cfRule>
  </conditionalFormatting>
  <conditionalFormatting sqref="N154:O154">
    <cfRule type="cellIs" dxfId="10" priority="20" stopIfTrue="1" operator="equal">
      <formula>"No"</formula>
    </cfRule>
  </conditionalFormatting>
  <conditionalFormatting sqref="N149:O150">
    <cfRule type="cellIs" dxfId="9" priority="19" stopIfTrue="1" operator="equal">
      <formula>"No"</formula>
    </cfRule>
  </conditionalFormatting>
  <conditionalFormatting sqref="N142:O142">
    <cfRule type="cellIs" dxfId="8" priority="18" stopIfTrue="1" operator="equal">
      <formula>"No"</formula>
    </cfRule>
  </conditionalFormatting>
  <conditionalFormatting sqref="N157:O157">
    <cfRule type="cellIs" dxfId="7" priority="9" stopIfTrue="1" operator="equal">
      <formula>"No"</formula>
    </cfRule>
  </conditionalFormatting>
  <conditionalFormatting sqref="N194:O196 N167:O173 N175:O176 N155:O155 N151:O152 N143:O146 N138:O140 N99:O99 N55:O56 N112:O120 N122:O124 N50:O53 N44:O48 N126:O136 N94:O97 N90:O92 N84:O88 N76:O82 N71:O74 N64:O69 N59:O62 N39:O42 N101:O103 N105:O110 N178:O185 N158:O161 N34:O34 N22:O22 N36:O37 N15:O20 N188:O191">
    <cfRule type="cellIs" dxfId="6" priority="8" stopIfTrue="1" operator="equal">
      <formula>"No"</formula>
    </cfRule>
  </conditionalFormatting>
  <conditionalFormatting sqref="N187:O187">
    <cfRule type="cellIs" dxfId="5" priority="6" stopIfTrue="1" operator="equal">
      <formula>"No"</formula>
    </cfRule>
  </conditionalFormatting>
  <conditionalFormatting sqref="N163:O165">
    <cfRule type="cellIs" dxfId="4" priority="5" stopIfTrue="1" operator="equal">
      <formula>"No"</formula>
    </cfRule>
  </conditionalFormatting>
  <conditionalFormatting sqref="N154:O154">
    <cfRule type="cellIs" dxfId="3" priority="4" stopIfTrue="1" operator="equal">
      <formula>"No"</formula>
    </cfRule>
  </conditionalFormatting>
  <conditionalFormatting sqref="N149:O150">
    <cfRule type="cellIs" dxfId="2" priority="3" stopIfTrue="1" operator="equal">
      <formula>"No"</formula>
    </cfRule>
  </conditionalFormatting>
  <conditionalFormatting sqref="N142:O142">
    <cfRule type="cellIs" dxfId="1" priority="2" stopIfTrue="1" operator="equal">
      <formula>"No"</formula>
    </cfRule>
  </conditionalFormatting>
  <conditionalFormatting sqref="N157:O157">
    <cfRule type="cellIs" dxfId="0" priority="1" stopIfTrue="1" operator="equal">
      <formula>"No"</formula>
    </cfRule>
  </conditionalFormatting>
  <printOptions horizontalCentered="1"/>
  <pageMargins left="0.75" right="0.75" top="1" bottom="1" header="0.5" footer="0.5"/>
  <pageSetup scale="62" fitToHeight="2" orientation="portrait" r:id="rId3"/>
  <headerFooter alignWithMargins="0">
    <oddHeader>&amp;L&amp;"Arial,Bold"&amp;GSteven Winter Associates Inc.&amp;"Arial,Regular"
          Building Systems Consultants       &amp;C
307 7th Avenue Suite 1701
New York, NY 10001&amp;R
Telephone:  212-564-5800
Website:  www.swinter.com</oddHeader>
    <oddFooter xml:space="preserve">&amp;LConnecticut Office: 
50 Washington Street
Norwalk, CT 06854
&amp;C© 2009 Steven Winter Associates, Inc. All rights reserved.&amp;RTelephone: 212-857-0200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FFFF00"/>
  </sheetPr>
  <dimension ref="A1:Q173"/>
  <sheetViews>
    <sheetView showGridLines="0" zoomScale="90" zoomScaleNormal="90" zoomScaleSheetLayoutView="100" workbookViewId="0">
      <selection activeCell="C4" sqref="C4"/>
    </sheetView>
  </sheetViews>
  <sheetFormatPr defaultColWidth="8.81640625" defaultRowHeight="12.5"/>
  <cols>
    <col min="1" max="1" width="9.1796875" style="61" customWidth="1"/>
    <col min="2" max="2" width="34.7265625" style="61" customWidth="1"/>
    <col min="3" max="7" width="27.81640625" style="61" customWidth="1"/>
    <col min="8" max="15" width="8.81640625" style="61"/>
    <col min="16" max="16" width="8.81640625" style="61" customWidth="1"/>
    <col min="17" max="16384" width="8.81640625" style="61"/>
  </cols>
  <sheetData>
    <row r="1" spans="1:7">
      <c r="A1" s="62"/>
      <c r="B1" s="280"/>
      <c r="C1" s="280"/>
    </row>
    <row r="2" spans="1:7">
      <c r="A2" s="62"/>
      <c r="B2" s="280"/>
      <c r="C2" s="280"/>
    </row>
    <row r="3" spans="1:7" ht="13">
      <c r="A3" s="62"/>
      <c r="B3" s="427" t="s">
        <v>852</v>
      </c>
      <c r="C3" s="336"/>
    </row>
    <row r="4" spans="1:7" ht="13">
      <c r="A4" s="62"/>
      <c r="B4" s="427" t="s">
        <v>1231</v>
      </c>
      <c r="C4" s="336"/>
    </row>
    <row r="5" spans="1:7" ht="13">
      <c r="A5" s="62"/>
      <c r="B5" s="427" t="s">
        <v>1960</v>
      </c>
      <c r="C5" s="337"/>
      <c r="D5" s="67" t="s">
        <v>2025</v>
      </c>
    </row>
    <row r="6" spans="1:7" ht="13">
      <c r="A6" s="62"/>
      <c r="B6" s="427" t="s">
        <v>1921</v>
      </c>
      <c r="C6" s="337"/>
      <c r="D6" s="67" t="s">
        <v>2026</v>
      </c>
    </row>
    <row r="7" spans="1:7" ht="13">
      <c r="A7" s="62"/>
      <c r="B7" s="427" t="s">
        <v>1922</v>
      </c>
      <c r="C7" s="338"/>
    </row>
    <row r="8" spans="1:7" ht="13">
      <c r="A8" s="62"/>
      <c r="B8" s="427" t="s">
        <v>489</v>
      </c>
      <c r="C8" s="339"/>
    </row>
    <row r="10" spans="1:7" ht="37.5" customHeight="1">
      <c r="B10" s="428" t="s">
        <v>1560</v>
      </c>
      <c r="C10" s="338"/>
    </row>
    <row r="12" spans="1:7" ht="37.5" customHeight="1">
      <c r="B12" s="428" t="s">
        <v>1475</v>
      </c>
      <c r="C12" s="338"/>
    </row>
    <row r="14" spans="1:7" s="117" customFormat="1" ht="13">
      <c r="B14" s="429" t="s">
        <v>822</v>
      </c>
      <c r="C14" s="429" t="s">
        <v>823</v>
      </c>
      <c r="D14" s="429" t="s">
        <v>831</v>
      </c>
      <c r="E14" s="429" t="s">
        <v>832</v>
      </c>
      <c r="F14" s="429" t="s">
        <v>833</v>
      </c>
      <c r="G14" s="429" t="s">
        <v>834</v>
      </c>
    </row>
    <row r="15" spans="1:7" s="117" customFormat="1">
      <c r="B15" s="1205" t="s">
        <v>835</v>
      </c>
      <c r="C15" s="120"/>
      <c r="D15" s="120"/>
      <c r="E15" s="151"/>
      <c r="F15" s="120"/>
      <c r="G15" s="120"/>
    </row>
    <row r="16" spans="1:7" s="117" customFormat="1">
      <c r="B16" s="1205"/>
      <c r="C16" s="120"/>
      <c r="D16" s="120"/>
      <c r="E16" s="120"/>
      <c r="F16" s="120"/>
      <c r="G16" s="120"/>
    </row>
    <row r="17" spans="2:17" s="117" customFormat="1">
      <c r="B17" s="1205"/>
      <c r="C17" s="120"/>
      <c r="D17" s="120"/>
      <c r="E17" s="120"/>
      <c r="F17" s="120"/>
      <c r="G17" s="120"/>
    </row>
    <row r="18" spans="2:17" s="117" customFormat="1">
      <c r="B18" s="1205" t="s">
        <v>2027</v>
      </c>
      <c r="C18" s="120"/>
      <c r="D18" s="120"/>
      <c r="E18" s="120"/>
      <c r="F18" s="120"/>
      <c r="G18" s="120"/>
    </row>
    <row r="19" spans="2:17" s="117" customFormat="1">
      <c r="B19" s="1205"/>
      <c r="C19" s="120"/>
      <c r="D19" s="120"/>
      <c r="E19" s="120"/>
      <c r="F19" s="120"/>
      <c r="G19" s="120"/>
    </row>
    <row r="20" spans="2:17" s="117" customFormat="1">
      <c r="B20" s="1205"/>
      <c r="C20" s="120"/>
      <c r="D20" s="120"/>
      <c r="E20" s="120"/>
      <c r="F20" s="120"/>
      <c r="G20" s="120"/>
    </row>
    <row r="21" spans="2:17" s="117" customFormat="1">
      <c r="B21" s="1205" t="s">
        <v>836</v>
      </c>
      <c r="C21" s="120"/>
      <c r="D21" s="120"/>
      <c r="E21" s="120"/>
      <c r="F21" s="120"/>
      <c r="G21" s="120"/>
    </row>
    <row r="22" spans="2:17" s="117" customFormat="1">
      <c r="B22" s="1205"/>
      <c r="C22" s="120"/>
      <c r="D22" s="120"/>
      <c r="E22" s="120"/>
      <c r="F22" s="120"/>
      <c r="G22" s="120"/>
    </row>
    <row r="23" spans="2:17" s="117" customFormat="1">
      <c r="B23" s="1205"/>
      <c r="C23" s="120"/>
      <c r="D23" s="120"/>
      <c r="E23" s="120"/>
      <c r="F23" s="120"/>
      <c r="G23" s="120"/>
    </row>
    <row r="24" spans="2:17" s="117" customFormat="1">
      <c r="B24" s="1208" t="s">
        <v>837</v>
      </c>
      <c r="C24" s="120"/>
      <c r="D24" s="120"/>
      <c r="E24" s="120"/>
      <c r="F24" s="120"/>
      <c r="G24" s="120"/>
    </row>
    <row r="25" spans="2:17" s="117" customFormat="1">
      <c r="B25" s="1208"/>
      <c r="C25" s="120"/>
      <c r="D25" s="120"/>
      <c r="E25" s="120"/>
      <c r="F25" s="120"/>
      <c r="G25" s="120"/>
    </row>
    <row r="26" spans="2:17" s="117" customFormat="1">
      <c r="B26" s="1205" t="s">
        <v>838</v>
      </c>
      <c r="C26" s="120"/>
      <c r="D26" s="120"/>
      <c r="E26" s="120"/>
      <c r="F26" s="120"/>
      <c r="G26" s="120"/>
    </row>
    <row r="27" spans="2:17" s="117" customFormat="1">
      <c r="B27" s="1205"/>
      <c r="C27" s="120"/>
      <c r="D27" s="120"/>
      <c r="E27" s="120"/>
      <c r="F27" s="120"/>
      <c r="G27" s="120"/>
    </row>
    <row r="28" spans="2:17" s="117" customFormat="1">
      <c r="B28" s="1206" t="s">
        <v>839</v>
      </c>
      <c r="C28" s="120"/>
      <c r="D28" s="120"/>
      <c r="E28" s="120"/>
      <c r="F28" s="120"/>
      <c r="G28" s="120"/>
    </row>
    <row r="29" spans="2:17" s="117" customFormat="1">
      <c r="B29" s="1207"/>
      <c r="C29" s="120"/>
      <c r="D29" s="120"/>
      <c r="E29" s="120"/>
      <c r="F29" s="120"/>
      <c r="G29" s="120"/>
      <c r="P29" s="681"/>
      <c r="Q29" s="681"/>
    </row>
    <row r="30" spans="2:17">
      <c r="P30" s="682"/>
      <c r="Q30" s="682"/>
    </row>
    <row r="31" spans="2:17" ht="13.5" customHeight="1">
      <c r="P31" s="682"/>
      <c r="Q31" s="682"/>
    </row>
    <row r="32" spans="2:17">
      <c r="P32" s="682"/>
      <c r="Q32" s="682"/>
    </row>
    <row r="33" spans="2:17" ht="13">
      <c r="B33" s="430" t="s">
        <v>1500</v>
      </c>
      <c r="P33" s="682"/>
      <c r="Q33" s="682"/>
    </row>
    <row r="34" spans="2:17">
      <c r="P34" s="683" t="s">
        <v>1232</v>
      </c>
      <c r="Q34" s="682"/>
    </row>
    <row r="35" spans="2:17">
      <c r="P35" s="682" t="s">
        <v>1233</v>
      </c>
      <c r="Q35" s="682"/>
    </row>
    <row r="36" spans="2:17">
      <c r="P36" s="682" t="s">
        <v>1234</v>
      </c>
      <c r="Q36" s="682"/>
    </row>
    <row r="37" spans="2:17" ht="13">
      <c r="B37" s="427" t="s">
        <v>1451</v>
      </c>
      <c r="C37" s="120"/>
      <c r="P37" s="682"/>
      <c r="Q37" s="682"/>
    </row>
    <row r="38" spans="2:17">
      <c r="P38" s="682" t="s">
        <v>489</v>
      </c>
      <c r="Q38" s="682"/>
    </row>
    <row r="39" spans="2:17">
      <c r="C39" s="327" t="s">
        <v>1420</v>
      </c>
      <c r="D39" s="327" t="s">
        <v>1452</v>
      </c>
      <c r="P39" s="682">
        <v>1</v>
      </c>
      <c r="Q39" s="682"/>
    </row>
    <row r="40" spans="2:17" ht="13">
      <c r="B40" s="427" t="s">
        <v>1421</v>
      </c>
      <c r="C40" s="120"/>
      <c r="D40" s="120"/>
      <c r="P40" s="682">
        <v>2</v>
      </c>
      <c r="Q40" s="682"/>
    </row>
    <row r="41" spans="2:17" ht="13">
      <c r="B41" s="427" t="s">
        <v>1422</v>
      </c>
      <c r="C41" s="120"/>
      <c r="D41" s="120"/>
      <c r="P41" s="682">
        <v>3</v>
      </c>
      <c r="Q41" s="682"/>
    </row>
    <row r="42" spans="2:17" ht="13">
      <c r="B42" s="427" t="s">
        <v>1423</v>
      </c>
      <c r="C42" s="120"/>
      <c r="D42" s="120"/>
      <c r="E42" s="67" t="s">
        <v>821</v>
      </c>
      <c r="P42" s="682">
        <v>4</v>
      </c>
      <c r="Q42" s="682"/>
    </row>
    <row r="43" spans="2:17" ht="13">
      <c r="B43" s="427" t="s">
        <v>1424</v>
      </c>
      <c r="C43" s="120"/>
      <c r="D43" s="120"/>
      <c r="P43" s="682">
        <v>5</v>
      </c>
      <c r="Q43" s="682"/>
    </row>
    <row r="44" spans="2:17" ht="13">
      <c r="B44" s="427" t="s">
        <v>1425</v>
      </c>
      <c r="C44" s="120"/>
      <c r="D44" s="120"/>
      <c r="P44" s="682">
        <v>6</v>
      </c>
      <c r="Q44" s="682"/>
    </row>
    <row r="45" spans="2:17">
      <c r="P45" s="682">
        <v>7</v>
      </c>
      <c r="Q45" s="682"/>
    </row>
    <row r="46" spans="2:17">
      <c r="C46" s="327" t="s">
        <v>1426</v>
      </c>
      <c r="P46" s="682">
        <v>8</v>
      </c>
      <c r="Q46" s="682"/>
    </row>
    <row r="47" spans="2:17" ht="13">
      <c r="B47" s="331" t="s">
        <v>1427</v>
      </c>
      <c r="C47" s="331" t="s">
        <v>1428</v>
      </c>
    </row>
    <row r="48" spans="2:17">
      <c r="B48" s="332" t="s">
        <v>1429</v>
      </c>
      <c r="C48" s="120"/>
    </row>
    <row r="49" spans="2:4">
      <c r="B49" s="332" t="s">
        <v>1430</v>
      </c>
      <c r="C49" s="120"/>
    </row>
    <row r="50" spans="2:4">
      <c r="B50" s="332" t="s">
        <v>1431</v>
      </c>
      <c r="C50" s="120"/>
    </row>
    <row r="51" spans="2:4">
      <c r="B51" s="332" t="s">
        <v>1224</v>
      </c>
      <c r="C51" s="120"/>
    </row>
    <row r="52" spans="2:4">
      <c r="B52" s="332" t="s">
        <v>1432</v>
      </c>
      <c r="C52" s="120"/>
    </row>
    <row r="53" spans="2:4">
      <c r="B53" s="332" t="s">
        <v>1433</v>
      </c>
      <c r="C53" s="120"/>
    </row>
    <row r="54" spans="2:4">
      <c r="B54" s="332" t="s">
        <v>1434</v>
      </c>
      <c r="C54" s="120"/>
    </row>
    <row r="55" spans="2:4">
      <c r="B55" s="332" t="s">
        <v>1435</v>
      </c>
      <c r="C55" s="120"/>
    </row>
    <row r="56" spans="2:4">
      <c r="B56" s="332" t="s">
        <v>1436</v>
      </c>
      <c r="C56" s="120"/>
    </row>
    <row r="57" spans="2:4">
      <c r="B57" s="332" t="s">
        <v>1437</v>
      </c>
      <c r="C57" s="120"/>
    </row>
    <row r="58" spans="2:4">
      <c r="B58" s="332" t="s">
        <v>1438</v>
      </c>
      <c r="C58" s="120"/>
    </row>
    <row r="59" spans="2:4">
      <c r="B59" s="332" t="s">
        <v>1439</v>
      </c>
      <c r="C59" s="120"/>
    </row>
    <row r="60" spans="2:4">
      <c r="B60" s="332" t="s">
        <v>1440</v>
      </c>
      <c r="C60" s="120"/>
    </row>
    <row r="61" spans="2:4">
      <c r="B61" s="329"/>
      <c r="C61" s="67"/>
      <c r="D61" s="67"/>
    </row>
    <row r="62" spans="2:4">
      <c r="B62" s="328" t="s">
        <v>1441</v>
      </c>
      <c r="C62" s="120"/>
    </row>
    <row r="173" spans="2:2" ht="18">
      <c r="B173" s="119"/>
    </row>
  </sheetData>
  <sheetProtection sheet="1" objects="1" scenarios="1"/>
  <customSheetViews>
    <customSheetView guid="{64EBBD8A-4566-42FC-86CE-DB7AB51EA8C6}" showGridLines="0">
      <selection activeCell="C4" sqref="C4"/>
      <pageMargins left="0.75" right="0.75" top="1" bottom="1" header="0.5" footer="0.5"/>
      <pageSetup scale="62" orientation="portrait" r:id="rId1"/>
      <headerFooter alignWithMargins="0">
        <oddHeader>&amp;L&amp;"Arial,Bold"&amp;GSteven Winter Associates Inc.&amp;"Arial,Regular"
          Building Systems Consultants       &amp;C
307 7th Avenue Suite 1701
New York, NY 10001&amp;R
Telephone:  212-564-5800
Website:  www.swinter.com</oddHeader>
        <oddFooter xml:space="preserve">&amp;LConnecticut Office: 
50 Washington Street
Norwalk, CT 06854
&amp;C© 2009 Steven Winter Associates, Inc. All rights reserved.&amp;RTelephone: 212-857-0200
</oddFooter>
      </headerFooter>
    </customSheetView>
    <customSheetView guid="{F9A20F36-B02B-42EA-9527-78282515A3BC}" showGridLines="0">
      <selection activeCell="C4" sqref="C4"/>
      <pageMargins left="0.75" right="0.75" top="1" bottom="1" header="0.5" footer="0.5"/>
      <pageSetup scale="62" orientation="portrait" r:id="rId2"/>
      <headerFooter alignWithMargins="0">
        <oddHeader>&amp;L&amp;"Arial,Bold"&amp;GSteven Winter Associates Inc.&amp;"Arial,Regular"
          Building Systems Consultants       &amp;C
307 7th Avenue Suite 1701
New York, NY 10001&amp;R
Telephone:  212-564-5800
Website:  www.swinter.com</oddHeader>
        <oddFooter xml:space="preserve">&amp;LConnecticut Office: 
50 Washington Street
Norwalk, CT 06854
&amp;C© 2009 Steven Winter Associates, Inc. All rights reserved.&amp;RTelephone: 212-857-0200
</oddFooter>
      </headerFooter>
    </customSheetView>
  </customSheetViews>
  <mergeCells count="6">
    <mergeCell ref="B15:B17"/>
    <mergeCell ref="B18:B20"/>
    <mergeCell ref="B21:B23"/>
    <mergeCell ref="B26:B27"/>
    <mergeCell ref="B28:B29"/>
    <mergeCell ref="B24:B25"/>
  </mergeCells>
  <phoneticPr fontId="0" type="noConversion"/>
  <conditionalFormatting sqref="B33:G62">
    <cfRule type="expression" dxfId="80" priority="1">
      <formula>$C$4=""</formula>
    </cfRule>
    <cfRule type="expression" dxfId="79" priority="5">
      <formula>$C$4="Performance"</formula>
    </cfRule>
  </conditionalFormatting>
  <dataValidations count="9">
    <dataValidation type="list" allowBlank="1" showInputMessage="1" showErrorMessage="1" sqref="C8" xr:uid="{00000000-0002-0000-0200-000000000000}">
      <formula1>$P$39:$P$46</formula1>
    </dataValidation>
    <dataValidation type="list" allowBlank="1" showInputMessage="1" showErrorMessage="1" sqref="C4" xr:uid="{00000000-0002-0000-0200-000001000000}">
      <formula1>$P$35:$P$36</formula1>
    </dataValidation>
    <dataValidation allowBlank="1" showInputMessage="1" showErrorMessage="1" promptTitle="Number of 3+ - Bedrooms" prompt="Enter the number of 3+ - bedroom units per building - NOT the entire project - if more than one identical building." sqref="C43:C44" xr:uid="{00000000-0002-0000-0200-000002000000}"/>
    <dataValidation allowBlank="1" showInputMessage="1" showErrorMessage="1" promptTitle="Number of 2 - Bedrooms" prompt="Enter the number of two-bedroom units per building - NOT the entire project - if more than one identical building." sqref="C42" xr:uid="{00000000-0002-0000-0200-000003000000}"/>
    <dataValidation allowBlank="1" showInputMessage="1" showErrorMessage="1" promptTitle="Number of 1 - Bedrooms" prompt="Enter the number of one-bedroom units per building - NOT the entire project - if more than one identical building." sqref="C41" xr:uid="{00000000-0002-0000-0200-000004000000}"/>
    <dataValidation allowBlank="1" showInputMessage="1" showErrorMessage="1" promptTitle="Number of Studios" prompt="Enter the number of studios for each building - NOT the entire project - if more than one identical building." sqref="C40" xr:uid="{00000000-0002-0000-0200-000005000000}"/>
    <dataValidation type="list" allowBlank="1" showInputMessage="1" showErrorMessage="1" sqref="C12 C10" xr:uid="{00000000-0002-0000-0200-000006000000}">
      <formula1>"Yes,No"</formula1>
    </dataValidation>
    <dataValidation type="list" allowBlank="1" showInputMessage="1" showErrorMessage="1" sqref="C62" xr:uid="{00000000-0002-0000-0200-000007000000}">
      <formula1>"Underground, Above Ground, Covered, Parking Lot "</formula1>
    </dataValidation>
    <dataValidation type="list" allowBlank="1" showInputMessage="1" showErrorMessage="1" sqref="C5" xr:uid="{00000000-0002-0000-0200-000008000000}">
      <formula1>"ASHRAE 90.1-2007, ASHRAE 90.1-2010, ASHRAE 90.1-2013"</formula1>
    </dataValidation>
  </dataValidations>
  <pageMargins left="0.75" right="0.75" top="1" bottom="1" header="0.5" footer="0.5"/>
  <pageSetup scale="71" fitToHeight="2" orientation="landscape" r:id="rId3"/>
  <headerFooter alignWithMargins="0">
    <oddFooter>Page &amp;P of &amp;N</oddFooter>
  </headerFooter>
  <rowBreaks count="1" manualBreakCount="1">
    <brk id="32" min="1" max="6"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dimension ref="A1"/>
  <sheetViews>
    <sheetView topLeftCell="A4" workbookViewId="0"/>
  </sheetViews>
  <sheetFormatPr defaultRowHeight="1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FFFF00"/>
  </sheetPr>
  <dimension ref="A3:AB179"/>
  <sheetViews>
    <sheetView showGridLines="0" zoomScale="90" zoomScaleNormal="90" workbookViewId="0">
      <selection activeCell="B3" sqref="B3"/>
    </sheetView>
  </sheetViews>
  <sheetFormatPr defaultColWidth="9.1796875" defaultRowHeight="12.5"/>
  <cols>
    <col min="1" max="1" width="9.1796875" style="60"/>
    <col min="2" max="2" width="48.54296875" style="61" bestFit="1" customWidth="1"/>
    <col min="3" max="3" width="35.81640625" style="61" customWidth="1"/>
    <col min="4" max="4" width="21.7265625" style="60" customWidth="1"/>
    <col min="5" max="28" width="9.1796875" style="60"/>
    <col min="29" max="16384" width="9.1796875" style="61"/>
  </cols>
  <sheetData>
    <row r="3" spans="1:28" ht="28.5" customHeight="1">
      <c r="B3" s="431" t="s">
        <v>492</v>
      </c>
      <c r="C3" s="432" t="s">
        <v>800</v>
      </c>
      <c r="D3" s="433" t="s">
        <v>1144</v>
      </c>
    </row>
    <row r="4" spans="1:28" s="279" customFormat="1" ht="27.75" customHeight="1">
      <c r="A4" s="60"/>
      <c r="B4" s="434" t="s">
        <v>1615</v>
      </c>
      <c r="C4" s="435" t="s">
        <v>1066</v>
      </c>
      <c r="D4" s="436" t="s">
        <v>1097</v>
      </c>
      <c r="E4" s="60"/>
      <c r="F4" s="60"/>
      <c r="G4" s="60"/>
      <c r="H4" s="60"/>
      <c r="I4" s="60"/>
      <c r="J4" s="60"/>
      <c r="K4" s="60"/>
      <c r="L4" s="60"/>
      <c r="M4" s="60"/>
      <c r="N4" s="60"/>
      <c r="O4" s="60"/>
      <c r="P4" s="60"/>
      <c r="Q4" s="60"/>
      <c r="R4" s="60"/>
      <c r="S4" s="60"/>
      <c r="T4" s="60"/>
      <c r="U4" s="60"/>
      <c r="V4" s="60"/>
      <c r="W4" s="60"/>
      <c r="X4" s="60"/>
      <c r="Y4" s="60"/>
      <c r="Z4" s="60"/>
      <c r="AA4" s="60"/>
      <c r="AB4" s="60"/>
    </row>
    <row r="5" spans="1:28" ht="27.75" customHeight="1">
      <c r="B5" s="437" t="s">
        <v>1710</v>
      </c>
      <c r="C5" s="438" t="s">
        <v>990</v>
      </c>
      <c r="D5" s="439" t="s">
        <v>1098</v>
      </c>
    </row>
    <row r="6" spans="1:28" s="279" customFormat="1" ht="27.75" customHeight="1">
      <c r="A6" s="60"/>
      <c r="B6" s="440" t="s">
        <v>1711</v>
      </c>
      <c r="C6" s="435" t="s">
        <v>990</v>
      </c>
      <c r="D6" s="439" t="s">
        <v>1098</v>
      </c>
      <c r="E6" s="60"/>
      <c r="F6" s="60"/>
      <c r="G6" s="60"/>
      <c r="H6" s="60"/>
      <c r="I6" s="60"/>
      <c r="J6" s="60"/>
      <c r="K6" s="60"/>
      <c r="L6" s="60"/>
      <c r="M6" s="60"/>
      <c r="N6" s="60"/>
      <c r="O6" s="60"/>
      <c r="P6" s="60"/>
      <c r="Q6" s="60"/>
      <c r="R6" s="60"/>
      <c r="S6" s="60"/>
      <c r="T6" s="60"/>
      <c r="U6" s="60"/>
      <c r="V6" s="60"/>
      <c r="W6" s="60"/>
      <c r="X6" s="60"/>
      <c r="Y6" s="60"/>
      <c r="Z6" s="60"/>
      <c r="AA6" s="60"/>
      <c r="AB6" s="60"/>
    </row>
    <row r="7" spans="1:28" ht="27.75" customHeight="1">
      <c r="B7" s="1217" t="s">
        <v>991</v>
      </c>
      <c r="C7" s="438" t="s">
        <v>1089</v>
      </c>
      <c r="D7" s="416" t="s">
        <v>1096</v>
      </c>
    </row>
    <row r="8" spans="1:28" ht="27.75" customHeight="1">
      <c r="B8" s="1218"/>
      <c r="C8" s="438" t="s">
        <v>1088</v>
      </c>
      <c r="D8" s="416" t="s">
        <v>1096</v>
      </c>
    </row>
    <row r="9" spans="1:28" ht="27.75" customHeight="1">
      <c r="B9" s="1219"/>
      <c r="C9" s="438" t="s">
        <v>1087</v>
      </c>
      <c r="D9" s="416" t="s">
        <v>1096</v>
      </c>
    </row>
    <row r="10" spans="1:28" s="279" customFormat="1" ht="27.75" customHeight="1">
      <c r="A10" s="60"/>
      <c r="B10" s="440" t="s">
        <v>992</v>
      </c>
      <c r="C10" s="435" t="s">
        <v>1067</v>
      </c>
      <c r="D10" s="416" t="s">
        <v>1096</v>
      </c>
      <c r="E10" s="60"/>
      <c r="F10" s="60"/>
      <c r="G10" s="60"/>
      <c r="H10" s="60"/>
      <c r="I10" s="60"/>
      <c r="J10" s="60"/>
      <c r="K10" s="60"/>
      <c r="L10" s="60"/>
      <c r="M10" s="60"/>
      <c r="N10" s="60"/>
      <c r="O10" s="60"/>
      <c r="P10" s="60"/>
      <c r="Q10" s="60"/>
      <c r="R10" s="60"/>
      <c r="S10" s="60"/>
      <c r="T10" s="60"/>
      <c r="U10" s="60"/>
      <c r="V10" s="60"/>
      <c r="W10" s="60"/>
      <c r="X10" s="60"/>
      <c r="Y10" s="60"/>
      <c r="Z10" s="60"/>
      <c r="AA10" s="60"/>
      <c r="AB10" s="60"/>
    </row>
    <row r="11" spans="1:28" ht="27.75" customHeight="1">
      <c r="B11" s="437" t="s">
        <v>993</v>
      </c>
      <c r="C11" s="438" t="s">
        <v>1068</v>
      </c>
      <c r="D11" s="416" t="s">
        <v>1096</v>
      </c>
    </row>
    <row r="12" spans="1:28" s="279" customFormat="1" ht="27.75" customHeight="1">
      <c r="A12" s="60"/>
      <c r="B12" s="1215" t="s">
        <v>190</v>
      </c>
      <c r="C12" s="435" t="s">
        <v>1090</v>
      </c>
      <c r="D12" s="416" t="s">
        <v>1096</v>
      </c>
      <c r="E12" s="60"/>
      <c r="F12" s="60"/>
      <c r="G12" s="60"/>
      <c r="H12" s="60"/>
      <c r="I12" s="60"/>
      <c r="J12" s="60"/>
      <c r="K12" s="60"/>
      <c r="L12" s="60"/>
      <c r="M12" s="60"/>
      <c r="N12" s="60"/>
      <c r="O12" s="60"/>
      <c r="P12" s="60"/>
      <c r="Q12" s="60"/>
      <c r="R12" s="60"/>
      <c r="S12" s="60"/>
      <c r="T12" s="60"/>
      <c r="U12" s="60"/>
      <c r="V12" s="60"/>
      <c r="W12" s="60"/>
      <c r="X12" s="60"/>
      <c r="Y12" s="60"/>
      <c r="Z12" s="60"/>
      <c r="AA12" s="60"/>
      <c r="AB12" s="60"/>
    </row>
    <row r="13" spans="1:28" s="279" customFormat="1" ht="27.75" customHeight="1">
      <c r="A13" s="60"/>
      <c r="B13" s="1216"/>
      <c r="C13" s="435" t="s">
        <v>1087</v>
      </c>
      <c r="D13" s="416" t="s">
        <v>1096</v>
      </c>
      <c r="E13" s="60"/>
      <c r="F13" s="60"/>
      <c r="G13" s="60"/>
      <c r="H13" s="60"/>
      <c r="I13" s="60"/>
      <c r="J13" s="60"/>
      <c r="K13" s="60"/>
      <c r="L13" s="60"/>
      <c r="M13" s="60"/>
      <c r="N13" s="60"/>
      <c r="O13" s="60"/>
      <c r="P13" s="60"/>
      <c r="Q13" s="60"/>
      <c r="R13" s="60"/>
      <c r="S13" s="60"/>
      <c r="T13" s="60"/>
      <c r="U13" s="60"/>
      <c r="V13" s="60"/>
      <c r="W13" s="60"/>
      <c r="X13" s="60"/>
      <c r="Y13" s="60"/>
      <c r="Z13" s="60"/>
      <c r="AA13" s="60"/>
      <c r="AB13" s="60"/>
    </row>
    <row r="14" spans="1:28" ht="27.75" customHeight="1">
      <c r="B14" s="1217" t="s">
        <v>994</v>
      </c>
      <c r="C14" s="438" t="s">
        <v>1091</v>
      </c>
      <c r="D14" s="436" t="s">
        <v>1097</v>
      </c>
    </row>
    <row r="15" spans="1:28" ht="27.75" customHeight="1">
      <c r="B15" s="1219"/>
      <c r="C15" s="438" t="s">
        <v>1087</v>
      </c>
      <c r="D15" s="416" t="s">
        <v>1096</v>
      </c>
    </row>
    <row r="16" spans="1:28" ht="27.75" customHeight="1">
      <c r="B16" s="440" t="s">
        <v>1185</v>
      </c>
      <c r="C16" s="435" t="s">
        <v>660</v>
      </c>
      <c r="D16" s="416" t="s">
        <v>1096</v>
      </c>
    </row>
    <row r="17" spans="1:28" s="279" customFormat="1" ht="27.75" customHeight="1">
      <c r="A17" s="60"/>
      <c r="B17" s="441" t="s">
        <v>1712</v>
      </c>
      <c r="C17" s="442" t="s">
        <v>990</v>
      </c>
      <c r="D17" s="439" t="s">
        <v>1098</v>
      </c>
      <c r="E17" s="60"/>
      <c r="F17" s="60"/>
      <c r="G17" s="60"/>
      <c r="H17" s="60"/>
      <c r="I17" s="60"/>
      <c r="J17" s="60"/>
      <c r="K17" s="60"/>
      <c r="L17" s="60"/>
      <c r="M17" s="60"/>
      <c r="N17" s="60"/>
      <c r="O17" s="60"/>
      <c r="P17" s="60"/>
      <c r="Q17" s="60"/>
      <c r="R17" s="60"/>
      <c r="S17" s="60"/>
      <c r="T17" s="60"/>
      <c r="U17" s="60"/>
      <c r="V17" s="60"/>
      <c r="W17" s="60"/>
      <c r="X17" s="60"/>
      <c r="Y17" s="60"/>
      <c r="Z17" s="60"/>
      <c r="AA17" s="60"/>
      <c r="AB17" s="60"/>
    </row>
    <row r="18" spans="1:28" ht="27.75" customHeight="1">
      <c r="B18" s="441" t="s">
        <v>1713</v>
      </c>
      <c r="C18" s="442" t="s">
        <v>1069</v>
      </c>
      <c r="D18" s="439" t="s">
        <v>1098</v>
      </c>
      <c r="E18" s="169"/>
    </row>
    <row r="19" spans="1:28" s="279" customFormat="1" ht="27.75" customHeight="1">
      <c r="A19" s="60"/>
      <c r="B19" s="440" t="s">
        <v>1714</v>
      </c>
      <c r="C19" s="435" t="s">
        <v>990</v>
      </c>
      <c r="D19" s="439" t="s">
        <v>1098</v>
      </c>
      <c r="E19" s="60"/>
      <c r="F19" s="60"/>
      <c r="G19" s="60"/>
      <c r="H19" s="60"/>
      <c r="I19" s="60"/>
      <c r="J19" s="60"/>
      <c r="K19" s="60"/>
      <c r="L19" s="60"/>
      <c r="M19" s="60"/>
      <c r="N19" s="60"/>
      <c r="O19" s="60"/>
      <c r="P19" s="60"/>
      <c r="Q19" s="60"/>
      <c r="R19" s="60"/>
      <c r="S19" s="60"/>
      <c r="T19" s="60"/>
      <c r="U19" s="60"/>
      <c r="V19" s="60"/>
      <c r="W19" s="60"/>
      <c r="X19" s="60"/>
      <c r="Y19" s="60"/>
      <c r="Z19" s="60"/>
      <c r="AA19" s="60"/>
      <c r="AB19" s="60"/>
    </row>
    <row r="20" spans="1:28" ht="27.75" customHeight="1">
      <c r="B20" s="440" t="s">
        <v>1715</v>
      </c>
      <c r="C20" s="435" t="s">
        <v>1069</v>
      </c>
      <c r="D20" s="439" t="s">
        <v>1098</v>
      </c>
    </row>
    <row r="21" spans="1:28" s="279" customFormat="1" ht="27.75" customHeight="1">
      <c r="A21" s="60"/>
      <c r="B21" s="441" t="s">
        <v>995</v>
      </c>
      <c r="C21" s="1209" t="s">
        <v>1064</v>
      </c>
      <c r="D21" s="439" t="s">
        <v>1098</v>
      </c>
      <c r="E21" s="60"/>
      <c r="F21" s="60"/>
      <c r="G21" s="60"/>
      <c r="H21" s="60"/>
      <c r="I21" s="60"/>
      <c r="J21" s="60"/>
      <c r="K21" s="60"/>
      <c r="L21" s="60"/>
      <c r="M21" s="60"/>
      <c r="N21" s="60"/>
      <c r="O21" s="60"/>
      <c r="P21" s="60"/>
      <c r="Q21" s="60"/>
      <c r="R21" s="60"/>
      <c r="S21" s="60"/>
      <c r="T21" s="60"/>
      <c r="U21" s="60"/>
      <c r="V21" s="60"/>
      <c r="W21" s="60"/>
      <c r="X21" s="60"/>
      <c r="Y21" s="60"/>
      <c r="Z21" s="60"/>
      <c r="AA21" s="60"/>
      <c r="AB21" s="60"/>
    </row>
    <row r="22" spans="1:28" ht="27.75" customHeight="1">
      <c r="B22" s="441" t="s">
        <v>996</v>
      </c>
      <c r="C22" s="1210"/>
      <c r="D22" s="439" t="s">
        <v>1098</v>
      </c>
    </row>
    <row r="23" spans="1:28" s="279" customFormat="1" ht="27.75" customHeight="1">
      <c r="A23" s="60"/>
      <c r="B23" s="441" t="s">
        <v>997</v>
      </c>
      <c r="C23" s="1211"/>
      <c r="D23" s="439" t="s">
        <v>1098</v>
      </c>
      <c r="E23" s="60"/>
      <c r="F23" s="60"/>
      <c r="G23" s="60"/>
      <c r="H23" s="60"/>
      <c r="I23" s="60"/>
      <c r="J23" s="60"/>
      <c r="K23" s="60"/>
      <c r="L23" s="60"/>
      <c r="M23" s="60"/>
      <c r="N23" s="60"/>
      <c r="O23" s="60"/>
      <c r="P23" s="60"/>
      <c r="Q23" s="60"/>
      <c r="R23" s="60"/>
      <c r="S23" s="60"/>
      <c r="T23" s="60"/>
      <c r="U23" s="60"/>
      <c r="V23" s="60"/>
      <c r="W23" s="60"/>
      <c r="X23" s="60"/>
      <c r="Y23" s="60"/>
      <c r="Z23" s="60"/>
      <c r="AA23" s="60"/>
      <c r="AB23" s="60"/>
    </row>
    <row r="24" spans="1:28" ht="27.75" customHeight="1">
      <c r="B24" s="440" t="s">
        <v>998</v>
      </c>
      <c r="C24" s="435" t="s">
        <v>1099</v>
      </c>
      <c r="D24" s="439" t="s">
        <v>1098</v>
      </c>
    </row>
    <row r="25" spans="1:28" s="279" customFormat="1" ht="27.75" customHeight="1">
      <c r="A25" s="60"/>
      <c r="B25" s="1212" t="s">
        <v>1716</v>
      </c>
      <c r="C25" s="442" t="s">
        <v>1087</v>
      </c>
      <c r="D25" s="416" t="s">
        <v>1096</v>
      </c>
      <c r="E25" s="60"/>
      <c r="F25" s="60"/>
      <c r="G25" s="60"/>
      <c r="H25" s="60"/>
      <c r="I25" s="60"/>
      <c r="J25" s="60"/>
      <c r="K25" s="60"/>
      <c r="L25" s="60"/>
      <c r="M25" s="60"/>
      <c r="N25" s="60"/>
      <c r="O25" s="60"/>
      <c r="P25" s="60"/>
      <c r="Q25" s="60"/>
      <c r="R25" s="60"/>
      <c r="S25" s="60"/>
      <c r="T25" s="60"/>
      <c r="U25" s="60"/>
      <c r="V25" s="60"/>
      <c r="W25" s="60"/>
      <c r="X25" s="60"/>
      <c r="Y25" s="60"/>
      <c r="Z25" s="60"/>
      <c r="AA25" s="60"/>
      <c r="AB25" s="60"/>
    </row>
    <row r="26" spans="1:28" s="279" customFormat="1" ht="27.75" customHeight="1">
      <c r="A26" s="60"/>
      <c r="B26" s="1213"/>
      <c r="C26" s="442" t="s">
        <v>1092</v>
      </c>
      <c r="D26" s="416" t="s">
        <v>1096</v>
      </c>
      <c r="E26" s="60"/>
      <c r="F26" s="60"/>
      <c r="G26" s="60"/>
      <c r="H26" s="60"/>
      <c r="I26" s="60"/>
      <c r="J26" s="60"/>
      <c r="K26" s="60"/>
      <c r="L26" s="60"/>
      <c r="M26" s="60"/>
      <c r="N26" s="60"/>
      <c r="O26" s="60"/>
      <c r="P26" s="60"/>
      <c r="Q26" s="60"/>
      <c r="R26" s="60"/>
      <c r="S26" s="60"/>
      <c r="T26" s="60"/>
      <c r="U26" s="60"/>
      <c r="V26" s="60"/>
      <c r="W26" s="60"/>
      <c r="X26" s="60"/>
      <c r="Y26" s="60"/>
      <c r="Z26" s="60"/>
      <c r="AA26" s="60"/>
      <c r="AB26" s="60"/>
    </row>
    <row r="27" spans="1:28" s="279" customFormat="1" ht="27.75" customHeight="1">
      <c r="A27" s="60"/>
      <c r="B27" s="1214"/>
      <c r="C27" s="442" t="s">
        <v>1093</v>
      </c>
      <c r="D27" s="436" t="s">
        <v>1097</v>
      </c>
      <c r="E27" s="60"/>
      <c r="F27" s="60"/>
      <c r="G27" s="60"/>
      <c r="H27" s="60"/>
      <c r="I27" s="60"/>
      <c r="J27" s="60"/>
      <c r="K27" s="60"/>
      <c r="L27" s="60"/>
      <c r="M27" s="60"/>
      <c r="N27" s="60"/>
      <c r="O27" s="60"/>
      <c r="P27" s="60"/>
      <c r="Q27" s="60"/>
      <c r="R27" s="60"/>
      <c r="S27" s="60"/>
      <c r="T27" s="60"/>
      <c r="U27" s="60"/>
      <c r="V27" s="60"/>
      <c r="W27" s="60"/>
      <c r="X27" s="60"/>
      <c r="Y27" s="60"/>
      <c r="Z27" s="60"/>
      <c r="AA27" s="60"/>
      <c r="AB27" s="60"/>
    </row>
    <row r="28" spans="1:28" ht="27.75" customHeight="1">
      <c r="B28" s="1215" t="s">
        <v>1717</v>
      </c>
      <c r="C28" s="435" t="s">
        <v>1094</v>
      </c>
      <c r="D28" s="439" t="s">
        <v>1098</v>
      </c>
    </row>
    <row r="29" spans="1:28" ht="27.75" customHeight="1">
      <c r="B29" s="1216"/>
      <c r="C29" s="435" t="s">
        <v>1095</v>
      </c>
      <c r="D29" s="416" t="s">
        <v>1096</v>
      </c>
    </row>
    <row r="30" spans="1:28" s="279" customFormat="1" ht="27.75" customHeight="1">
      <c r="A30" s="60"/>
      <c r="B30" s="441" t="s">
        <v>999</v>
      </c>
      <c r="C30" s="442" t="s">
        <v>1065</v>
      </c>
      <c r="D30" s="436" t="s">
        <v>1097</v>
      </c>
      <c r="E30" s="60"/>
      <c r="F30" s="60"/>
      <c r="G30" s="60"/>
      <c r="H30" s="60"/>
      <c r="I30" s="60"/>
      <c r="J30" s="60"/>
      <c r="K30" s="60"/>
      <c r="L30" s="60"/>
      <c r="M30" s="60"/>
      <c r="N30" s="60"/>
      <c r="O30" s="60"/>
      <c r="P30" s="60"/>
      <c r="Q30" s="60"/>
      <c r="R30" s="60"/>
      <c r="S30" s="60"/>
      <c r="T30" s="60"/>
      <c r="U30" s="60"/>
      <c r="V30" s="60"/>
      <c r="W30" s="60"/>
      <c r="X30" s="60"/>
      <c r="Y30" s="60"/>
      <c r="Z30" s="60"/>
      <c r="AA30" s="60"/>
      <c r="AB30" s="60"/>
    </row>
    <row r="31" spans="1:28">
      <c r="C31" s="221"/>
    </row>
    <row r="32" spans="1:28">
      <c r="C32" s="221"/>
    </row>
    <row r="179" spans="2:2" ht="18">
      <c r="B179" s="119"/>
    </row>
  </sheetData>
  <sheetProtection sheet="1" objects="1" scenarios="1" formatCells="0" formatColumns="0" formatRows="0" insertColumns="0" insertRows="0" insertHyperlinks="0"/>
  <customSheetViews>
    <customSheetView guid="{64EBBD8A-4566-42FC-86CE-DB7AB51EA8C6}" showGridLines="0">
      <pageMargins left="0.7" right="0.7" top="0.75" bottom="0.75" header="0.3" footer="0.3"/>
      <pageSetup orientation="portrait" verticalDpi="360" r:id="rId1"/>
    </customSheetView>
    <customSheetView guid="{F9A20F36-B02B-42EA-9527-78282515A3BC}" showGridLines="0">
      <pageMargins left="0.7" right="0.7" top="0.75" bottom="0.75" header="0.3" footer="0.3"/>
      <pageSetup orientation="portrait" verticalDpi="360" r:id="rId2"/>
    </customSheetView>
  </customSheetViews>
  <mergeCells count="6">
    <mergeCell ref="C21:C23"/>
    <mergeCell ref="B25:B27"/>
    <mergeCell ref="B28:B29"/>
    <mergeCell ref="B7:B9"/>
    <mergeCell ref="B12:B13"/>
    <mergeCell ref="B14:B15"/>
  </mergeCells>
  <phoneticPr fontId="73" type="noConversion"/>
  <hyperlinks>
    <hyperlink ref="C4" location="'1.1 - APPLIANCES'!Print_Area" display="1.1 - APPLIANCES" xr:uid="{00000000-0004-0000-0300-000000000000}"/>
    <hyperlink ref="C5" location="'2.1-2.2 - DOMESTIC HOT WATER'!Print_Area" display="2.1-2.2, 5.1, 5.3 - HEATING&amp;DHW" xr:uid="{00000000-0004-0000-0300-000001000000}"/>
    <hyperlink ref="C9" location="'8.1 - INF_EXT AIR BARRIER'!A1" display="8.1 - INF_EXT AIR BARRIER" xr:uid="{00000000-0004-0000-0300-000002000000}"/>
    <hyperlink ref="C10" location="'3.2 - ENV_Roof'!Print_Area" display="3.2 - ENV_ROOF" xr:uid="{00000000-0004-0000-0300-000003000000}"/>
    <hyperlink ref="C11" location="'3.3 - ENV_FLOORS'!Print_Area" display="3.3 - ENV_FLOORS" xr:uid="{00000000-0004-0000-0300-000004000000}"/>
    <hyperlink ref="C15" location="'8.1 - INF_EXT AIR BARRIER'!A1" display="8.1 - INF_EXT AIR BARRIER" xr:uid="{00000000-0004-0000-0300-000005000000}"/>
    <hyperlink ref="C17" location="'2.1-2.2, 5.1, 5.3 - HEATING&amp;DHW'!Print_Area" display="2.1-2.2, 5.1, 5.3 - HEATING&amp;DHW" xr:uid="{00000000-0004-0000-0300-000006000000}"/>
    <hyperlink ref="C19" location="'2.1-2.2, 5.1, 5.3 - HEATING&amp;DHW'!Print_Area" display="2.1-2.2, 5.1, 5.3 - HEATING&amp;DHW" xr:uid="{00000000-0004-0000-0300-000007000000}"/>
    <hyperlink ref="C20" location="'5.2, 5.3 - COOLING'!Print_Area" display="5.2, 5.4 - COOLING" xr:uid="{00000000-0004-0000-0300-000008000000}"/>
    <hyperlink ref="C21" location="'6.1, 6.2, 6.3 - LIGHTING'!Print_Area" display="6.1, 6.2, 6.3 - LIGHTING" xr:uid="{00000000-0004-0000-0300-000009000000}"/>
    <hyperlink ref="C24" location="'7.1 - MOTORS'!Print_Area" display="9.1 - MOTORS but also in heating and dhw" xr:uid="{00000000-0004-0000-0300-00000A000000}"/>
    <hyperlink ref="C27" location="'8.1 - INF_BLOWER DOOR TEST'!A1" display="8.1 - INF_BLOWER DOOR TEST" xr:uid="{00000000-0004-0000-0300-00000B000000}"/>
    <hyperlink ref="C29" location="'8.2 - VENT_DUCT TIGHTNESS'!A1" display="8.2 - VENT_DUCT TIGHTNESS" xr:uid="{00000000-0004-0000-0300-00000C000000}"/>
    <hyperlink ref="C30" location="'9.1 - METERS'!Print_Area" display="9.1 - METERS" xr:uid="{00000000-0004-0000-0300-00000D000000}"/>
    <hyperlink ref="C8" location="'3.1 - ENV_ABOVE GRADE WALLS'!A1" display="3.1 - ENV_ABOVE GRADE WALL" xr:uid="{00000000-0004-0000-0300-00000E000000}"/>
    <hyperlink ref="C7" location="'3.1 - ENV_BELOW GRADE WALLS'!Print_Area" display="'3.1 - ENV_BELOW GRADE WALLS'!Print_Area" xr:uid="{00000000-0004-0000-0300-00000F000000}"/>
    <hyperlink ref="C12" location="'3.4 - ENV_WINDOWS'!Print_Area" display="'3.4 - ENV_WINDOWS'!Print_Area" xr:uid="{00000000-0004-0000-0300-000010000000}"/>
    <hyperlink ref="C14" location="'3.5 - ENV_EXTERIOR DOORS'!Print_Area" display="'3.5 - ENV_EXTERIOR DOORS'!Print_Area" xr:uid="{00000000-0004-0000-0300-000011000000}"/>
    <hyperlink ref="C26" location="'8.1-INF_COMPTZN VIS INSPECTION'!A1" display="8.1-INF_COMPTZN VIS INSPECTION" xr:uid="{00000000-0004-0000-0300-000012000000}"/>
    <hyperlink ref="C25" location="'8.1 - INF_EXT AIR BARRIER'!Print_Area" display="'8.1 - INF_EXT AIR BARRIER'!Print_Area" xr:uid="{00000000-0004-0000-0300-000013000000}"/>
    <hyperlink ref="C28" location="'8.2 - VENT_SCHEDULE&amp;TAB REPORT'!Print_Area" display="'8.2 - VENT_SCHEDULE&amp;TAB REPORT'!Print_Area" xr:uid="{00000000-0004-0000-0300-000014000000}"/>
    <hyperlink ref="C13" location="'8.1 - INF_EXT AIR BARRIER'!A1" display="8.1 - INF_EXT AIR BARRIER" xr:uid="{00000000-0004-0000-0300-000015000000}"/>
    <hyperlink ref="C16" location="'4.1 - GARAGES_CMPTZ &amp; HEATING '!A1" display="4.1 - GARAGES_CMPTZ &amp; Heating" xr:uid="{00000000-0004-0000-0300-000016000000}"/>
    <hyperlink ref="C18" location="'5.2, 5.4 - COOLING'!A1" display="5.2, 5.4 - COOLING" xr:uid="{00000000-0004-0000-0300-000017000000}"/>
    <hyperlink ref="C6" location="'2.1-2.2 - DOMESTIC HOT WATER'!Print_Area" display="2.1-2.2, 5.1, 5.3 - HEATING&amp;DHW" xr:uid="{00000000-0004-0000-0300-000018000000}"/>
  </hyperlinks>
  <pageMargins left="0.75" right="0.75" top="1" bottom="1" header="0.5" footer="0.5"/>
  <pageSetup scale="62" orientation="portrait" r:id="rId3"/>
  <headerFooter alignWithMargins="0">
    <oddFooter>Page &amp;P of &amp;N</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00CCFF"/>
  </sheetPr>
  <dimension ref="A1:AZ179"/>
  <sheetViews>
    <sheetView showGridLines="0" zoomScale="75" zoomScaleNormal="75" workbookViewId="0">
      <selection activeCell="A2" sqref="A2"/>
    </sheetView>
  </sheetViews>
  <sheetFormatPr defaultColWidth="8.81640625" defaultRowHeight="14.5"/>
  <cols>
    <col min="1" max="1" width="29.26953125" style="163" customWidth="1"/>
    <col min="2" max="2" width="46.453125" style="163" customWidth="1"/>
    <col min="3" max="3" width="29.26953125" style="163" customWidth="1"/>
    <col min="4" max="4" width="33.453125" style="262" customWidth="1"/>
    <col min="5" max="5" width="46.453125" style="163" customWidth="1"/>
    <col min="6" max="6" width="18.7265625" style="163" customWidth="1"/>
    <col min="7" max="7" width="46.453125" style="163" customWidth="1"/>
    <col min="8" max="12" width="8.81640625" style="163"/>
    <col min="13" max="13" width="19.453125" style="163" hidden="1" customWidth="1"/>
    <col min="14" max="14" width="23" style="163" hidden="1" customWidth="1"/>
    <col min="15" max="16384" width="8.81640625" style="163"/>
  </cols>
  <sheetData>
    <row r="1" spans="1:52" ht="15.75" customHeight="1"/>
    <row r="2" spans="1:52" ht="31.5" customHeight="1">
      <c r="A2" s="72" t="s">
        <v>1057</v>
      </c>
      <c r="B2" s="73"/>
      <c r="C2" s="263"/>
      <c r="D2" s="263"/>
    </row>
    <row r="3" spans="1:52" ht="68.25" customHeight="1">
      <c r="A3" s="1220" t="s">
        <v>1718</v>
      </c>
      <c r="B3" s="1220"/>
      <c r="C3" s="264"/>
      <c r="D3" s="264"/>
    </row>
    <row r="4" spans="1:52" ht="79.5" customHeight="1">
      <c r="A4" s="1220" t="s">
        <v>1527</v>
      </c>
      <c r="B4" s="1220"/>
      <c r="C4" s="265"/>
      <c r="D4" s="265"/>
    </row>
    <row r="5" spans="1:52" ht="77.25" customHeight="1">
      <c r="A5" s="1220" t="s">
        <v>154</v>
      </c>
      <c r="B5" s="1220"/>
      <c r="C5" s="264"/>
      <c r="D5" s="264"/>
    </row>
    <row r="6" spans="1:52" ht="31.5" customHeight="1">
      <c r="A6" s="1220" t="s">
        <v>1719</v>
      </c>
      <c r="B6" s="1220"/>
    </row>
    <row r="7" spans="1:52" ht="15.75" customHeight="1">
      <c r="A7" s="1220"/>
      <c r="B7" s="1220"/>
    </row>
    <row r="8" spans="1:52" ht="48" customHeight="1">
      <c r="A8" s="445" t="str">
        <f>'Project Info'!C3&amp;" Energy Reduction Measures"</f>
        <v xml:space="preserve"> Energy Reduction Measures</v>
      </c>
      <c r="B8" s="446"/>
      <c r="C8" s="267"/>
      <c r="D8" s="266"/>
      <c r="E8" s="233"/>
      <c r="F8" s="233"/>
      <c r="G8" s="233"/>
      <c r="H8" s="233"/>
      <c r="I8" s="233"/>
      <c r="J8" s="233"/>
      <c r="K8" s="233"/>
      <c r="L8" s="233"/>
      <c r="M8" s="233"/>
      <c r="N8" s="233"/>
      <c r="O8" s="233"/>
      <c r="P8" s="233"/>
      <c r="Q8" s="233"/>
      <c r="R8" s="233"/>
      <c r="S8" s="233"/>
      <c r="T8" s="233"/>
      <c r="U8" s="233"/>
      <c r="V8" s="233"/>
      <c r="W8" s="233"/>
      <c r="X8" s="233"/>
      <c r="Y8" s="233"/>
      <c r="Z8" s="233"/>
      <c r="AA8" s="233"/>
      <c r="AB8" s="233"/>
      <c r="AC8" s="233"/>
      <c r="AD8" s="233"/>
      <c r="AE8" s="233"/>
      <c r="AF8" s="233"/>
      <c r="AG8" s="233"/>
      <c r="AH8" s="233"/>
      <c r="AI8" s="233"/>
      <c r="AJ8" s="233"/>
      <c r="AK8" s="233"/>
      <c r="AL8" s="233"/>
      <c r="AM8" s="233"/>
      <c r="AN8" s="233"/>
      <c r="AO8" s="233"/>
      <c r="AP8" s="233"/>
      <c r="AQ8" s="233"/>
      <c r="AR8" s="233"/>
      <c r="AS8" s="233"/>
      <c r="AT8" s="233"/>
      <c r="AU8" s="233"/>
      <c r="AV8" s="233"/>
      <c r="AW8" s="233"/>
      <c r="AX8" s="233"/>
      <c r="AY8" s="233"/>
      <c r="AZ8" s="233"/>
    </row>
    <row r="9" spans="1:52" s="268" customFormat="1" ht="57.75" customHeight="1">
      <c r="A9" s="1224" t="s">
        <v>864</v>
      </c>
      <c r="B9" s="1226" t="s">
        <v>2021</v>
      </c>
      <c r="C9" s="385" t="s">
        <v>1803</v>
      </c>
      <c r="D9" s="385" t="s">
        <v>1803</v>
      </c>
      <c r="E9" s="1222" t="s">
        <v>1804</v>
      </c>
      <c r="F9" s="1223"/>
      <c r="G9" s="443" t="str">
        <f>Overview!J12</f>
        <v xml:space="preserve">AS BUILT REVIEW: 
Prepared by:
Date: </v>
      </c>
    </row>
    <row r="10" spans="1:52" ht="42" customHeight="1">
      <c r="A10" s="1225"/>
      <c r="B10" s="1227"/>
      <c r="C10" s="378" t="s">
        <v>1147</v>
      </c>
      <c r="D10" s="378" t="s">
        <v>1501</v>
      </c>
      <c r="E10" s="386" t="s">
        <v>804</v>
      </c>
      <c r="F10" s="387" t="s">
        <v>1216</v>
      </c>
      <c r="G10" s="388" t="s">
        <v>1210</v>
      </c>
    </row>
    <row r="11" spans="1:52" s="269" customFormat="1" ht="42" customHeight="1">
      <c r="A11" s="152" t="s">
        <v>828</v>
      </c>
      <c r="B11" s="153"/>
      <c r="C11" s="447"/>
      <c r="D11" s="448"/>
      <c r="E11" s="154"/>
      <c r="F11" s="154"/>
      <c r="G11" s="155"/>
      <c r="H11" s="70"/>
      <c r="I11" s="70"/>
      <c r="J11" s="70"/>
      <c r="K11" s="70"/>
      <c r="L11" s="70"/>
      <c r="M11" s="70"/>
    </row>
    <row r="12" spans="1:52" ht="26">
      <c r="A12" s="92" t="str">
        <f>'1.1 - APPLIANCES'!D26</f>
        <v>Refrigerators</v>
      </c>
      <c r="B12" s="1167" t="s">
        <v>1146</v>
      </c>
      <c r="C12" s="381"/>
      <c r="D12" s="380"/>
      <c r="E12" s="156">
        <f>'1.1 - APPLIANCES'!L26</f>
        <v>0</v>
      </c>
      <c r="F12" s="156">
        <f>'1.1 - APPLIANCES'!M26</f>
        <v>0</v>
      </c>
      <c r="G12" s="157">
        <f>'1.1 - APPLIANCES'!P26</f>
        <v>0</v>
      </c>
    </row>
    <row r="13" spans="1:52" ht="26">
      <c r="A13" s="92" t="str">
        <f>'1.1 - APPLIANCES'!D27</f>
        <v>Dishwashers</v>
      </c>
      <c r="B13" s="1167" t="s">
        <v>1148</v>
      </c>
      <c r="C13" s="384"/>
      <c r="D13" s="380"/>
      <c r="E13" s="158">
        <f>'1.1 - APPLIANCES'!L27</f>
        <v>0</v>
      </c>
      <c r="F13" s="158">
        <f>'1.1 - APPLIANCES'!M27</f>
        <v>0</v>
      </c>
      <c r="G13" s="159">
        <f>'1.1 - APPLIANCES'!P27</f>
        <v>0</v>
      </c>
    </row>
    <row r="14" spans="1:52">
      <c r="A14" s="92" t="str">
        <f>'1.1 - APPLIANCES'!D28</f>
        <v>Clothes Washers</v>
      </c>
      <c r="B14" s="444" t="s">
        <v>1945</v>
      </c>
      <c r="C14" s="381"/>
      <c r="D14" s="380"/>
      <c r="E14" s="158">
        <f>'1.1 - APPLIANCES'!L28</f>
        <v>0</v>
      </c>
      <c r="F14" s="158">
        <f>'1.1 - APPLIANCES'!M28</f>
        <v>0</v>
      </c>
      <c r="G14" s="159">
        <f>'1.1 - APPLIANCES'!P28</f>
        <v>0</v>
      </c>
    </row>
    <row r="15" spans="1:52">
      <c r="A15" s="92" t="str">
        <f>'1.1 - APPLIANCES'!D29</f>
        <v>Ceiling fans</v>
      </c>
      <c r="B15" s="1167" t="s">
        <v>217</v>
      </c>
      <c r="C15" s="381"/>
      <c r="D15" s="380"/>
      <c r="E15" s="158">
        <f>'1.1 - APPLIANCES'!L29</f>
        <v>0</v>
      </c>
      <c r="F15" s="158">
        <f>'1.1 - APPLIANCES'!M29</f>
        <v>0</v>
      </c>
      <c r="G15" s="159">
        <f>'1.1 - APPLIANCES'!P29</f>
        <v>0</v>
      </c>
    </row>
    <row r="16" spans="1:52">
      <c r="A16" s="92" t="str">
        <f>'1.1 - APPLIANCES'!D30</f>
        <v>Vending Machines</v>
      </c>
      <c r="B16" s="1167" t="s">
        <v>217</v>
      </c>
      <c r="C16" s="381"/>
      <c r="D16" s="380"/>
      <c r="E16" s="158">
        <f>'1.1 - APPLIANCES'!L30</f>
        <v>0</v>
      </c>
      <c r="F16" s="158">
        <f>'1.1 - APPLIANCES'!M30</f>
        <v>0</v>
      </c>
      <c r="G16" s="159">
        <f>'1.1 - APPLIANCES'!P30</f>
        <v>0</v>
      </c>
    </row>
    <row r="17" spans="1:13">
      <c r="A17" s="74" t="s">
        <v>812</v>
      </c>
      <c r="B17" s="444" t="s">
        <v>1944</v>
      </c>
      <c r="C17" s="381" t="str">
        <f>B17</f>
        <v>Enter Fuel</v>
      </c>
      <c r="D17" s="380"/>
      <c r="E17" s="158">
        <f>'1.1 - APPLIANCES'!G32</f>
        <v>0</v>
      </c>
      <c r="F17" s="160">
        <f>'1.1 - APPLIANCES'!M32</f>
        <v>0</v>
      </c>
      <c r="G17" s="161">
        <f>'1.1 - APPLIANCES'!P32</f>
        <v>0</v>
      </c>
    </row>
    <row r="18" spans="1:13">
      <c r="A18" s="74" t="s">
        <v>813</v>
      </c>
      <c r="B18" s="444" t="s">
        <v>1944</v>
      </c>
      <c r="C18" s="381" t="str">
        <f>B18</f>
        <v>Enter Fuel</v>
      </c>
      <c r="D18" s="380"/>
      <c r="E18" s="158">
        <f>'1.1 - APPLIANCES'!G33</f>
        <v>0</v>
      </c>
      <c r="F18" s="160">
        <f>'1.1 - APPLIANCES'!M33</f>
        <v>0</v>
      </c>
      <c r="G18" s="161">
        <f>'1.1 - APPLIANCES'!P33</f>
        <v>0</v>
      </c>
    </row>
    <row r="19" spans="1:13" s="269" customFormat="1" ht="63" customHeight="1">
      <c r="A19" s="152" t="s">
        <v>945</v>
      </c>
      <c r="B19" s="333" t="s">
        <v>1150</v>
      </c>
      <c r="C19" s="287"/>
      <c r="D19" s="288"/>
      <c r="E19" s="154"/>
      <c r="F19" s="154"/>
      <c r="G19" s="155"/>
      <c r="H19" s="70"/>
      <c r="I19" s="70"/>
      <c r="J19" s="70"/>
      <c r="K19" s="70"/>
      <c r="L19" s="70"/>
      <c r="M19" s="70"/>
    </row>
    <row r="20" spans="1:13" ht="63.75" customHeight="1">
      <c r="A20" s="74" t="s">
        <v>1195</v>
      </c>
      <c r="B20" s="444" t="s">
        <v>1794</v>
      </c>
      <c r="C20" s="381"/>
      <c r="D20" s="380"/>
      <c r="E20" s="158">
        <f>'2.1-2.2 - DOMESTIC HOT WATER'!H48</f>
        <v>0</v>
      </c>
      <c r="F20" s="160">
        <f>'2.1-2.2 - DOMESTIC HOT WATER'!M48</f>
        <v>0</v>
      </c>
      <c r="G20" s="161">
        <f>'2.1-2.2 - DOMESTIC HOT WATER'!P48</f>
        <v>0</v>
      </c>
    </row>
    <row r="21" spans="1:13" ht="26">
      <c r="A21" s="74" t="s">
        <v>1194</v>
      </c>
      <c r="B21" s="444" t="s">
        <v>1795</v>
      </c>
      <c r="C21" s="381"/>
      <c r="D21" s="380"/>
      <c r="E21" s="158">
        <f>'2.1-2.2 - DOMESTIC HOT WATER'!H49</f>
        <v>0</v>
      </c>
      <c r="F21" s="160">
        <f>'2.1-2.2 - DOMESTIC HOT WATER'!M49</f>
        <v>0</v>
      </c>
      <c r="G21" s="161">
        <f>'2.1-2.2 - DOMESTIC HOT WATER'!P49</f>
        <v>0</v>
      </c>
    </row>
    <row r="22" spans="1:13" ht="52">
      <c r="A22" s="74" t="s">
        <v>1189</v>
      </c>
      <c r="B22" s="1167" t="s">
        <v>1162</v>
      </c>
      <c r="C22" s="381"/>
      <c r="D22" s="380"/>
      <c r="E22" s="158">
        <f>'2.1-2.2 - DOMESTIC HOT WATER'!H50</f>
        <v>0</v>
      </c>
      <c r="F22" s="160">
        <f>'2.1-2.2 - DOMESTIC HOT WATER'!M50</f>
        <v>0</v>
      </c>
      <c r="G22" s="161">
        <f>'2.1-2.2 - DOMESTIC HOT WATER'!P50</f>
        <v>0</v>
      </c>
    </row>
    <row r="23" spans="1:13" s="269" customFormat="1" ht="41.25" customHeight="1">
      <c r="A23" s="152" t="s">
        <v>849</v>
      </c>
      <c r="B23" s="333" t="s">
        <v>1149</v>
      </c>
      <c r="C23" s="287"/>
      <c r="D23" s="288"/>
      <c r="E23" s="154"/>
      <c r="F23" s="154"/>
      <c r="G23" s="155"/>
      <c r="H23" s="70"/>
      <c r="I23" s="70"/>
      <c r="J23" s="70"/>
      <c r="K23" s="70"/>
      <c r="L23" s="70"/>
      <c r="M23" s="70"/>
    </row>
    <row r="24" spans="1:13" ht="35.25" customHeight="1">
      <c r="A24" s="74" t="s">
        <v>841</v>
      </c>
      <c r="B24" s="1167" t="str">
        <f>IF('Project Info'!$C$8="", "Select climate zone on 'Project Info' tab", IF('Project Info'!$C$5="ASHRAE 90.1-2007", 'Prescriptive Tables 1, 2 &amp; 3'!C82,'Prescriptive Tables 1, 2 &amp; 3'!D82))</f>
        <v>Select climate zone on 'Project Info' tab</v>
      </c>
      <c r="C24" s="381"/>
      <c r="D24" s="380"/>
      <c r="E24" s="158">
        <f>'3.1 - ENV_BELOW GRADE WALLS'!F45</f>
        <v>0</v>
      </c>
      <c r="F24" s="158">
        <f>'3.1 - ENV_BELOW GRADE WALLS'!G45</f>
        <v>0</v>
      </c>
      <c r="G24" s="159">
        <f>'3.1 - ENV_BELOW GRADE WALLS'!J45</f>
        <v>0</v>
      </c>
    </row>
    <row r="25" spans="1:13" ht="35.25" customHeight="1">
      <c r="A25" s="74" t="s">
        <v>807</v>
      </c>
      <c r="B25" s="1167" t="str">
        <f>IF('Project Info'!$C$8="", "Select climate zone on 'Project Info' tab", IF('Project Info'!$C$5="ASHRAE 90.1-2007", 'Prescriptive Tables 1, 2 &amp; 3'!C80,'Prescriptive Tables 1, 2 &amp; 3'!D80))</f>
        <v>Select climate zone on 'Project Info' tab</v>
      </c>
      <c r="C25" s="381"/>
      <c r="D25" s="380"/>
      <c r="E25" s="158">
        <f>'3.1 - ENV_ABOVE GRADE WALLS'!F61</f>
        <v>0</v>
      </c>
      <c r="F25" s="158">
        <f>'3.1 - ENV_ABOVE GRADE WALLS'!G61</f>
        <v>0</v>
      </c>
      <c r="G25" s="159">
        <f>'3.1 - ENV_ABOVE GRADE WALLS'!J61</f>
        <v>0</v>
      </c>
    </row>
    <row r="26" spans="1:13" ht="26">
      <c r="A26" s="74" t="s">
        <v>950</v>
      </c>
      <c r="B26" s="1167" t="str">
        <f>B25</f>
        <v>Select climate zone on 'Project Info' tab</v>
      </c>
      <c r="C26" s="381"/>
      <c r="D26" s="380"/>
      <c r="E26" s="158">
        <f>'3.1 - ENV_ABOVE GRADE WALLS'!F63</f>
        <v>0</v>
      </c>
      <c r="F26" s="158">
        <f>'3.1 - ENV_ABOVE GRADE WALLS'!G63</f>
        <v>0</v>
      </c>
      <c r="G26" s="159">
        <f>'3.1 - ENV_ABOVE GRADE WALLS'!J63</f>
        <v>0</v>
      </c>
    </row>
    <row r="27" spans="1:13" ht="24" customHeight="1">
      <c r="A27" s="74" t="s">
        <v>827</v>
      </c>
      <c r="B27" s="1167" t="str">
        <f>IF('Project Info'!$C$8="", "Select climate zone on 'Project Info' tab", IF('Project Info'!$C$5="ASHRAE 90.1-2007", 'Prescriptive Tables 1, 2 &amp; 3'!C78,'Prescriptive Tables 1, 2 &amp; 3'!D78))</f>
        <v>Select climate zone on 'Project Info' tab</v>
      </c>
      <c r="C27" s="381"/>
      <c r="D27" s="380"/>
      <c r="E27" s="158">
        <f>'3.2 - ENV_ROOF'!F46</f>
        <v>0</v>
      </c>
      <c r="F27" s="158">
        <f>'3.2 - ENV_ROOF'!G46</f>
        <v>0</v>
      </c>
      <c r="G27" s="159">
        <f>'3.2 - ENV_ROOF'!J46</f>
        <v>0</v>
      </c>
    </row>
    <row r="28" spans="1:13" ht="26">
      <c r="A28" s="74" t="s">
        <v>808</v>
      </c>
      <c r="B28" s="1167" t="str">
        <f>IF('Project Info'!$C$8="", "Select climate zone on 'Project Info' tab", IF('Project Info'!$C$5="ASHRAE 90.1-2007", 'Prescriptive Tables 1, 2 &amp; 3'!C84,'Prescriptive Tables 1, 2 &amp; 3'!D84))</f>
        <v>Select climate zone on 'Project Info' tab</v>
      </c>
      <c r="C28" s="381"/>
      <c r="D28" s="380"/>
      <c r="E28" s="158">
        <f>'3.3 - ENV_FLOORS'!F34</f>
        <v>0</v>
      </c>
      <c r="F28" s="160">
        <f>'3.3 - ENV_FLOORS'!G34</f>
        <v>0</v>
      </c>
      <c r="G28" s="161">
        <f>'3.3 - ENV_FLOORS'!J34</f>
        <v>0</v>
      </c>
    </row>
    <row r="29" spans="1:13" ht="26">
      <c r="A29" s="74" t="s">
        <v>825</v>
      </c>
      <c r="B29" s="1167" t="s">
        <v>826</v>
      </c>
      <c r="C29" s="381"/>
      <c r="D29" s="380"/>
      <c r="E29" s="158">
        <f>'3.3 - ENV_FLOORS'!F44</f>
        <v>0</v>
      </c>
      <c r="F29" s="160">
        <f>'3.3 - ENV_FLOORS'!G44</f>
        <v>0</v>
      </c>
      <c r="G29" s="161">
        <f>'3.3 - ENV_FLOORS'!J44</f>
        <v>0</v>
      </c>
    </row>
    <row r="30" spans="1:13" ht="26">
      <c r="A30" s="74" t="s">
        <v>1171</v>
      </c>
      <c r="B30" s="1167" t="str">
        <f>IF('Project Info'!$C$8="", "Select climate zone on 'Project Info' tab", IF('Project Info'!$C$5="ASHRAE 90.1-2007", 'Prescriptive Tables 1, 2 &amp; 3'!C86,'Prescriptive Tables 1, 2 &amp; 3'!D86))</f>
        <v>Select climate zone on 'Project Info' tab</v>
      </c>
      <c r="C30" s="381"/>
      <c r="D30" s="380"/>
      <c r="E30" s="158">
        <f>'3.3 - ENV_FLOORS'!F54</f>
        <v>0</v>
      </c>
      <c r="F30" s="160">
        <f>'3.3 - ENV_FLOORS'!G54</f>
        <v>0</v>
      </c>
      <c r="G30" s="161">
        <f>'3.3 - ENV_FLOORS'!J45</f>
        <v>0</v>
      </c>
    </row>
    <row r="31" spans="1:13" ht="26">
      <c r="A31" s="74" t="s">
        <v>843</v>
      </c>
      <c r="B31" s="1167" t="str">
        <f>IF('Project Info'!$C$8="", "Select climate zone on 'Project Info' tab", IF('Project Info'!$C$5="ASHRAE 90.1-2007", 'Prescriptive Tables 1, 2 &amp; 3'!C87,'Prescriptive Tables 1, 2 &amp; 3'!D87))</f>
        <v>Select climate zone on 'Project Info' tab</v>
      </c>
      <c r="C31" s="381"/>
      <c r="D31" s="380"/>
      <c r="E31" s="158">
        <f>'3.3 - ENV_FLOORS'!F64</f>
        <v>0</v>
      </c>
      <c r="F31" s="160">
        <f>'3.3 - ENV_FLOORS'!G64</f>
        <v>0</v>
      </c>
      <c r="G31" s="161">
        <f>'3.3 - ENV_FLOORS'!J64</f>
        <v>0</v>
      </c>
    </row>
    <row r="32" spans="1:13" ht="39">
      <c r="A32" s="74" t="s">
        <v>1928</v>
      </c>
      <c r="B32" s="444" t="s">
        <v>1805</v>
      </c>
      <c r="C32" s="381"/>
      <c r="D32" s="380"/>
      <c r="E32" s="158">
        <f>'3.4 - ENV_WINDOWS'!G39</f>
        <v>0</v>
      </c>
      <c r="F32" s="158">
        <f>'3.4 - ENV_WINDOWS'!M39</f>
        <v>0</v>
      </c>
      <c r="G32" s="159">
        <f>'3.4 - ENV_WINDOWS'!P39</f>
        <v>0</v>
      </c>
    </row>
    <row r="33" spans="1:14" ht="26">
      <c r="A33" s="74" t="s">
        <v>1961</v>
      </c>
      <c r="B33" s="1167" t="str">
        <f>IF('Project Info'!$C$8="", "Select climate zone on 'Project Info' tab", IF('Project Info'!$C$5="ASHRAE 90.1-2007", 'Prescriptive Tables 1, 2 &amp; 3'!C89,'Prescriptive Tables 1, 2 &amp; 3'!D89))</f>
        <v>Select climate zone on 'Project Info' tab</v>
      </c>
      <c r="C33" s="381"/>
      <c r="D33" s="380"/>
      <c r="E33" s="158">
        <f>'3.5 - ENV_EXTERIOR DOORS'!G37</f>
        <v>0</v>
      </c>
      <c r="F33" s="158">
        <f>'3.5 - ENV_EXTERIOR DOORS'!J37</f>
        <v>0</v>
      </c>
      <c r="G33" s="159">
        <f>'3.5 - ENV_EXTERIOR DOORS'!M37</f>
        <v>0</v>
      </c>
    </row>
    <row r="34" spans="1:14" s="269" customFormat="1" ht="39">
      <c r="A34" s="152" t="s">
        <v>851</v>
      </c>
      <c r="B34" s="333" t="s">
        <v>1151</v>
      </c>
      <c r="C34" s="287"/>
      <c r="D34" s="288"/>
      <c r="E34" s="154"/>
      <c r="F34" s="154"/>
      <c r="G34" s="155"/>
      <c r="H34" s="70"/>
      <c r="I34" s="70"/>
      <c r="J34" s="70"/>
      <c r="K34" s="70"/>
      <c r="L34" s="70"/>
      <c r="M34" s="70"/>
    </row>
    <row r="35" spans="1:14" ht="96.75" customHeight="1">
      <c r="A35" s="74" t="s">
        <v>1174</v>
      </c>
      <c r="B35" s="444" t="s">
        <v>2036</v>
      </c>
      <c r="C35" s="381"/>
      <c r="D35" s="380"/>
      <c r="E35" s="158">
        <f>'5.1, 5.3 - HEATING'!H46</f>
        <v>0</v>
      </c>
      <c r="F35" s="160">
        <f>'5.1, 5.3 - HEATING'!M46</f>
        <v>0</v>
      </c>
      <c r="G35" s="161">
        <f>'5.1, 5.3 - HEATING'!P46</f>
        <v>0</v>
      </c>
    </row>
    <row r="36" spans="1:14" ht="26">
      <c r="A36" s="74" t="s">
        <v>2034</v>
      </c>
      <c r="B36" s="1167" t="s">
        <v>2035</v>
      </c>
      <c r="C36" s="381"/>
      <c r="D36" s="380"/>
      <c r="E36" s="158">
        <f>'5.1, 5.3 - HEATING'!H47</f>
        <v>0</v>
      </c>
      <c r="F36" s="160">
        <f>'5.1, 5.3 - HEATING'!M47</f>
        <v>0</v>
      </c>
      <c r="G36" s="161">
        <f>'5.1, 5.3 - HEATING'!P47</f>
        <v>0</v>
      </c>
    </row>
    <row r="37" spans="1:14" ht="26">
      <c r="A37" s="74" t="s">
        <v>1197</v>
      </c>
      <c r="B37" s="444" t="s">
        <v>1796</v>
      </c>
      <c r="C37" s="381"/>
      <c r="D37" s="380"/>
      <c r="E37" s="158">
        <f>'5.1, 5.3 - HEATING'!H49</f>
        <v>0</v>
      </c>
      <c r="F37" s="160">
        <f>'5.1, 5.3 - HEATING'!M49</f>
        <v>0</v>
      </c>
      <c r="G37" s="161">
        <f>'5.1, 5.3 - HEATING'!P49</f>
        <v>0</v>
      </c>
    </row>
    <row r="38" spans="1:14" ht="78">
      <c r="A38" s="74" t="s">
        <v>1190</v>
      </c>
      <c r="B38" s="444" t="s">
        <v>1797</v>
      </c>
      <c r="C38" s="381"/>
      <c r="D38" s="380"/>
      <c r="E38" s="158">
        <f>'5.1, 5.3 - HEATING'!H48</f>
        <v>0</v>
      </c>
      <c r="F38" s="160">
        <f>'5.1, 5.3 - HEATING'!M48</f>
        <v>0</v>
      </c>
      <c r="G38" s="161">
        <f>'5.1, 5.3 - HEATING'!P48</f>
        <v>0</v>
      </c>
    </row>
    <row r="39" spans="1:14" ht="39">
      <c r="A39" s="74" t="s">
        <v>1191</v>
      </c>
      <c r="B39" s="444" t="s">
        <v>1198</v>
      </c>
      <c r="C39" s="381"/>
      <c r="D39" s="380"/>
      <c r="E39" s="158">
        <f>'5.1, 5.3 - HEATING'!H50</f>
        <v>0</v>
      </c>
      <c r="F39" s="160">
        <f>'5.1, 5.3 - HEATING'!M50</f>
        <v>0</v>
      </c>
      <c r="G39" s="161">
        <f>'5.1, 5.3 - HEATING'!P50</f>
        <v>0</v>
      </c>
    </row>
    <row r="40" spans="1:14" ht="52">
      <c r="A40" s="74" t="s">
        <v>1192</v>
      </c>
      <c r="B40" s="444" t="s">
        <v>1199</v>
      </c>
      <c r="C40" s="381"/>
      <c r="D40" s="380"/>
      <c r="E40" s="158">
        <f>'5.1, 5.3 - HEATING'!H51</f>
        <v>0</v>
      </c>
      <c r="F40" s="160">
        <f>'5.1, 5.3 - HEATING'!M51</f>
        <v>0</v>
      </c>
      <c r="G40" s="161">
        <f>'5.1, 5.3 - HEATING'!P51</f>
        <v>0</v>
      </c>
    </row>
    <row r="41" spans="1:14" ht="26">
      <c r="A41" s="74" t="s">
        <v>811</v>
      </c>
      <c r="B41" s="1167" t="s">
        <v>951</v>
      </c>
      <c r="C41" s="383" t="str">
        <f>B41</f>
        <v>Heating: 70/72
Cooling: 78/80</v>
      </c>
      <c r="D41" s="380"/>
      <c r="E41" s="158" t="s">
        <v>847</v>
      </c>
      <c r="F41" s="160" t="s">
        <v>847</v>
      </c>
      <c r="G41" s="161" t="s">
        <v>847</v>
      </c>
    </row>
    <row r="42" spans="1:14" ht="26">
      <c r="A42" s="74" t="s">
        <v>1176</v>
      </c>
      <c r="B42" s="444" t="s">
        <v>1798</v>
      </c>
      <c r="C42" s="381"/>
      <c r="D42" s="380"/>
      <c r="E42" s="158">
        <f>'5.2, 5.4 - COOLING'!G35</f>
        <v>0</v>
      </c>
      <c r="F42" s="160">
        <f>'5.2, 5.4 - COOLING'!N35</f>
        <v>0</v>
      </c>
      <c r="G42" s="161">
        <f>'5.2, 5.4 - COOLING'!Q35</f>
        <v>0</v>
      </c>
    </row>
    <row r="43" spans="1:14" ht="26">
      <c r="A43" s="74" t="s">
        <v>1454</v>
      </c>
      <c r="B43" s="1167" t="s">
        <v>1481</v>
      </c>
      <c r="C43" s="381"/>
      <c r="D43" s="380"/>
      <c r="E43" s="158">
        <f>'5.2, 5.4 - COOLING'!G37</f>
        <v>0</v>
      </c>
      <c r="F43" s="160">
        <f>'5.2, 5.4 - COOLING'!N37</f>
        <v>0</v>
      </c>
      <c r="G43" s="161">
        <f>'5.1, 5.3 - HEATING'!P55</f>
        <v>0</v>
      </c>
    </row>
    <row r="44" spans="1:14" ht="78">
      <c r="A44" s="74" t="s">
        <v>1187</v>
      </c>
      <c r="B44" s="444" t="s">
        <v>1799</v>
      </c>
      <c r="C44" s="381"/>
      <c r="D44" s="380"/>
      <c r="E44" s="158">
        <f>'5.2, 5.4 - COOLING'!G36</f>
        <v>0</v>
      </c>
      <c r="F44" s="160">
        <f>'5.2, 5.4 - COOLING'!N36</f>
        <v>0</v>
      </c>
      <c r="G44" s="161">
        <f>'5.2, 5.4 - COOLING'!Q36</f>
        <v>0</v>
      </c>
    </row>
    <row r="45" spans="1:14">
      <c r="A45" s="74" t="s">
        <v>1188</v>
      </c>
      <c r="B45" s="1167" t="s">
        <v>805</v>
      </c>
      <c r="C45" s="381"/>
      <c r="D45" s="380"/>
      <c r="E45" s="158">
        <f>'5.2, 5.4 - COOLING'!G38</f>
        <v>0</v>
      </c>
      <c r="F45" s="160">
        <f>'5.2, 5.4 - COOLING'!N38</f>
        <v>0</v>
      </c>
      <c r="G45" s="161">
        <f>'5.2, 5.4 - COOLING'!Q38</f>
        <v>0</v>
      </c>
    </row>
    <row r="46" spans="1:14" s="269" customFormat="1" ht="41.25" customHeight="1">
      <c r="A46" s="152" t="s">
        <v>946</v>
      </c>
      <c r="B46" s="162"/>
      <c r="C46" s="287"/>
      <c r="D46" s="288"/>
      <c r="E46" s="154"/>
      <c r="F46" s="154"/>
      <c r="G46" s="155"/>
      <c r="H46" s="70"/>
      <c r="I46" s="70"/>
      <c r="J46" s="70"/>
      <c r="K46" s="70"/>
      <c r="L46" s="70"/>
      <c r="M46" s="70"/>
    </row>
    <row r="47" spans="1:14" ht="26">
      <c r="A47" s="74" t="s">
        <v>824</v>
      </c>
      <c r="B47" s="1167" t="s">
        <v>2037</v>
      </c>
      <c r="C47" s="383"/>
      <c r="D47" s="380"/>
      <c r="E47" s="158">
        <f>'6.1, 6.2, 6.3 - LIGHTING'!J97</f>
        <v>0</v>
      </c>
      <c r="F47" s="158">
        <f>'6.1, 6.2, 6.3 - LIGHTING'!K97</f>
        <v>0</v>
      </c>
      <c r="G47" s="159">
        <f>'6.1, 6.2, 6.3 - LIGHTING'!N97</f>
        <v>0</v>
      </c>
    </row>
    <row r="48" spans="1:14" ht="208">
      <c r="A48" s="74" t="s">
        <v>1278</v>
      </c>
      <c r="B48" s="1167" t="str">
        <f>IF('Project Info'!C5="ASHRAE 90.1-2007", ERMs!M48, ERMs!N48)</f>
        <v>ASHRAE 90.1-2010 Baseline LPD's
Lobby: 0.9 W/Sf
Corridor: 0.66 W/Sf
Stairs: 0.69 W/Sf
Elevator: 0.9 W/Sf
Storage, Active: 0.63 W/Sf
Storage, Inactive: 0.63 W/Sf
Restroom: 0.98 W/Sf
Office: 1.11 W/Sf
Multipurpose: 1.23 W/Sf
Elec/Mech: 0.95 W/Sf
Garage: 0.19 W/Sf</v>
      </c>
      <c r="C48" s="383"/>
      <c r="D48" s="380"/>
      <c r="E48" s="158">
        <f>'6.1, 6.2, 6.3 - LIGHTING'!J98</f>
        <v>0</v>
      </c>
      <c r="F48" s="158">
        <f>'6.1, 6.2, 6.3 - LIGHTING'!K98</f>
        <v>0</v>
      </c>
      <c r="G48" s="159">
        <f>'6.1, 6.2, 6.3 - LIGHTING'!N98</f>
        <v>0</v>
      </c>
      <c r="M48" s="1198" t="s">
        <v>2038</v>
      </c>
      <c r="N48" s="1198" t="s">
        <v>2039</v>
      </c>
    </row>
    <row r="49" spans="1:13">
      <c r="A49" s="74" t="s">
        <v>941</v>
      </c>
      <c r="B49" s="1169" t="s">
        <v>1929</v>
      </c>
      <c r="C49" s="383"/>
      <c r="D49" s="380"/>
      <c r="E49" s="158">
        <f>'6.1, 6.2, 6.3 - LIGHTING'!J100</f>
        <v>0</v>
      </c>
      <c r="F49" s="158">
        <f>'6.1, 6.2, 6.3 - LIGHTING'!K100</f>
        <v>0</v>
      </c>
      <c r="G49" s="159">
        <f>'6.1, 6.2, 6.3 - LIGHTING'!N100</f>
        <v>0</v>
      </c>
    </row>
    <row r="50" spans="1:13">
      <c r="A50" s="74" t="s">
        <v>940</v>
      </c>
      <c r="B50" s="1167" t="s">
        <v>957</v>
      </c>
      <c r="C50" s="383"/>
      <c r="D50" s="380"/>
      <c r="E50" s="158">
        <f>'6.1, 6.2, 6.3 - LIGHTING'!J101</f>
        <v>0</v>
      </c>
      <c r="F50" s="158">
        <f>'6.1, 6.2, 6.3 - LIGHTING'!K101</f>
        <v>0</v>
      </c>
      <c r="G50" s="159">
        <f>'6.1, 6.2, 6.3 - LIGHTING'!N101</f>
        <v>0</v>
      </c>
    </row>
    <row r="51" spans="1:13">
      <c r="A51" s="74" t="s">
        <v>939</v>
      </c>
      <c r="B51" s="1168" t="str">
        <f>IF('Project Info'!C12="Yes", "0.7 W/Sf", "1.1 W/Sf")</f>
        <v>1.1 W/Sf</v>
      </c>
      <c r="C51" s="381"/>
      <c r="D51" s="380"/>
      <c r="E51" s="158">
        <f>'6.1, 6.2, 6.3 - LIGHTING'!J104</f>
        <v>0</v>
      </c>
      <c r="F51" s="158">
        <f>'6.1, 6.2, 6.3 - LIGHTING'!K104</f>
        <v>0</v>
      </c>
      <c r="G51" s="159">
        <f>'6.1, 6.2, 6.3 - LIGHTING'!N104</f>
        <v>0</v>
      </c>
    </row>
    <row r="52" spans="1:13" s="269" customFormat="1" ht="41.25" customHeight="1">
      <c r="A52" s="152" t="s">
        <v>1152</v>
      </c>
      <c r="B52" s="379"/>
      <c r="C52" s="287"/>
      <c r="D52" s="288"/>
      <c r="E52" s="154"/>
      <c r="F52" s="154"/>
      <c r="G52" s="155"/>
      <c r="H52" s="70"/>
      <c r="I52" s="70"/>
      <c r="J52" s="70"/>
      <c r="K52" s="70"/>
      <c r="L52" s="70"/>
      <c r="M52" s="70"/>
    </row>
    <row r="53" spans="1:13" ht="39">
      <c r="A53" s="75" t="s">
        <v>1276</v>
      </c>
      <c r="B53" s="444" t="s">
        <v>1800</v>
      </c>
      <c r="C53" s="383"/>
      <c r="D53" s="380"/>
      <c r="E53" s="158">
        <f>'7.1 - MOTORS'!H34</f>
        <v>0</v>
      </c>
      <c r="F53" s="158">
        <f>'7.1 - MOTORS'!J34</f>
        <v>0</v>
      </c>
      <c r="G53" s="159">
        <f>'7.1 - MOTORS'!M34</f>
        <v>0</v>
      </c>
    </row>
    <row r="54" spans="1:13" ht="39">
      <c r="A54" s="75" t="s">
        <v>1467</v>
      </c>
      <c r="B54" s="444" t="s">
        <v>1800</v>
      </c>
      <c r="C54" s="383"/>
      <c r="D54" s="380"/>
      <c r="E54" s="158">
        <f>'7.1 - MOTORS'!H36</f>
        <v>0</v>
      </c>
      <c r="F54" s="158">
        <f>'7.1 - MOTORS'!J36</f>
        <v>0</v>
      </c>
      <c r="G54" s="159">
        <f>'7.1 - MOTORS'!M36</f>
        <v>0</v>
      </c>
    </row>
    <row r="55" spans="1:13" ht="52">
      <c r="A55" s="75" t="s">
        <v>1153</v>
      </c>
      <c r="B55" s="444" t="s">
        <v>1801</v>
      </c>
      <c r="C55" s="383"/>
      <c r="D55" s="380"/>
      <c r="E55" s="158">
        <f>'7.1 - MOTORS'!H36</f>
        <v>0</v>
      </c>
      <c r="F55" s="158">
        <f>'7.1 - MOTORS'!J36</f>
        <v>0</v>
      </c>
      <c r="G55" s="159">
        <f>'7.1 - MOTORS'!M36</f>
        <v>0</v>
      </c>
    </row>
    <row r="56" spans="1:13" s="269" customFormat="1" ht="41.25" customHeight="1">
      <c r="A56" s="152" t="s">
        <v>947</v>
      </c>
      <c r="B56" s="162"/>
      <c r="C56" s="287"/>
      <c r="D56" s="288"/>
      <c r="E56" s="154"/>
      <c r="F56" s="154"/>
      <c r="G56" s="155"/>
      <c r="H56" s="70"/>
      <c r="I56" s="70"/>
      <c r="J56" s="70"/>
      <c r="K56" s="70"/>
      <c r="L56" s="70"/>
      <c r="M56" s="70"/>
    </row>
    <row r="57" spans="1:13" ht="78">
      <c r="A57" s="74" t="s">
        <v>1930</v>
      </c>
      <c r="B57" s="444" t="s">
        <v>1968</v>
      </c>
      <c r="C57" s="381"/>
      <c r="D57" s="380"/>
      <c r="E57" s="158">
        <f>'8.2 - VENT_SCHEDULE&amp;TAB REPORT'!H56</f>
        <v>0</v>
      </c>
      <c r="F57" s="158">
        <f>'8.2 - VENT_SCHEDULE&amp;TAB REPORT'!O56</f>
        <v>0</v>
      </c>
      <c r="G57" s="159">
        <f>'8.2 - VENT_SCHEDULE&amp;TAB REPORT'!R56</f>
        <v>0</v>
      </c>
    </row>
    <row r="58" spans="1:13" ht="26">
      <c r="A58" s="74" t="s">
        <v>882</v>
      </c>
      <c r="B58" s="1167" t="s">
        <v>1802</v>
      </c>
      <c r="C58" s="382"/>
      <c r="D58" s="380"/>
      <c r="E58" s="160">
        <f>'8.2 - VENT_SCHEDULE&amp;TAB REPORT'!H58</f>
        <v>0</v>
      </c>
      <c r="F58" s="160">
        <f>'8.2 - VENT_SCHEDULE&amp;TAB REPORT'!O58</f>
        <v>0</v>
      </c>
      <c r="G58" s="161">
        <f>'8.2 - VENT_SCHEDULE&amp;TAB REPORT'!R58</f>
        <v>0</v>
      </c>
      <c r="H58" s="270"/>
    </row>
    <row r="59" spans="1:13" ht="39">
      <c r="A59" s="74" t="s">
        <v>810</v>
      </c>
      <c r="B59" s="444" t="s">
        <v>1969</v>
      </c>
      <c r="C59" s="381"/>
      <c r="D59" s="380"/>
      <c r="E59" s="160">
        <f>'8.2 - VENT_SCHEDULE&amp;TAB REPORT'!H33</f>
        <v>0</v>
      </c>
      <c r="F59" s="158">
        <f>'8.2 - VENT_SCHEDULE&amp;TAB REPORT'!O33</f>
        <v>0</v>
      </c>
      <c r="G59" s="159">
        <f>'8.2 - VENT_SCHEDULE&amp;TAB REPORT'!R33</f>
        <v>0</v>
      </c>
    </row>
    <row r="60" spans="1:13" ht="40.5" customHeight="1">
      <c r="A60" s="1156" t="s">
        <v>1931</v>
      </c>
      <c r="B60" s="1167" t="s">
        <v>1965</v>
      </c>
      <c r="C60" s="383"/>
      <c r="D60" s="380"/>
      <c r="E60" s="160">
        <f>'8.2 - VENT_SCHEDULE&amp;TAB REPORT'!H53</f>
        <v>0</v>
      </c>
      <c r="F60" s="158">
        <f>'8.2 - VENT_SCHEDULE&amp;TAB REPORT'!O53</f>
        <v>0</v>
      </c>
      <c r="G60" s="159">
        <f>'8.2 - VENT_SCHEDULE&amp;TAB REPORT'!R53</f>
        <v>0</v>
      </c>
    </row>
    <row r="61" spans="1:13" ht="72" customHeight="1">
      <c r="A61" s="1156" t="s">
        <v>1932</v>
      </c>
      <c r="B61" s="444" t="s">
        <v>1966</v>
      </c>
      <c r="C61" s="383"/>
      <c r="D61" s="380"/>
      <c r="E61" s="160">
        <f>'8.2 - VENT_SCHEDULE&amp;TAB REPORT'!H54</f>
        <v>0</v>
      </c>
      <c r="F61" s="158">
        <f>'8.2 - VENT_SCHEDULE&amp;TAB REPORT'!O54</f>
        <v>0</v>
      </c>
      <c r="G61" s="159">
        <f>'8.2 - VENT_SCHEDULE&amp;TAB REPORT'!R54</f>
        <v>0</v>
      </c>
    </row>
    <row r="62" spans="1:13" ht="61.5" customHeight="1">
      <c r="A62" s="74" t="s">
        <v>954</v>
      </c>
      <c r="B62" s="444" t="s">
        <v>1967</v>
      </c>
      <c r="C62" s="383"/>
      <c r="D62" s="380"/>
      <c r="E62" s="160">
        <f>'8.2 - VENT_SCHEDULE&amp;TAB REPORT'!H52</f>
        <v>0</v>
      </c>
      <c r="F62" s="158">
        <f>'8.2 - VENT_SCHEDULE&amp;TAB REPORT'!O52</f>
        <v>0</v>
      </c>
      <c r="G62" s="159">
        <f>'8.2 - VENT_SCHEDULE&amp;TAB REPORT'!R52</f>
        <v>0</v>
      </c>
    </row>
    <row r="63" spans="1:13" ht="30" customHeight="1">
      <c r="A63" s="74" t="s">
        <v>1200</v>
      </c>
      <c r="B63" s="1167" t="s">
        <v>1201</v>
      </c>
      <c r="C63" s="383"/>
      <c r="D63" s="380"/>
      <c r="E63" s="158">
        <f>'8.2 - VENT_SCHEDULE&amp;TAB REPORT'!H57</f>
        <v>0</v>
      </c>
      <c r="F63" s="158">
        <f>'8.2 - VENT_SCHEDULE&amp;TAB REPORT'!O57</f>
        <v>0</v>
      </c>
      <c r="G63" s="159">
        <f>'8.2 - VENT_SCHEDULE&amp;TAB REPORT'!R57</f>
        <v>0</v>
      </c>
    </row>
    <row r="64" spans="1:13" ht="62.25" customHeight="1">
      <c r="A64" s="74" t="s">
        <v>1202</v>
      </c>
      <c r="B64" s="444" t="s">
        <v>1967</v>
      </c>
      <c r="C64" s="383"/>
      <c r="D64" s="380"/>
      <c r="E64" s="158">
        <f>'8.2 - VENT_SCHEDULE&amp;TAB REPORT'!H60</f>
        <v>0</v>
      </c>
      <c r="F64" s="158">
        <f>'8.2 - VENT_SCHEDULE&amp;TAB REPORT'!O60</f>
        <v>0</v>
      </c>
      <c r="G64" s="159">
        <f>'8.2 - VENT_SCHEDULE&amp;TAB REPORT'!R60</f>
        <v>0</v>
      </c>
    </row>
    <row r="65" spans="1:13" s="269" customFormat="1" ht="41.25" customHeight="1">
      <c r="A65" s="152" t="s">
        <v>948</v>
      </c>
      <c r="B65" s="162"/>
      <c r="C65" s="287"/>
      <c r="D65" s="288"/>
      <c r="E65" s="154"/>
      <c r="F65" s="154"/>
      <c r="G65" s="155"/>
      <c r="H65" s="70"/>
      <c r="I65" s="70"/>
      <c r="J65" s="70"/>
      <c r="K65" s="70"/>
      <c r="L65" s="70"/>
      <c r="M65" s="70"/>
    </row>
    <row r="66" spans="1:13">
      <c r="A66" s="74" t="s">
        <v>865</v>
      </c>
      <c r="B66" s="1168" t="s">
        <v>805</v>
      </c>
      <c r="C66" s="380"/>
      <c r="D66" s="380"/>
      <c r="E66" s="160"/>
      <c r="F66" s="160"/>
      <c r="G66" s="161"/>
    </row>
    <row r="67" spans="1:13">
      <c r="A67" s="74" t="s">
        <v>866</v>
      </c>
      <c r="B67" s="1168" t="s">
        <v>805</v>
      </c>
      <c r="C67" s="380"/>
      <c r="D67" s="380"/>
      <c r="E67" s="160"/>
      <c r="F67" s="160"/>
      <c r="G67" s="161"/>
    </row>
    <row r="68" spans="1:13">
      <c r="A68" s="1221"/>
      <c r="B68" s="1221"/>
      <c r="C68" s="1221"/>
      <c r="D68" s="1221"/>
      <c r="E68" s="215"/>
      <c r="F68" s="215"/>
      <c r="G68" s="215"/>
    </row>
    <row r="69" spans="1:13">
      <c r="A69" s="215"/>
      <c r="B69" s="215"/>
      <c r="C69" s="215"/>
      <c r="D69" s="271"/>
      <c r="E69" s="215"/>
      <c r="F69" s="215"/>
      <c r="G69" s="215"/>
    </row>
    <row r="70" spans="1:13">
      <c r="A70" s="272"/>
      <c r="B70" s="272"/>
      <c r="C70" s="215"/>
      <c r="D70" s="271"/>
      <c r="E70" s="215"/>
      <c r="F70" s="215"/>
      <c r="G70" s="215"/>
      <c r="H70" s="273"/>
    </row>
    <row r="71" spans="1:13" ht="18">
      <c r="A71" s="272"/>
      <c r="B71" s="274"/>
      <c r="C71" s="215"/>
      <c r="D71" s="271"/>
      <c r="E71" s="215"/>
      <c r="F71" s="215"/>
      <c r="G71" s="215"/>
    </row>
    <row r="72" spans="1:13">
      <c r="A72" s="272"/>
      <c r="B72" s="272"/>
      <c r="C72" s="215"/>
      <c r="D72" s="271"/>
      <c r="E72" s="215"/>
      <c r="F72" s="215"/>
      <c r="G72" s="215"/>
    </row>
    <row r="73" spans="1:13" ht="18">
      <c r="A73" s="215"/>
      <c r="B73" s="275"/>
      <c r="C73" s="215"/>
      <c r="D73" s="271"/>
    </row>
    <row r="74" spans="1:13">
      <c r="A74" s="215"/>
      <c r="B74" s="215"/>
      <c r="C74" s="215"/>
      <c r="D74" s="271"/>
    </row>
    <row r="75" spans="1:13">
      <c r="A75" s="215"/>
      <c r="B75" s="215"/>
      <c r="C75" s="215"/>
      <c r="D75" s="271"/>
    </row>
    <row r="76" spans="1:13">
      <c r="A76" s="215"/>
      <c r="B76" s="215"/>
      <c r="C76" s="215"/>
      <c r="D76" s="271"/>
    </row>
    <row r="77" spans="1:13">
      <c r="A77" s="215"/>
      <c r="B77" s="215"/>
      <c r="C77" s="276"/>
      <c r="D77" s="271"/>
    </row>
    <row r="78" spans="1:13">
      <c r="A78" s="215"/>
      <c r="B78" s="215"/>
      <c r="C78" s="215"/>
      <c r="D78" s="271"/>
    </row>
    <row r="79" spans="1:13">
      <c r="A79" s="215"/>
      <c r="B79" s="215"/>
      <c r="C79" s="215"/>
      <c r="D79" s="271"/>
    </row>
    <row r="80" spans="1:13">
      <c r="A80" s="215"/>
      <c r="B80" s="215"/>
      <c r="C80" s="215"/>
      <c r="D80" s="271"/>
    </row>
    <row r="81" spans="1:4">
      <c r="A81" s="272"/>
      <c r="B81" s="272"/>
      <c r="C81" s="272"/>
      <c r="D81" s="271"/>
    </row>
    <row r="82" spans="1:4">
      <c r="A82" s="272"/>
      <c r="B82" s="272"/>
      <c r="C82" s="272"/>
      <c r="D82" s="271"/>
    </row>
    <row r="83" spans="1:4">
      <c r="A83" s="272"/>
      <c r="B83" s="277"/>
      <c r="C83" s="278"/>
      <c r="D83" s="271"/>
    </row>
    <row r="84" spans="1:4">
      <c r="A84" s="215"/>
      <c r="B84" s="215"/>
      <c r="C84" s="215"/>
      <c r="D84" s="271"/>
    </row>
    <row r="85" spans="1:4">
      <c r="A85" s="215"/>
      <c r="B85" s="215"/>
      <c r="C85" s="215"/>
      <c r="D85" s="271"/>
    </row>
    <row r="86" spans="1:4">
      <c r="A86" s="215"/>
      <c r="B86" s="215"/>
      <c r="C86" s="215"/>
      <c r="D86" s="271"/>
    </row>
    <row r="179" spans="2:2" ht="18">
      <c r="B179" s="275"/>
    </row>
  </sheetData>
  <sheetProtection sheet="1" objects="1" scenarios="1" formatCells="0" formatColumns="0" formatRows="0" insertColumns="0" insertRows="0"/>
  <customSheetViews>
    <customSheetView guid="{64EBBD8A-4566-42FC-86CE-DB7AB51EA8C6}" showPageBreaks="1" showGridLines="0" printArea="1">
      <selection activeCell="C10" sqref="C10"/>
      <pageMargins left="0.75" right="0.75" top="1" bottom="1" header="0.5" footer="0.5"/>
      <printOptions horizontalCentered="1"/>
      <pageSetup scale="62" orientation="landscape" r:id="rId1"/>
      <headerFooter alignWithMargins="0">
        <oddHeader>&amp;L&amp;"Arial,Bold"Steven Winter Associates Inc.&amp;"Arial,Regular"
          Building Systems Consultants       &amp;C
307 7th Avenue Suite 1701
New York, NY 10001&amp;R
Telephone:  212-564-5800
Website:  www.swinter.com</oddHeader>
        <oddFooter xml:space="preserve">&amp;LConnecticut Office: 
50 Washington Street
Norwalk, CT 06854
&amp;C© 2009 Steven Winter Associates, Inc. All rights reserved.&amp;RTelephone: 212-857-0200
</oddFooter>
      </headerFooter>
    </customSheetView>
    <customSheetView guid="{F9A20F36-B02B-42EA-9527-78282515A3BC}" showPageBreaks="1" showGridLines="0" printArea="1">
      <selection activeCell="C10" sqref="C10"/>
      <pageMargins left="0.75" right="0.75" top="1" bottom="1" header="0.5" footer="0.5"/>
      <printOptions horizontalCentered="1"/>
      <pageSetup scale="62" orientation="landscape" r:id="rId2"/>
      <headerFooter alignWithMargins="0">
        <oddHeader>&amp;L&amp;"Arial,Bold"Steven Winter Associates Inc.&amp;"Arial,Regular"
          Building Systems Consultants       &amp;C
307 7th Avenue Suite 1701
New York, NY 10001&amp;R
Telephone:  212-564-5800
Website:  www.swinter.com</oddHeader>
        <oddFooter xml:space="preserve">&amp;LConnecticut Office: 
50 Washington Street
Norwalk, CT 06854
&amp;C© 2009 Steven Winter Associates, Inc. All rights reserved.&amp;RTelephone: 212-857-0200
</oddFooter>
      </headerFooter>
    </customSheetView>
  </customSheetViews>
  <mergeCells count="8">
    <mergeCell ref="A3:B3"/>
    <mergeCell ref="A5:B5"/>
    <mergeCell ref="A68:D68"/>
    <mergeCell ref="E9:F9"/>
    <mergeCell ref="A9:A10"/>
    <mergeCell ref="B9:B10"/>
    <mergeCell ref="A4:B4"/>
    <mergeCell ref="A6:B7"/>
  </mergeCells>
  <phoneticPr fontId="39" type="noConversion"/>
  <dataValidations count="2">
    <dataValidation type="list" allowBlank="1" showInputMessage="1" showErrorMessage="1" sqref="B17:B18" xr:uid="{00000000-0002-0000-0400-000000000000}">
      <formula1>"Enter Fuel, Gas, Electric"</formula1>
    </dataValidation>
    <dataValidation type="list" allowBlank="1" showInputMessage="1" showErrorMessage="1" sqref="B14" xr:uid="{00000000-0002-0000-0400-000001000000}">
      <formula1>"Enter In-Unit or Common, In-Unit:81 kWh/yr 2436 gal/yr, Common: 196 kWh/yr 5903 gal/yr"</formula1>
    </dataValidation>
  </dataValidations>
  <pageMargins left="0.75" right="0.75" top="1" bottom="1" header="0.5" footer="0.5"/>
  <pageSetup scale="62" orientation="portrait" r:id="rId3"/>
  <headerFooter alignWithMargins="0">
    <oddFooter>Page &amp;P of &amp;N</oddFooter>
  </headerFooter>
  <ignoredErrors>
    <ignoredError sqref="A8" unlockedFormula="1"/>
  </ignoredErrors>
  <legacy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CCFF"/>
    <pageSetUpPr fitToPage="1"/>
  </sheetPr>
  <dimension ref="A1:AH3058"/>
  <sheetViews>
    <sheetView showGridLines="0" zoomScaleNormal="100" zoomScaleSheetLayoutView="100" workbookViewId="0">
      <selection activeCell="D8" sqref="D8:E8"/>
    </sheetView>
  </sheetViews>
  <sheetFormatPr defaultColWidth="9.1796875" defaultRowHeight="14.5"/>
  <cols>
    <col min="1" max="1" width="9" style="308" customWidth="1"/>
    <col min="2" max="2" width="18.453125" style="220" customWidth="1"/>
    <col min="3" max="3" width="52.26953125" style="220" customWidth="1"/>
    <col min="4" max="5" width="14.26953125" style="226" customWidth="1"/>
    <col min="6" max="7" width="13.7265625" style="220" customWidth="1"/>
    <col min="8" max="8" width="9.1796875" style="218"/>
    <col min="9" max="9" width="12.1796875" style="218" bestFit="1" customWidth="1"/>
    <col min="10" max="10" width="9.1796875" style="218" customWidth="1"/>
    <col min="11" max="16" width="9.1796875" style="218"/>
    <col min="17" max="18" width="52.26953125" style="220" hidden="1" customWidth="1"/>
    <col min="19" max="16384" width="9.1796875" style="218"/>
  </cols>
  <sheetData>
    <row r="1" spans="2:18" ht="20">
      <c r="B1" s="455" t="s">
        <v>1057</v>
      </c>
      <c r="C1" s="73"/>
      <c r="D1" s="46"/>
      <c r="E1" s="45"/>
      <c r="F1" s="45"/>
      <c r="G1" s="45"/>
      <c r="Q1" s="215"/>
      <c r="R1" s="215"/>
    </row>
    <row r="2" spans="2:18" ht="15" customHeight="1">
      <c r="B2" s="1242" t="s">
        <v>1559</v>
      </c>
      <c r="C2" s="1242"/>
      <c r="D2" s="1242"/>
      <c r="E2" s="1242"/>
      <c r="F2" s="1242"/>
      <c r="G2" s="390"/>
      <c r="Q2" s="218"/>
      <c r="R2" s="218"/>
    </row>
    <row r="3" spans="2:18" ht="15" customHeight="1">
      <c r="B3" s="1242" t="s">
        <v>801</v>
      </c>
      <c r="C3" s="1242"/>
      <c r="D3" s="1242"/>
      <c r="E3" s="1242"/>
      <c r="F3" s="1242"/>
      <c r="G3" s="389"/>
      <c r="Q3" s="218"/>
      <c r="R3" s="218"/>
    </row>
    <row r="4" spans="2:18" ht="15" customHeight="1">
      <c r="B4" s="457" t="s">
        <v>1723</v>
      </c>
      <c r="C4" s="457"/>
      <c r="D4" s="457"/>
      <c r="E4" s="457"/>
      <c r="F4" s="457"/>
      <c r="G4" s="389"/>
      <c r="Q4" s="218"/>
      <c r="R4" s="218"/>
    </row>
    <row r="5" spans="2:18" ht="15" customHeight="1">
      <c r="B5" s="457" t="s">
        <v>1414</v>
      </c>
      <c r="C5" s="457"/>
      <c r="D5" s="457"/>
      <c r="E5" s="457"/>
      <c r="F5" s="457"/>
      <c r="G5" s="389"/>
      <c r="Q5" s="218"/>
      <c r="R5" s="218"/>
    </row>
    <row r="6" spans="2:18">
      <c r="B6" s="399"/>
      <c r="C6" s="399"/>
      <c r="D6" s="389"/>
      <c r="E6" s="389"/>
      <c r="F6" s="399"/>
      <c r="G6" s="399"/>
      <c r="P6" s="1170"/>
      <c r="Q6" s="1170"/>
    </row>
    <row r="7" spans="2:18">
      <c r="B7" s="449"/>
      <c r="C7" s="459"/>
      <c r="D7" s="459"/>
      <c r="E7" s="459"/>
      <c r="F7" s="459"/>
      <c r="G7" s="450"/>
      <c r="H7" s="389"/>
      <c r="I7" s="389"/>
      <c r="J7" s="389"/>
      <c r="Q7" s="449"/>
      <c r="R7" s="450"/>
    </row>
    <row r="8" spans="2:18" ht="28.5" customHeight="1">
      <c r="B8" s="460" t="str">
        <f>'Project Info'!C3&amp;" Prerequisites Checklist"</f>
        <v xml:space="preserve"> Prerequisites Checklist</v>
      </c>
      <c r="C8" s="461"/>
      <c r="D8" s="1243" t="s">
        <v>2008</v>
      </c>
      <c r="E8" s="1244"/>
      <c r="F8" s="451"/>
      <c r="G8" s="452"/>
      <c r="H8" s="389"/>
      <c r="I8" s="389"/>
      <c r="J8" s="389"/>
      <c r="Q8" s="451"/>
      <c r="R8" s="452"/>
    </row>
    <row r="9" spans="2:18" ht="15.5">
      <c r="B9" s="462"/>
      <c r="C9" s="463"/>
      <c r="D9" s="463"/>
      <c r="E9" s="464"/>
      <c r="F9" s="463"/>
      <c r="G9" s="454"/>
      <c r="H9" s="389"/>
      <c r="I9" s="389"/>
      <c r="J9" s="389"/>
      <c r="Q9" s="453"/>
      <c r="R9" s="454"/>
    </row>
    <row r="10" spans="2:18" ht="57.5">
      <c r="B10" s="126" t="s">
        <v>814</v>
      </c>
      <c r="C10" s="127" t="s">
        <v>1791</v>
      </c>
      <c r="D10" s="126" t="s">
        <v>1101</v>
      </c>
      <c r="E10" s="126" t="s">
        <v>1100</v>
      </c>
      <c r="F10" s="126" t="s">
        <v>1102</v>
      </c>
      <c r="G10" s="121" t="s">
        <v>1562</v>
      </c>
      <c r="H10" s="389"/>
      <c r="I10" s="389"/>
      <c r="J10" s="389"/>
      <c r="Q10" s="79" t="s">
        <v>1478</v>
      </c>
      <c r="R10" s="79" t="s">
        <v>1479</v>
      </c>
    </row>
    <row r="11" spans="2:18">
      <c r="B11" s="637" t="s">
        <v>815</v>
      </c>
      <c r="C11" s="81"/>
      <c r="D11" s="82"/>
      <c r="E11" s="82"/>
      <c r="F11" s="82"/>
      <c r="G11" s="82"/>
      <c r="H11" s="392"/>
      <c r="I11" s="389"/>
      <c r="J11" s="389"/>
      <c r="Q11" s="389"/>
      <c r="R11" s="389"/>
    </row>
    <row r="12" spans="2:18" ht="34.5">
      <c r="B12" s="1239" t="s">
        <v>1103</v>
      </c>
      <c r="C12" s="129" t="s">
        <v>1793</v>
      </c>
      <c r="D12" s="128" t="s">
        <v>1135</v>
      </c>
      <c r="E12" s="128" t="s">
        <v>1135</v>
      </c>
      <c r="F12" s="128" t="s">
        <v>1135</v>
      </c>
      <c r="G12" s="128" t="s">
        <v>1135</v>
      </c>
      <c r="H12" s="392"/>
      <c r="I12" s="389"/>
      <c r="J12" s="389"/>
      <c r="Q12" s="84"/>
      <c r="R12" s="84"/>
    </row>
    <row r="13" spans="2:18">
      <c r="B13" s="1240"/>
      <c r="C13" s="638" t="str">
        <f>'1.1 - APPLIANCES'!D26</f>
        <v>Refrigerators</v>
      </c>
      <c r="D13" s="641">
        <f>'1.1 - APPLIANCES'!M26</f>
        <v>0</v>
      </c>
      <c r="E13" s="641">
        <f>'1.1 - APPLIANCES'!N26</f>
        <v>0</v>
      </c>
      <c r="F13" s="641">
        <f>'1.1 - APPLIANCES'!O26</f>
        <v>0</v>
      </c>
      <c r="G13" s="325"/>
      <c r="H13" s="392" t="str">
        <f>IF($D$8="&lt;Select One - Plan Review or Final Inspection&gt;","See instructions in cell D8",IF($D$8="Plan Review",(IF(E13="No",IF(G13="","Provide explanation for Non-Verified Requirements", ""),IF(E13="NA",IF(G13="","Provide explanation for this NA item",""),IF(E13=0,IF(G13="","Provide information in corresponding worksheet. Identify as Y, N or NA."),"")))),IF($D$8="Final Inspection",(IF(F13="No",IF(G13="","Provide explanation for Non-Verified Requirements", ""),IF(F13="NA",IF(G13="","Provide explanation for this NA item",""),IF(F13=0,IF(G13="","Provide information in corresponding worksheet. Identify as Y, N or NA.", ""),"")))))))</f>
        <v>See instructions in cell D8</v>
      </c>
      <c r="I13" s="389"/>
      <c r="J13" s="389"/>
      <c r="Q13" s="130"/>
      <c r="R13" s="130"/>
    </row>
    <row r="14" spans="2:18">
      <c r="B14" s="1240"/>
      <c r="C14" s="638" t="str">
        <f>'1.1 - APPLIANCES'!D27</f>
        <v>Dishwashers</v>
      </c>
      <c r="D14" s="641">
        <f>'1.1 - APPLIANCES'!M27</f>
        <v>0</v>
      </c>
      <c r="E14" s="641">
        <f>'1.1 - APPLIANCES'!N27</f>
        <v>0</v>
      </c>
      <c r="F14" s="641">
        <f>'1.1 - APPLIANCES'!O27</f>
        <v>0</v>
      </c>
      <c r="G14" s="325"/>
      <c r="H14" s="392" t="str">
        <f t="shared" ref="H14:H77" si="0">IF($D$8="&lt;Select One - Plan Review or Final Inspection&gt;","See instructions in cell D8",IF($D$8="Plan Review",(IF(E14="No",IF(G14="","Provide explanation for Non-Verified Requirements", ""),IF(E14="NA",IF(G14="","Provide explanation for this NA item",""),IF(E14=0,IF(G14="","Provide information in corresponding worksheet. Identify as Y, N or NA."),"")))),IF($D$8="Final Inspection",(IF(F14="No",IF(G14="","Provide explanation for Non-Verified Requirements", ""),IF(F14="NA",IF(G14="","Provide explanation for this NA item",""),IF(F14=0,IF(G14="","Provide information in corresponding worksheet. Identify as Y, N or NA.", ""),"")))))))</f>
        <v>See instructions in cell D8</v>
      </c>
      <c r="I14" s="389"/>
      <c r="J14" s="389"/>
      <c r="Q14" s="130"/>
      <c r="R14" s="130"/>
    </row>
    <row r="15" spans="2:18">
      <c r="B15" s="1240"/>
      <c r="C15" s="638" t="str">
        <f>'1.1 - APPLIANCES'!D28</f>
        <v>Clothes Washers</v>
      </c>
      <c r="D15" s="641">
        <f>'1.1 - APPLIANCES'!M28</f>
        <v>0</v>
      </c>
      <c r="E15" s="641">
        <f>'1.1 - APPLIANCES'!N28</f>
        <v>0</v>
      </c>
      <c r="F15" s="641">
        <f>'1.1 - APPLIANCES'!O28</f>
        <v>0</v>
      </c>
      <c r="G15" s="325"/>
      <c r="H15" s="392" t="str">
        <f t="shared" si="0"/>
        <v>See instructions in cell D8</v>
      </c>
      <c r="I15" s="389"/>
      <c r="J15" s="389"/>
      <c r="Q15" s="130"/>
      <c r="R15" s="130"/>
    </row>
    <row r="16" spans="2:18">
      <c r="B16" s="1240"/>
      <c r="C16" s="638" t="str">
        <f>'1.1 - APPLIANCES'!D29</f>
        <v>Ceiling fans</v>
      </c>
      <c r="D16" s="641">
        <f>'1.1 - APPLIANCES'!M29</f>
        <v>0</v>
      </c>
      <c r="E16" s="641">
        <f>'1.1 - APPLIANCES'!N29</f>
        <v>0</v>
      </c>
      <c r="F16" s="641">
        <f>'1.1 - APPLIANCES'!O29</f>
        <v>0</v>
      </c>
      <c r="G16" s="325"/>
      <c r="H16" s="392" t="str">
        <f t="shared" si="0"/>
        <v>See instructions in cell D8</v>
      </c>
      <c r="I16" s="389"/>
      <c r="J16" s="389"/>
      <c r="Q16" s="130"/>
      <c r="R16" s="130"/>
    </row>
    <row r="17" spans="1:18">
      <c r="B17" s="1241"/>
      <c r="C17" s="638" t="str">
        <f>'1.1 - APPLIANCES'!D30</f>
        <v>Vending Machines</v>
      </c>
      <c r="D17" s="641">
        <f>'1.1 - APPLIANCES'!M30</f>
        <v>0</v>
      </c>
      <c r="E17" s="641">
        <f>'1.1 - APPLIANCES'!N30</f>
        <v>0</v>
      </c>
      <c r="F17" s="641">
        <f>'1.1 - APPLIANCES'!O30</f>
        <v>0</v>
      </c>
      <c r="G17" s="325"/>
      <c r="H17" s="392" t="str">
        <f t="shared" si="0"/>
        <v>See instructions in cell D8</v>
      </c>
      <c r="I17" s="389"/>
      <c r="J17" s="389"/>
      <c r="Q17" s="130"/>
      <c r="R17" s="130"/>
    </row>
    <row r="18" spans="1:18" ht="15.75" customHeight="1">
      <c r="B18" s="637" t="s">
        <v>1104</v>
      </c>
      <c r="C18" s="81"/>
      <c r="D18" s="85"/>
      <c r="E18" s="85"/>
      <c r="F18" s="85"/>
      <c r="G18" s="85"/>
      <c r="H18" s="392"/>
      <c r="I18" s="389"/>
      <c r="J18" s="389"/>
      <c r="Q18" s="389"/>
      <c r="R18" s="389"/>
    </row>
    <row r="19" spans="1:18" ht="32.25" customHeight="1">
      <c r="B19" s="89" t="s">
        <v>1105</v>
      </c>
      <c r="C19" s="639" t="s">
        <v>1251</v>
      </c>
      <c r="D19" s="641">
        <f>'2.1-2.2 - DOMESTIC HOT WATER'!M46</f>
        <v>0</v>
      </c>
      <c r="E19" s="641">
        <f>'2.1-2.2 - DOMESTIC HOT WATER'!N46</f>
        <v>0</v>
      </c>
      <c r="F19" s="641">
        <f>'2.1-2.2 - DOMESTIC HOT WATER'!O46</f>
        <v>0</v>
      </c>
      <c r="G19" s="324"/>
      <c r="H19" s="392" t="str">
        <f t="shared" si="0"/>
        <v>See instructions in cell D8</v>
      </c>
      <c r="I19" s="389"/>
      <c r="J19" s="389"/>
      <c r="Q19" s="86"/>
      <c r="R19" s="86"/>
    </row>
    <row r="20" spans="1:18" ht="63.75" customHeight="1">
      <c r="A20" s="309"/>
      <c r="B20" s="1236" t="s">
        <v>1106</v>
      </c>
      <c r="C20" s="639" t="str">
        <f>IF('Project Info'!$C$12="","&lt;Confirm if project is participating in NYSERDA MPP on Project Info tab&gt;",IF('Project Info'!$C$12="Yes",R20,Q20))</f>
        <v>&lt;Confirm if project is participating in NYSERDA MPP on Project Info tab&gt;</v>
      </c>
      <c r="D20" s="641">
        <f>'2.1-2.2 - DOMESTIC HOT WATER'!M48</f>
        <v>0</v>
      </c>
      <c r="E20" s="641">
        <f>'2.1-2.2 - DOMESTIC HOT WATER'!N48</f>
        <v>0</v>
      </c>
      <c r="F20" s="641">
        <f>'2.1-2.2 - DOMESTIC HOT WATER'!O48</f>
        <v>0</v>
      </c>
      <c r="G20" s="324"/>
      <c r="H20" s="392" t="str">
        <f t="shared" si="0"/>
        <v>See instructions in cell D8</v>
      </c>
      <c r="I20" s="389"/>
      <c r="J20" s="389"/>
      <c r="Q20" s="89" t="s">
        <v>1679</v>
      </c>
      <c r="R20" s="89" t="s">
        <v>1868</v>
      </c>
    </row>
    <row r="21" spans="1:18" ht="25">
      <c r="B21" s="1237"/>
      <c r="C21" s="639" t="s">
        <v>91</v>
      </c>
      <c r="D21" s="641">
        <f>'2.1-2.2 - DOMESTIC HOT WATER'!M49</f>
        <v>0</v>
      </c>
      <c r="E21" s="641">
        <f>'2.1-2.2 - DOMESTIC HOT WATER'!N49</f>
        <v>0</v>
      </c>
      <c r="F21" s="641">
        <f>'2.1-2.2 - DOMESTIC HOT WATER'!O49</f>
        <v>0</v>
      </c>
      <c r="G21" s="324"/>
      <c r="H21" s="392" t="str">
        <f t="shared" si="0"/>
        <v>See instructions in cell D8</v>
      </c>
      <c r="I21" s="389"/>
      <c r="J21" s="389"/>
      <c r="Q21" s="86"/>
      <c r="R21" s="86"/>
    </row>
    <row r="22" spans="1:18" ht="50">
      <c r="B22" s="89" t="s">
        <v>1107</v>
      </c>
      <c r="C22" s="639" t="s">
        <v>1466</v>
      </c>
      <c r="D22" s="641">
        <f>'2.1-2.2 - DOMESTIC HOT WATER'!M54</f>
        <v>0</v>
      </c>
      <c r="E22" s="641">
        <f>'2.1-2.2 - DOMESTIC HOT WATER'!N54</f>
        <v>0</v>
      </c>
      <c r="F22" s="641">
        <f>'2.1-2.2 - DOMESTIC HOT WATER'!O54</f>
        <v>0</v>
      </c>
      <c r="G22" s="324"/>
      <c r="H22" s="392" t="str">
        <f t="shared" si="0"/>
        <v>See instructions in cell D8</v>
      </c>
      <c r="I22" s="389"/>
      <c r="J22" s="389"/>
      <c r="Q22" s="89"/>
      <c r="R22" s="89"/>
    </row>
    <row r="23" spans="1:18" ht="42" customHeight="1">
      <c r="B23" s="89" t="s">
        <v>4</v>
      </c>
      <c r="C23" s="639" t="s">
        <v>2029</v>
      </c>
      <c r="D23" s="641">
        <f>'2.1-2.2 - DOMESTIC HOT WATER'!M55</f>
        <v>0</v>
      </c>
      <c r="E23" s="641">
        <f>'2.1-2.2 - DOMESTIC HOT WATER'!N55</f>
        <v>0</v>
      </c>
      <c r="F23" s="641">
        <f>'2.1-2.2 - DOMESTIC HOT WATER'!O55</f>
        <v>0</v>
      </c>
      <c r="G23" s="324"/>
      <c r="H23" s="392" t="str">
        <f t="shared" si="0"/>
        <v>See instructions in cell D8</v>
      </c>
      <c r="I23" s="389"/>
      <c r="J23" s="389"/>
      <c r="Q23" s="291"/>
      <c r="R23" s="291"/>
    </row>
    <row r="24" spans="1:18" ht="67.5" customHeight="1">
      <c r="B24" s="89" t="s">
        <v>5</v>
      </c>
      <c r="C24" s="657" t="s">
        <v>2030</v>
      </c>
      <c r="D24" s="641">
        <f>'2.1-2.2 - DOMESTIC HOT WATER'!M53</f>
        <v>0</v>
      </c>
      <c r="E24" s="641">
        <f>'2.1-2.2 - DOMESTIC HOT WATER'!N53</f>
        <v>0</v>
      </c>
      <c r="F24" s="641">
        <f>'2.1-2.2 - DOMESTIC HOT WATER'!O53</f>
        <v>0</v>
      </c>
      <c r="G24" s="324"/>
      <c r="H24" s="392" t="str">
        <f t="shared" si="0"/>
        <v>See instructions in cell D8</v>
      </c>
      <c r="I24" s="389"/>
      <c r="J24" s="389"/>
      <c r="Q24" s="291"/>
      <c r="R24" s="291"/>
    </row>
    <row r="25" spans="1:18" ht="79.5" customHeight="1">
      <c r="B25" s="89" t="s">
        <v>6</v>
      </c>
      <c r="C25" s="639" t="s">
        <v>1684</v>
      </c>
      <c r="D25" s="641">
        <f>'2.1-2.2 - DOMESTIC HOT WATER'!M50</f>
        <v>0</v>
      </c>
      <c r="E25" s="641">
        <f>'2.1-2.2 - DOMESTIC HOT WATER'!N50</f>
        <v>0</v>
      </c>
      <c r="F25" s="641">
        <f>'2.1-2.2 - DOMESTIC HOT WATER'!O50</f>
        <v>0</v>
      </c>
      <c r="G25" s="324"/>
      <c r="H25" s="392" t="str">
        <f t="shared" si="0"/>
        <v>See instructions in cell D8</v>
      </c>
      <c r="I25" s="389"/>
      <c r="J25" s="389"/>
      <c r="Q25" s="89"/>
      <c r="R25" s="89"/>
    </row>
    <row r="26" spans="1:18">
      <c r="B26" s="637" t="s">
        <v>1108</v>
      </c>
      <c r="C26" s="81"/>
      <c r="D26" s="85"/>
      <c r="E26" s="85"/>
      <c r="F26" s="85"/>
      <c r="G26" s="85"/>
      <c r="H26" s="392"/>
      <c r="I26" s="389"/>
      <c r="J26" s="389"/>
      <c r="Q26" s="89"/>
      <c r="R26" s="89"/>
    </row>
    <row r="27" spans="1:18" ht="25.5" customHeight="1">
      <c r="A27" s="309"/>
      <c r="B27" s="1236" t="s">
        <v>1105</v>
      </c>
      <c r="C27" s="89" t="s">
        <v>1252</v>
      </c>
      <c r="D27" s="134" t="s">
        <v>1135</v>
      </c>
      <c r="E27" s="134" t="s">
        <v>1135</v>
      </c>
      <c r="F27" s="134" t="s">
        <v>1135</v>
      </c>
      <c r="G27" s="324" t="s">
        <v>1135</v>
      </c>
      <c r="H27" s="392" t="str">
        <f t="shared" si="0"/>
        <v>See instructions in cell D8</v>
      </c>
      <c r="I27" s="389"/>
      <c r="J27" s="389"/>
      <c r="Q27" s="89"/>
      <c r="R27" s="89"/>
    </row>
    <row r="28" spans="1:18" ht="22.5" customHeight="1">
      <c r="B28" s="1238"/>
      <c r="C28" s="130" t="s">
        <v>1136</v>
      </c>
      <c r="D28" s="641">
        <f>'3.1 - ENV_BELOW GRADE WALLS'!$G$45</f>
        <v>0</v>
      </c>
      <c r="E28" s="641">
        <f>'3.1 - ENV_BELOW GRADE WALLS'!$H$45</f>
        <v>0</v>
      </c>
      <c r="F28" s="641">
        <f>'3.1 - ENV_BELOW GRADE WALLS'!$I$45</f>
        <v>0</v>
      </c>
      <c r="G28" s="324"/>
      <c r="H28" s="392" t="str">
        <f t="shared" si="0"/>
        <v>See instructions in cell D8</v>
      </c>
      <c r="I28" s="389"/>
      <c r="J28" s="389"/>
      <c r="Q28" s="89"/>
      <c r="R28" s="89"/>
    </row>
    <row r="29" spans="1:18" ht="22.5" customHeight="1">
      <c r="B29" s="1238"/>
      <c r="C29" s="638" t="s">
        <v>1137</v>
      </c>
      <c r="D29" s="641">
        <f>'3.1 - ENV_ABOVE GRADE WALLS'!$G$61</f>
        <v>0</v>
      </c>
      <c r="E29" s="641">
        <f>'3.1 - ENV_ABOVE GRADE WALLS'!$H$61</f>
        <v>0</v>
      </c>
      <c r="F29" s="641">
        <f>'3.1 - ENV_ABOVE GRADE WALLS'!$I$61</f>
        <v>0</v>
      </c>
      <c r="G29" s="324"/>
      <c r="H29" s="392" t="str">
        <f t="shared" si="0"/>
        <v>See instructions in cell D8</v>
      </c>
      <c r="I29" s="389"/>
      <c r="J29" s="389"/>
      <c r="Q29" s="89"/>
      <c r="R29" s="89"/>
    </row>
    <row r="30" spans="1:18" ht="22.5" customHeight="1">
      <c r="B30" s="1238"/>
      <c r="C30" s="638" t="s">
        <v>1268</v>
      </c>
      <c r="D30" s="641">
        <f>'3.1 - ENV_ABOVE GRADE WALLS'!$G$63</f>
        <v>0</v>
      </c>
      <c r="E30" s="641">
        <f>'3.1 - ENV_ABOVE GRADE WALLS'!$H$63</f>
        <v>0</v>
      </c>
      <c r="F30" s="641">
        <f>'3.1 - ENV_ABOVE GRADE WALLS'!$I$63</f>
        <v>0</v>
      </c>
      <c r="G30" s="324"/>
      <c r="H30" s="392" t="str">
        <f t="shared" si="0"/>
        <v>See instructions in cell D8</v>
      </c>
      <c r="I30" s="389"/>
      <c r="J30" s="389"/>
      <c r="Q30" s="89"/>
      <c r="R30" s="89"/>
    </row>
    <row r="31" spans="1:18" ht="22.5" customHeight="1">
      <c r="B31" s="1238"/>
      <c r="C31" s="638" t="s">
        <v>1138</v>
      </c>
      <c r="D31" s="641">
        <f>'3.2 - ENV_ROOF'!$G$46</f>
        <v>0</v>
      </c>
      <c r="E31" s="641">
        <f>'3.2 - ENV_ROOF'!$H$46</f>
        <v>0</v>
      </c>
      <c r="F31" s="641">
        <f>'3.2 - ENV_ROOF'!$I$46</f>
        <v>0</v>
      </c>
      <c r="G31" s="324"/>
      <c r="H31" s="392" t="str">
        <f t="shared" si="0"/>
        <v>See instructions in cell D8</v>
      </c>
      <c r="I31" s="389"/>
      <c r="J31" s="389"/>
      <c r="Q31" s="89"/>
      <c r="R31" s="130"/>
    </row>
    <row r="32" spans="1:18" ht="22.5" customHeight="1">
      <c r="B32" s="1238"/>
      <c r="C32" s="638" t="s">
        <v>1269</v>
      </c>
      <c r="D32" s="641">
        <f>'3.3 - ENV_FLOORS'!$G$34</f>
        <v>0</v>
      </c>
      <c r="E32" s="641">
        <f>'3.3 - ENV_FLOORS'!$H$34</f>
        <v>0</v>
      </c>
      <c r="F32" s="641">
        <f>'3.3 - ENV_FLOORS'!$I$34</f>
        <v>0</v>
      </c>
      <c r="G32" s="324"/>
      <c r="H32" s="392" t="str">
        <f t="shared" si="0"/>
        <v>See instructions in cell D8</v>
      </c>
      <c r="I32" s="389"/>
      <c r="J32" s="389"/>
      <c r="Q32" s="89"/>
      <c r="R32" s="130"/>
    </row>
    <row r="33" spans="1:18" ht="22.5" customHeight="1">
      <c r="B33" s="1238"/>
      <c r="C33" s="638" t="s">
        <v>1270</v>
      </c>
      <c r="D33" s="641">
        <f>'3.3 - ENV_FLOORS'!$G$44</f>
        <v>0</v>
      </c>
      <c r="E33" s="641">
        <f>'3.3 - ENV_FLOORS'!$H$44</f>
        <v>0</v>
      </c>
      <c r="F33" s="641">
        <f>'3.3 - ENV_FLOORS'!$I$44</f>
        <v>0</v>
      </c>
      <c r="G33" s="324"/>
      <c r="H33" s="392" t="str">
        <f t="shared" si="0"/>
        <v>See instructions in cell D8</v>
      </c>
      <c r="I33" s="389"/>
      <c r="J33" s="389"/>
      <c r="Q33" s="89"/>
      <c r="R33" s="130"/>
    </row>
    <row r="34" spans="1:18" ht="22.5" customHeight="1">
      <c r="B34" s="1238"/>
      <c r="C34" s="638" t="s">
        <v>1271</v>
      </c>
      <c r="D34" s="641">
        <f>'3.3 - ENV_FLOORS'!$G$54</f>
        <v>0</v>
      </c>
      <c r="E34" s="641">
        <f>'3.3 - ENV_FLOORS'!$H$54</f>
        <v>0</v>
      </c>
      <c r="F34" s="647">
        <f>'3.3 - ENV_FLOORS'!$I$54</f>
        <v>0</v>
      </c>
      <c r="G34" s="324"/>
      <c r="H34" s="392" t="str">
        <f t="shared" si="0"/>
        <v>See instructions in cell D8</v>
      </c>
      <c r="I34" s="389"/>
      <c r="J34" s="389"/>
      <c r="Q34" s="130"/>
      <c r="R34" s="130"/>
    </row>
    <row r="35" spans="1:18" ht="22.5" customHeight="1">
      <c r="B35" s="1238"/>
      <c r="C35" s="638" t="s">
        <v>1272</v>
      </c>
      <c r="D35" s="641">
        <f>'3.3 - ENV_FLOORS'!$G$64</f>
        <v>0</v>
      </c>
      <c r="E35" s="641">
        <f>'3.3 - ENV_FLOORS'!$H$64</f>
        <v>0</v>
      </c>
      <c r="F35" s="647">
        <f>'3.3 - ENV_FLOORS'!$I$64</f>
        <v>0</v>
      </c>
      <c r="G35" s="324"/>
      <c r="H35" s="392" t="str">
        <f t="shared" si="0"/>
        <v>See instructions in cell D8</v>
      </c>
      <c r="I35" s="389"/>
      <c r="J35" s="389"/>
      <c r="Q35" s="130"/>
      <c r="R35" s="130"/>
    </row>
    <row r="36" spans="1:18" ht="80.5">
      <c r="A36" s="309"/>
      <c r="B36" s="1238"/>
      <c r="C36" s="89" t="s">
        <v>1823</v>
      </c>
      <c r="D36" s="134" t="s">
        <v>1135</v>
      </c>
      <c r="E36" s="134" t="s">
        <v>1135</v>
      </c>
      <c r="F36" s="134" t="s">
        <v>1135</v>
      </c>
      <c r="G36" s="134" t="s">
        <v>1135</v>
      </c>
      <c r="H36" s="392"/>
      <c r="I36" s="389"/>
      <c r="J36" s="389"/>
      <c r="Q36" s="86"/>
      <c r="R36" s="86"/>
    </row>
    <row r="37" spans="1:18" ht="22.5" customHeight="1">
      <c r="B37" s="1238"/>
      <c r="C37" s="638" t="s">
        <v>1136</v>
      </c>
      <c r="D37" s="641">
        <f>'3.1 - ENV_BELOW GRADE WALLS'!$G$50</f>
        <v>0</v>
      </c>
      <c r="E37" s="641">
        <f>'3.1 - ENV_BELOW GRADE WALLS'!$H$50</f>
        <v>0</v>
      </c>
      <c r="F37" s="641">
        <f>'3.1 - ENV_BELOW GRADE WALLS'!$I$50</f>
        <v>0</v>
      </c>
      <c r="G37" s="324"/>
      <c r="H37" s="392" t="str">
        <f t="shared" si="0"/>
        <v>See instructions in cell D8</v>
      </c>
      <c r="I37" s="389"/>
      <c r="J37" s="389"/>
      <c r="Q37" s="130"/>
      <c r="R37" s="130"/>
    </row>
    <row r="38" spans="1:18" ht="22.5" customHeight="1">
      <c r="B38" s="1238"/>
      <c r="C38" s="638" t="s">
        <v>1137</v>
      </c>
      <c r="D38" s="641">
        <f>'3.1 - ENV_ABOVE GRADE WALLS'!$G$66</f>
        <v>0</v>
      </c>
      <c r="E38" s="641">
        <f>'3.1 - ENV_ABOVE GRADE WALLS'!$H$66</f>
        <v>0</v>
      </c>
      <c r="F38" s="641">
        <f>'3.1 - ENV_ABOVE GRADE WALLS'!$I$65</f>
        <v>0</v>
      </c>
      <c r="G38" s="324"/>
      <c r="H38" s="392" t="str">
        <f t="shared" si="0"/>
        <v>See instructions in cell D8</v>
      </c>
      <c r="I38" s="389"/>
      <c r="J38" s="389"/>
      <c r="Q38" s="130"/>
      <c r="R38" s="130"/>
    </row>
    <row r="39" spans="1:18" ht="22.5" customHeight="1">
      <c r="B39" s="1238"/>
      <c r="C39" s="638" t="s">
        <v>1268</v>
      </c>
      <c r="D39" s="641">
        <f>'3.1 - ENV_ABOVE GRADE WALLS'!$G$67</f>
        <v>0</v>
      </c>
      <c r="E39" s="641">
        <f>'3.1 - ENV_ABOVE GRADE WALLS'!$H$67</f>
        <v>0</v>
      </c>
      <c r="F39" s="641">
        <f>'3.1 - ENV_ABOVE GRADE WALLS'!$I$67</f>
        <v>0</v>
      </c>
      <c r="G39" s="324"/>
      <c r="H39" s="392" t="str">
        <f t="shared" si="0"/>
        <v>See instructions in cell D8</v>
      </c>
      <c r="I39" s="389"/>
      <c r="J39" s="389"/>
      <c r="Q39" s="130"/>
      <c r="R39" s="130"/>
    </row>
    <row r="40" spans="1:18" ht="22.5" customHeight="1">
      <c r="B40" s="1238"/>
      <c r="C40" s="638" t="s">
        <v>1138</v>
      </c>
      <c r="D40" s="641">
        <f>'3.2 - ENV_ROOF'!$G$49</f>
        <v>0</v>
      </c>
      <c r="E40" s="641">
        <f>'3.2 - ENV_ROOF'!$H$49</f>
        <v>0</v>
      </c>
      <c r="F40" s="641">
        <f>'3.2 - ENV_ROOF'!$I$49</f>
        <v>0</v>
      </c>
      <c r="G40" s="324"/>
      <c r="H40" s="392" t="str">
        <f t="shared" si="0"/>
        <v>See instructions in cell D8</v>
      </c>
      <c r="I40" s="389"/>
      <c r="J40" s="389"/>
      <c r="Q40" s="130"/>
      <c r="R40" s="130"/>
    </row>
    <row r="41" spans="1:18" ht="22.5" customHeight="1">
      <c r="B41" s="1238"/>
      <c r="C41" s="638" t="s">
        <v>1269</v>
      </c>
      <c r="D41" s="641">
        <f>'3.3 - ENV_FLOORS'!$G$68</f>
        <v>0</v>
      </c>
      <c r="E41" s="641">
        <f>'3.3 - ENV_FLOORS'!$H$68</f>
        <v>0</v>
      </c>
      <c r="F41" s="641">
        <f>'3.3 - ENV_FLOORS'!$I$68</f>
        <v>0</v>
      </c>
      <c r="G41" s="324"/>
      <c r="H41" s="392" t="str">
        <f t="shared" si="0"/>
        <v>See instructions in cell D8</v>
      </c>
      <c r="I41" s="389"/>
      <c r="J41" s="389"/>
      <c r="Q41" s="130"/>
      <c r="R41" s="130"/>
    </row>
    <row r="42" spans="1:18" ht="22.5" customHeight="1">
      <c r="B42" s="1238"/>
      <c r="C42" s="638" t="s">
        <v>1270</v>
      </c>
      <c r="D42" s="641">
        <f>'3.3 - ENV_FLOORS'!$G$69</f>
        <v>0</v>
      </c>
      <c r="E42" s="641">
        <f>'3.3 - ENV_FLOORS'!$H$69</f>
        <v>0</v>
      </c>
      <c r="F42" s="641">
        <f>'3.3 - ENV_FLOORS'!$I$69</f>
        <v>0</v>
      </c>
      <c r="G42" s="324"/>
      <c r="H42" s="392" t="str">
        <f t="shared" si="0"/>
        <v>See instructions in cell D8</v>
      </c>
      <c r="I42" s="389"/>
      <c r="J42" s="389"/>
      <c r="Q42" s="130"/>
      <c r="R42" s="130"/>
    </row>
    <row r="43" spans="1:18" ht="22.5" customHeight="1">
      <c r="B43" s="1238"/>
      <c r="C43" s="638" t="s">
        <v>1271</v>
      </c>
      <c r="D43" s="641">
        <f>'3.3 - ENV_FLOORS'!$G$70</f>
        <v>0</v>
      </c>
      <c r="E43" s="641">
        <f>'3.3 - ENV_FLOORS'!$H$70</f>
        <v>0</v>
      </c>
      <c r="F43" s="641">
        <f>'3.3 - ENV_FLOORS'!$I$70</f>
        <v>0</v>
      </c>
      <c r="G43" s="324"/>
      <c r="H43" s="392" t="str">
        <f t="shared" si="0"/>
        <v>See instructions in cell D8</v>
      </c>
      <c r="I43" s="389"/>
      <c r="J43" s="389"/>
      <c r="Q43" s="130"/>
      <c r="R43" s="130"/>
    </row>
    <row r="44" spans="1:18" ht="22.5" customHeight="1">
      <c r="B44" s="1238"/>
      <c r="C44" s="638" t="s">
        <v>1272</v>
      </c>
      <c r="D44" s="641">
        <f>'3.3 - ENV_FLOORS'!$G$71</f>
        <v>0</v>
      </c>
      <c r="E44" s="641">
        <f>'3.3 - ENV_FLOORS'!$H$71</f>
        <v>0</v>
      </c>
      <c r="F44" s="647">
        <f>'3.3 - ENV_FLOORS'!$I$71</f>
        <v>0</v>
      </c>
      <c r="G44" s="324"/>
      <c r="H44" s="392" t="str">
        <f t="shared" si="0"/>
        <v>See instructions in cell D8</v>
      </c>
      <c r="I44" s="389"/>
      <c r="J44" s="389"/>
      <c r="Q44" s="130"/>
      <c r="R44" s="130"/>
    </row>
    <row r="45" spans="1:18" ht="22.5" customHeight="1">
      <c r="B45" s="1238"/>
      <c r="C45" s="638" t="s">
        <v>712</v>
      </c>
      <c r="D45" s="641">
        <f>'3.5 - ENV_EXTERIOR DOORS'!J37</f>
        <v>0</v>
      </c>
      <c r="E45" s="641">
        <f>'3.5 - ENV_EXTERIOR DOORS'!K37</f>
        <v>0</v>
      </c>
      <c r="F45" s="647">
        <f>'3.5 - ENV_EXTERIOR DOORS'!L37</f>
        <v>0</v>
      </c>
      <c r="G45" s="324"/>
      <c r="H45" s="392" t="str">
        <f t="shared" si="0"/>
        <v>See instructions in cell D8</v>
      </c>
      <c r="I45" s="389"/>
      <c r="J45" s="389"/>
      <c r="Q45" s="130"/>
      <c r="R45" s="130"/>
    </row>
    <row r="46" spans="1:18" ht="87.5">
      <c r="B46" s="1238"/>
      <c r="C46" s="654" t="s">
        <v>1724</v>
      </c>
      <c r="D46" s="641">
        <f>'3.1 - ENV_ABOVE GRADE WALLS'!G68</f>
        <v>0</v>
      </c>
      <c r="E46" s="641">
        <f>'3.1 - ENV_ABOVE GRADE WALLS'!H68</f>
        <v>0</v>
      </c>
      <c r="F46" s="641">
        <f>'3.1 - ENV_ABOVE GRADE WALLS'!I68</f>
        <v>0</v>
      </c>
      <c r="G46" s="324"/>
      <c r="H46" s="392" t="str">
        <f t="shared" si="0"/>
        <v>See instructions in cell D8</v>
      </c>
      <c r="I46" s="389"/>
      <c r="J46" s="389"/>
      <c r="Q46" s="291"/>
      <c r="R46" s="291"/>
    </row>
    <row r="47" spans="1:18" ht="69">
      <c r="A47" s="309"/>
      <c r="B47" s="132" t="s">
        <v>709</v>
      </c>
      <c r="C47" s="639" t="str">
        <f>IF('Project Info'!$C$12="","&lt;Confirm if project is participating in NYSERDA MPP on Project Info tab&gt;",IF('Project Info'!$C$12="Yes",R47,Q47))</f>
        <v>&lt;Confirm if project is participating in NYSERDA MPP on Project Info tab&gt;</v>
      </c>
      <c r="D47" s="641">
        <f>'3.4 - ENV_WINDOWS'!M39</f>
        <v>0</v>
      </c>
      <c r="E47" s="641">
        <f>'3.4 - ENV_WINDOWS'!N39</f>
        <v>0</v>
      </c>
      <c r="F47" s="641">
        <f>'3.4 - ENV_WINDOWS'!O39</f>
        <v>0</v>
      </c>
      <c r="G47" s="325"/>
      <c r="H47" s="392" t="str">
        <f t="shared" si="0"/>
        <v>See instructions in cell D8</v>
      </c>
      <c r="I47" s="389"/>
      <c r="J47" s="389"/>
      <c r="Q47" s="89" t="s">
        <v>1236</v>
      </c>
      <c r="R47" s="307" t="s">
        <v>1480</v>
      </c>
    </row>
    <row r="48" spans="1:18" ht="37.5">
      <c r="B48" s="89" t="s">
        <v>1109</v>
      </c>
      <c r="C48" s="639" t="s">
        <v>1110</v>
      </c>
      <c r="D48" s="653">
        <f>'3.5 - ENV_EXTERIOR DOORS'!J38</f>
        <v>0</v>
      </c>
      <c r="E48" s="653">
        <f>'3.5 - ENV_EXTERIOR DOORS'!K38</f>
        <v>0</v>
      </c>
      <c r="F48" s="653">
        <f>'3.5 - ENV_EXTERIOR DOORS'!L38</f>
        <v>0</v>
      </c>
      <c r="G48" s="324"/>
      <c r="H48" s="392" t="str">
        <f t="shared" si="0"/>
        <v>See instructions in cell D8</v>
      </c>
      <c r="I48" s="389"/>
      <c r="J48" s="389"/>
      <c r="Q48" s="291"/>
      <c r="R48" s="291"/>
    </row>
    <row r="49" spans="1:18" ht="37.5">
      <c r="B49" s="89" t="s">
        <v>1111</v>
      </c>
      <c r="C49" s="655" t="s">
        <v>1686</v>
      </c>
      <c r="D49" s="641">
        <f>'5.2, 5.4 - COOLING'!N57</f>
        <v>0</v>
      </c>
      <c r="E49" s="641">
        <f>'5.2, 5.4 - COOLING'!O57</f>
        <v>0</v>
      </c>
      <c r="F49" s="647">
        <f>'5.2, 5.4 - COOLING'!P57</f>
        <v>0</v>
      </c>
      <c r="G49" s="324"/>
      <c r="H49" s="392" t="str">
        <f t="shared" si="0"/>
        <v>See instructions in cell D8</v>
      </c>
      <c r="I49" s="389"/>
      <c r="J49" s="389"/>
      <c r="Q49" s="305"/>
      <c r="R49" s="305"/>
    </row>
    <row r="50" spans="1:18" ht="15.75" customHeight="1">
      <c r="B50" s="637" t="s">
        <v>1112</v>
      </c>
      <c r="C50" s="81"/>
      <c r="D50" s="85"/>
      <c r="E50" s="85"/>
      <c r="F50" s="85"/>
      <c r="G50" s="85"/>
      <c r="H50" s="392"/>
      <c r="I50" s="389"/>
      <c r="J50" s="389"/>
      <c r="Q50" s="81"/>
      <c r="R50" s="81"/>
    </row>
    <row r="51" spans="1:18" ht="55.5" customHeight="1">
      <c r="A51" s="309"/>
      <c r="B51" s="89" t="s">
        <v>1113</v>
      </c>
      <c r="C51" s="639" t="s">
        <v>1114</v>
      </c>
      <c r="D51" s="641">
        <f>'4.1 - GARAGES_CMPTZ &amp; HEATING '!G25</f>
        <v>0</v>
      </c>
      <c r="E51" s="641">
        <f>'4.1 - GARAGES_CMPTZ &amp; HEATING '!H25</f>
        <v>0</v>
      </c>
      <c r="F51" s="647">
        <f>'4.1 - GARAGES_CMPTZ &amp; HEATING '!I25</f>
        <v>0</v>
      </c>
      <c r="G51" s="324"/>
      <c r="H51" s="392" t="str">
        <f t="shared" si="0"/>
        <v>See instructions in cell D8</v>
      </c>
      <c r="I51" s="389"/>
      <c r="J51" s="389"/>
      <c r="Q51" s="291"/>
      <c r="R51" s="291"/>
    </row>
    <row r="52" spans="1:18" ht="141" customHeight="1">
      <c r="B52" s="89" t="s">
        <v>1906</v>
      </c>
      <c r="C52" s="639" t="s">
        <v>1685</v>
      </c>
      <c r="D52" s="641">
        <f>'4.1 - GARAGES_CMPTZ &amp; HEATING '!G23</f>
        <v>0</v>
      </c>
      <c r="E52" s="641">
        <f>'4.1 - GARAGES_CMPTZ &amp; HEATING '!H23</f>
        <v>0</v>
      </c>
      <c r="F52" s="641">
        <f>'4.1 - GARAGES_CMPTZ &amp; HEATING '!I23</f>
        <v>0</v>
      </c>
      <c r="G52" s="324"/>
      <c r="H52" s="392" t="str">
        <f t="shared" si="0"/>
        <v>See instructions in cell D8</v>
      </c>
      <c r="I52" s="389"/>
      <c r="J52" s="389"/>
      <c r="Q52" s="291"/>
      <c r="R52" s="291"/>
    </row>
    <row r="53" spans="1:18" ht="98.25" customHeight="1">
      <c r="B53" s="89" t="s">
        <v>1115</v>
      </c>
      <c r="C53" s="639" t="s">
        <v>1895</v>
      </c>
      <c r="D53" s="641">
        <f>'4.1 - GARAGES_CMPTZ &amp; HEATING '!G24</f>
        <v>0</v>
      </c>
      <c r="E53" s="641">
        <f>'4.1 - GARAGES_CMPTZ &amp; HEATING '!H24</f>
        <v>0</v>
      </c>
      <c r="F53" s="641">
        <f>'4.1 - GARAGES_CMPTZ &amp; HEATING '!I24</f>
        <v>0</v>
      </c>
      <c r="G53" s="324"/>
      <c r="H53" s="392" t="str">
        <f t="shared" si="0"/>
        <v>See instructions in cell D8</v>
      </c>
      <c r="I53" s="389"/>
      <c r="J53" s="389"/>
      <c r="Q53" s="291"/>
      <c r="R53" s="291"/>
    </row>
    <row r="54" spans="1:18" ht="15.75" customHeight="1">
      <c r="B54" s="637" t="s">
        <v>1116</v>
      </c>
      <c r="C54" s="81"/>
      <c r="D54" s="85"/>
      <c r="E54" s="85"/>
      <c r="F54" s="85"/>
      <c r="G54" s="85"/>
      <c r="H54" s="392"/>
      <c r="I54" s="389"/>
      <c r="J54" s="389"/>
      <c r="Q54" s="389"/>
      <c r="R54" s="389"/>
    </row>
    <row r="55" spans="1:18" ht="23">
      <c r="B55" s="1235" t="s">
        <v>1105</v>
      </c>
      <c r="C55" s="129" t="s">
        <v>1273</v>
      </c>
      <c r="D55" s="131" t="s">
        <v>1135</v>
      </c>
      <c r="E55" s="131" t="s">
        <v>1135</v>
      </c>
      <c r="F55" s="131" t="s">
        <v>1135</v>
      </c>
      <c r="G55" s="131" t="s">
        <v>1135</v>
      </c>
      <c r="H55" s="392"/>
      <c r="I55" s="389"/>
      <c r="J55" s="389"/>
      <c r="Q55" s="86"/>
      <c r="R55" s="86"/>
    </row>
    <row r="56" spans="1:18">
      <c r="B56" s="1235"/>
      <c r="C56" s="638" t="s">
        <v>1139</v>
      </c>
      <c r="D56" s="641">
        <f>'5.1, 5.3 - HEATING'!M44</f>
        <v>0</v>
      </c>
      <c r="E56" s="641">
        <f>'5.1, 5.3 - HEATING'!N44</f>
        <v>0</v>
      </c>
      <c r="F56" s="641">
        <f>'5.1, 5.3 - HEATING'!O44</f>
        <v>0</v>
      </c>
      <c r="G56" s="324"/>
      <c r="H56" s="392" t="str">
        <f t="shared" si="0"/>
        <v>See instructions in cell D8</v>
      </c>
      <c r="I56" s="389"/>
      <c r="J56" s="389"/>
      <c r="Q56" s="122"/>
      <c r="R56" s="122"/>
    </row>
    <row r="57" spans="1:18">
      <c r="B57" s="1235"/>
      <c r="C57" s="638" t="s">
        <v>1140</v>
      </c>
      <c r="D57" s="641">
        <f>'5.2, 5.4 - COOLING'!N33</f>
        <v>0</v>
      </c>
      <c r="E57" s="641">
        <f>'5.2, 5.4 - COOLING'!O33</f>
        <v>0</v>
      </c>
      <c r="F57" s="641">
        <f>'5.2, 5.4 - COOLING'!P33</f>
        <v>0</v>
      </c>
      <c r="G57" s="324"/>
      <c r="H57" s="392" t="str">
        <f t="shared" si="0"/>
        <v>See instructions in cell D8</v>
      </c>
      <c r="I57" s="389"/>
      <c r="J57" s="389"/>
      <c r="Q57" s="122"/>
      <c r="R57" s="122"/>
    </row>
    <row r="58" spans="1:18" ht="34.5">
      <c r="B58" s="89" t="s">
        <v>1117</v>
      </c>
      <c r="C58" s="639" t="str">
        <f>IF('Project Info'!$C$12="","&lt;Confirm if project is participating in NYSERDA MPP on Project Info tab&gt;",IF('Project Info'!$C$12="Yes",R58,Q58))</f>
        <v>&lt;Confirm if project is participating in NYSERDA MPP on Project Info tab&gt;</v>
      </c>
      <c r="D58" s="641">
        <f>'5.1, 5.3 - HEATING'!M46</f>
        <v>0</v>
      </c>
      <c r="E58" s="641">
        <f>'5.1, 5.3 - HEATING'!N46</f>
        <v>0</v>
      </c>
      <c r="F58" s="641">
        <f>'5.1, 5.3 - HEATING'!O46</f>
        <v>0</v>
      </c>
      <c r="G58" s="324"/>
      <c r="H58" s="392" t="str">
        <f t="shared" si="0"/>
        <v>See instructions in cell D8</v>
      </c>
      <c r="I58" s="389"/>
      <c r="J58" s="389"/>
      <c r="Q58" s="89" t="s">
        <v>1118</v>
      </c>
      <c r="R58" s="291" t="s">
        <v>1616</v>
      </c>
    </row>
    <row r="59" spans="1:18" ht="150">
      <c r="B59" s="167" t="s">
        <v>1223</v>
      </c>
      <c r="C59" s="639" t="s">
        <v>1463</v>
      </c>
      <c r="D59" s="641">
        <f>'5.1, 5.3 - HEATING'!M48</f>
        <v>0</v>
      </c>
      <c r="E59" s="641">
        <f>'5.1, 5.3 - HEATING'!N48</f>
        <v>0</v>
      </c>
      <c r="F59" s="641">
        <f>'5.1, 5.3 - HEATING'!O48</f>
        <v>0</v>
      </c>
      <c r="G59" s="324"/>
      <c r="H59" s="392" t="str">
        <f t="shared" si="0"/>
        <v>See instructions in cell D8</v>
      </c>
      <c r="I59" s="389"/>
      <c r="J59" s="389"/>
      <c r="Q59" s="89"/>
      <c r="R59" s="89"/>
    </row>
    <row r="60" spans="1:18" ht="27" customHeight="1">
      <c r="B60" s="89" t="s">
        <v>1845</v>
      </c>
      <c r="C60" s="656" t="str">
        <f>IF('Project Info'!$C$12="","&lt;Confirm if project is participating in NYSERDA MPP on Project Info tab&gt;",IF('Project Info'!$C$12="Yes",R60,Q60))</f>
        <v>&lt;Confirm if project is participating in NYSERDA MPP on Project Info tab&gt;</v>
      </c>
      <c r="D60" s="653">
        <f>'5.2, 5.4 - COOLING'!N35</f>
        <v>0</v>
      </c>
      <c r="E60" s="653">
        <f>'5.2, 5.4 - COOLING'!O35</f>
        <v>0</v>
      </c>
      <c r="F60" s="653">
        <f>'5.2, 5.4 - COOLING'!P35</f>
        <v>0</v>
      </c>
      <c r="G60" s="326"/>
      <c r="H60" s="392" t="str">
        <f t="shared" si="0"/>
        <v>See instructions in cell D8</v>
      </c>
      <c r="I60" s="389"/>
      <c r="J60" s="389"/>
      <c r="Q60" s="89" t="s">
        <v>805</v>
      </c>
      <c r="R60" s="89" t="s">
        <v>1848</v>
      </c>
    </row>
    <row r="61" spans="1:18" ht="154.5" customHeight="1">
      <c r="B61" s="89" t="s">
        <v>1846</v>
      </c>
      <c r="C61" s="639" t="s">
        <v>1847</v>
      </c>
      <c r="D61" s="653">
        <f>'5.2, 5.4 - COOLING'!N36</f>
        <v>0</v>
      </c>
      <c r="E61" s="653">
        <f>'5.2, 5.4 - COOLING'!O36</f>
        <v>0</v>
      </c>
      <c r="F61" s="653">
        <f>'5.2, 5.4 - COOLING'!P36</f>
        <v>0</v>
      </c>
      <c r="G61" s="324"/>
      <c r="H61" s="392" t="str">
        <f t="shared" si="0"/>
        <v>See instructions in cell D8</v>
      </c>
      <c r="I61" s="389"/>
      <c r="J61" s="389"/>
      <c r="Q61" s="305"/>
      <c r="R61" s="305"/>
    </row>
    <row r="62" spans="1:18" ht="69">
      <c r="B62" s="1234" t="s">
        <v>1293</v>
      </c>
      <c r="C62" s="129" t="s">
        <v>710</v>
      </c>
      <c r="D62" s="131" t="s">
        <v>1135</v>
      </c>
      <c r="E62" s="131" t="s">
        <v>1135</v>
      </c>
      <c r="F62" s="131" t="s">
        <v>1135</v>
      </c>
      <c r="G62" s="131" t="s">
        <v>1135</v>
      </c>
      <c r="H62" s="392"/>
      <c r="I62" s="389"/>
      <c r="J62" s="389"/>
      <c r="Q62" s="305"/>
      <c r="R62" s="305"/>
    </row>
    <row r="63" spans="1:18">
      <c r="B63" s="1234"/>
      <c r="C63" s="638" t="s">
        <v>1139</v>
      </c>
      <c r="D63" s="641">
        <f>'5.1, 5.3 - HEATING'!M58</f>
        <v>0</v>
      </c>
      <c r="E63" s="641">
        <f>'5.1, 5.3 - HEATING'!N58</f>
        <v>0</v>
      </c>
      <c r="F63" s="641">
        <f>'5.1, 5.3 - HEATING'!O58</f>
        <v>0</v>
      </c>
      <c r="G63" s="324"/>
      <c r="H63" s="392" t="str">
        <f t="shared" si="0"/>
        <v>See instructions in cell D8</v>
      </c>
      <c r="I63" s="389"/>
      <c r="J63" s="389"/>
      <c r="Q63" s="306"/>
      <c r="R63" s="306"/>
    </row>
    <row r="64" spans="1:18">
      <c r="B64" s="1234"/>
      <c r="C64" s="638" t="s">
        <v>1140</v>
      </c>
      <c r="D64" s="641">
        <f>'5.2, 5.4 - COOLING'!N44</f>
        <v>0</v>
      </c>
      <c r="E64" s="641">
        <f>'5.2, 5.4 - COOLING'!O44</f>
        <v>0</v>
      </c>
      <c r="F64" s="641">
        <f>'5.2, 5.4 - COOLING'!P44</f>
        <v>0</v>
      </c>
      <c r="G64" s="324"/>
      <c r="H64" s="392" t="str">
        <f t="shared" si="0"/>
        <v>See instructions in cell D8</v>
      </c>
      <c r="I64" s="389"/>
      <c r="J64" s="389"/>
      <c r="Q64" s="306"/>
      <c r="R64" s="306"/>
    </row>
    <row r="65" spans="2:34" ht="47">
      <c r="B65" s="1234" t="s">
        <v>1849</v>
      </c>
      <c r="C65" s="129" t="s">
        <v>1883</v>
      </c>
      <c r="D65" s="131" t="s">
        <v>1135</v>
      </c>
      <c r="E65" s="131" t="s">
        <v>1135</v>
      </c>
      <c r="F65" s="131" t="s">
        <v>1135</v>
      </c>
      <c r="G65" s="131" t="s">
        <v>1135</v>
      </c>
      <c r="H65" s="392"/>
      <c r="I65" s="389"/>
      <c r="J65" s="389"/>
      <c r="Q65" s="291"/>
      <c r="R65" s="291"/>
    </row>
    <row r="66" spans="2:34">
      <c r="B66" s="1234"/>
      <c r="C66" s="638" t="s">
        <v>1139</v>
      </c>
      <c r="D66" s="641">
        <f>'5.1, 5.3 - HEATING'!M61</f>
        <v>0</v>
      </c>
      <c r="E66" s="641">
        <f>'5.1, 5.3 - HEATING'!N61</f>
        <v>0</v>
      </c>
      <c r="F66" s="641">
        <f>'5.1, 5.3 - HEATING'!O61</f>
        <v>0</v>
      </c>
      <c r="G66" s="324"/>
      <c r="H66" s="392" t="str">
        <f t="shared" si="0"/>
        <v>See instructions in cell D8</v>
      </c>
      <c r="I66" s="389"/>
      <c r="J66" s="389"/>
      <c r="Q66" s="306"/>
      <c r="R66" s="306"/>
    </row>
    <row r="67" spans="2:34">
      <c r="B67" s="1234"/>
      <c r="C67" s="638" t="s">
        <v>1140</v>
      </c>
      <c r="D67" s="641">
        <f>'5.2, 5.4 - COOLING'!N52</f>
        <v>0</v>
      </c>
      <c r="E67" s="641">
        <f>'5.2, 5.4 - COOLING'!O52</f>
        <v>0</v>
      </c>
      <c r="F67" s="641">
        <f>'5.2, 5.4 - COOLING'!P52</f>
        <v>0</v>
      </c>
      <c r="G67" s="324"/>
      <c r="H67" s="392" t="str">
        <f t="shared" si="0"/>
        <v>See instructions in cell D8</v>
      </c>
      <c r="I67" s="389"/>
      <c r="J67" s="389"/>
      <c r="Q67" s="306"/>
      <c r="R67" s="306"/>
    </row>
    <row r="68" spans="2:34" ht="57.5">
      <c r="B68" s="1234" t="s">
        <v>1294</v>
      </c>
      <c r="C68" s="129" t="s">
        <v>153</v>
      </c>
      <c r="D68" s="131" t="s">
        <v>1135</v>
      </c>
      <c r="E68" s="131" t="s">
        <v>1135</v>
      </c>
      <c r="F68" s="131" t="s">
        <v>1135</v>
      </c>
      <c r="G68" s="131" t="s">
        <v>1135</v>
      </c>
      <c r="H68" s="392"/>
      <c r="I68" s="389"/>
      <c r="J68" s="389"/>
      <c r="Q68" s="291"/>
      <c r="R68" s="291"/>
    </row>
    <row r="69" spans="2:34">
      <c r="B69" s="1234"/>
      <c r="C69" s="638" t="s">
        <v>1139</v>
      </c>
      <c r="D69" s="641">
        <f>'5.1, 5.3 - HEATING'!M63</f>
        <v>0</v>
      </c>
      <c r="E69" s="641">
        <f>'5.1, 5.3 - HEATING'!N63</f>
        <v>0</v>
      </c>
      <c r="F69" s="641">
        <f>'5.1, 5.3 - HEATING'!O63</f>
        <v>0</v>
      </c>
      <c r="G69" s="324"/>
      <c r="H69" s="392" t="str">
        <f t="shared" si="0"/>
        <v>See instructions in cell D8</v>
      </c>
      <c r="I69" s="389"/>
      <c r="J69" s="389"/>
      <c r="Q69" s="306"/>
      <c r="R69" s="306"/>
    </row>
    <row r="70" spans="2:34">
      <c r="B70" s="1234"/>
      <c r="C70" s="638" t="s">
        <v>1140</v>
      </c>
      <c r="D70" s="641">
        <f>'5.2, 5.4 - COOLING'!N51</f>
        <v>0</v>
      </c>
      <c r="E70" s="641">
        <f>'5.2, 5.4 - COOLING'!O51</f>
        <v>0</v>
      </c>
      <c r="F70" s="641">
        <f>'5.2, 5.4 - COOLING'!P51</f>
        <v>0</v>
      </c>
      <c r="G70" s="324"/>
      <c r="H70" s="392" t="str">
        <f t="shared" si="0"/>
        <v>See instructions in cell D8</v>
      </c>
      <c r="I70" s="389"/>
      <c r="J70" s="389"/>
      <c r="Q70" s="306"/>
      <c r="R70" s="306"/>
    </row>
    <row r="71" spans="2:34" ht="71.5">
      <c r="B71" s="1234"/>
      <c r="C71" s="129" t="s">
        <v>1884</v>
      </c>
      <c r="D71" s="131" t="s">
        <v>1135</v>
      </c>
      <c r="E71" s="131" t="s">
        <v>1135</v>
      </c>
      <c r="F71" s="131" t="s">
        <v>1135</v>
      </c>
      <c r="G71" s="131" t="s">
        <v>1135</v>
      </c>
      <c r="H71" s="392"/>
      <c r="I71" s="389"/>
      <c r="J71" s="389"/>
      <c r="Q71" s="291"/>
      <c r="R71" s="291"/>
    </row>
    <row r="72" spans="2:34">
      <c r="B72" s="1234"/>
      <c r="C72" s="638" t="s">
        <v>1139</v>
      </c>
      <c r="D72" s="641">
        <f>'5.1, 5.3 - HEATING'!M69</f>
        <v>0</v>
      </c>
      <c r="E72" s="641">
        <f>'5.1, 5.3 - HEATING'!N69</f>
        <v>0</v>
      </c>
      <c r="F72" s="641">
        <f>'5.1, 5.3 - HEATING'!O69</f>
        <v>0</v>
      </c>
      <c r="G72" s="324"/>
      <c r="H72" s="392" t="str">
        <f t="shared" si="0"/>
        <v>See instructions in cell D8</v>
      </c>
      <c r="I72" s="389"/>
      <c r="J72" s="389"/>
      <c r="Q72" s="122"/>
      <c r="R72" s="122"/>
    </row>
    <row r="73" spans="2:34">
      <c r="B73" s="1234"/>
      <c r="C73" s="638" t="s">
        <v>1140</v>
      </c>
      <c r="D73" s="641">
        <f>'5.2, 5.4 - COOLING'!N53</f>
        <v>0</v>
      </c>
      <c r="E73" s="641">
        <f>'5.2, 5.4 - COOLING'!O53</f>
        <v>0</v>
      </c>
      <c r="F73" s="641">
        <f>'5.2, 5.4 - COOLING'!P53</f>
        <v>0</v>
      </c>
      <c r="G73" s="324"/>
      <c r="H73" s="392" t="str">
        <f t="shared" si="0"/>
        <v>See instructions in cell D8</v>
      </c>
      <c r="I73" s="389"/>
      <c r="J73" s="389"/>
      <c r="Q73" s="122"/>
      <c r="R73" s="122"/>
    </row>
    <row r="74" spans="2:34" ht="38.25" customHeight="1">
      <c r="B74" s="1234"/>
      <c r="C74" s="129" t="str">
        <f>IF('Project Info'!$C$12="","&lt;Confirm if project is participating in NYSERDA MPP on Project Info tab&gt;",IF('Project Info'!$C$12="Yes",R74,Q74))</f>
        <v>&lt;Confirm if project is participating in NYSERDA MPP on Project Info tab&gt;</v>
      </c>
      <c r="D74" s="131" t="s">
        <v>1135</v>
      </c>
      <c r="E74" s="131" t="s">
        <v>1135</v>
      </c>
      <c r="F74" s="131" t="s">
        <v>1135</v>
      </c>
      <c r="G74" s="131" t="s">
        <v>1135</v>
      </c>
      <c r="H74" s="392"/>
      <c r="I74" s="389"/>
      <c r="J74" s="389"/>
      <c r="Q74" s="89" t="s">
        <v>191</v>
      </c>
      <c r="R74" s="291" t="s">
        <v>1860</v>
      </c>
    </row>
    <row r="75" spans="2:34">
      <c r="B75" s="1234"/>
      <c r="C75" s="638" t="s">
        <v>1139</v>
      </c>
      <c r="D75" s="641">
        <f>'5.1, 5.3 - HEATING'!M62</f>
        <v>0</v>
      </c>
      <c r="E75" s="641">
        <f>'5.1, 5.3 - HEATING'!N62</f>
        <v>0</v>
      </c>
      <c r="F75" s="641">
        <f>'5.1, 5.3 - HEATING'!O62</f>
        <v>0</v>
      </c>
      <c r="G75" s="324"/>
      <c r="H75" s="392" t="str">
        <f t="shared" si="0"/>
        <v>See instructions in cell D8</v>
      </c>
      <c r="I75" s="389"/>
      <c r="J75" s="389"/>
      <c r="L75" s="61"/>
      <c r="M75" s="61"/>
      <c r="N75" s="61"/>
      <c r="O75" s="61"/>
      <c r="P75" s="61"/>
      <c r="Q75" s="122"/>
      <c r="R75" s="122"/>
      <c r="S75" s="61"/>
      <c r="T75" s="61"/>
      <c r="U75" s="61"/>
      <c r="V75" s="61"/>
      <c r="W75" s="61"/>
      <c r="X75" s="61"/>
      <c r="Y75" s="61"/>
      <c r="Z75" s="61"/>
      <c r="AA75" s="61"/>
      <c r="AB75" s="61"/>
      <c r="AC75" s="61"/>
      <c r="AD75" s="61"/>
      <c r="AE75" s="61"/>
      <c r="AF75" s="61"/>
      <c r="AG75" s="61"/>
      <c r="AH75" s="61"/>
    </row>
    <row r="76" spans="2:34">
      <c r="B76" s="1234"/>
      <c r="C76" s="638" t="s">
        <v>1140</v>
      </c>
      <c r="D76" s="641">
        <f>'5.2, 5.4 - COOLING'!N49</f>
        <v>0</v>
      </c>
      <c r="E76" s="641">
        <f>'5.2, 5.4 - COOLING'!O49</f>
        <v>0</v>
      </c>
      <c r="F76" s="641">
        <f>'5.2, 5.4 - COOLING'!P49</f>
        <v>0</v>
      </c>
      <c r="G76" s="324"/>
      <c r="H76" s="392" t="str">
        <f t="shared" si="0"/>
        <v>See instructions in cell D8</v>
      </c>
      <c r="I76" s="389"/>
      <c r="J76" s="389"/>
      <c r="L76" s="61"/>
      <c r="M76" s="61"/>
      <c r="N76" s="61"/>
      <c r="O76" s="61"/>
      <c r="P76" s="61"/>
      <c r="Q76" s="122"/>
      <c r="R76" s="122"/>
      <c r="S76" s="61"/>
      <c r="T76" s="61"/>
      <c r="U76" s="61"/>
      <c r="V76" s="61"/>
      <c r="W76" s="61"/>
      <c r="X76" s="61"/>
      <c r="Y76" s="61"/>
      <c r="Z76" s="61"/>
      <c r="AA76" s="61"/>
      <c r="AB76" s="61"/>
      <c r="AC76" s="61"/>
      <c r="AD76" s="61"/>
      <c r="AE76" s="61"/>
      <c r="AF76" s="61"/>
      <c r="AG76" s="61"/>
      <c r="AH76" s="61"/>
    </row>
    <row r="77" spans="2:34" ht="147.75" customHeight="1">
      <c r="B77" s="167" t="s">
        <v>1913</v>
      </c>
      <c r="C77" s="657" t="str">
        <f>IF('Project Info'!$C$12="","&lt;Confirm if project is participating in NYSERDA MPP on Project Info tab&gt;",IF('Project Info'!$C$12="Yes",R77,Q77))</f>
        <v>&lt;Confirm if project is participating in NYSERDA MPP on Project Info tab&gt;</v>
      </c>
      <c r="D77" s="641">
        <f>'5.2, 5.4 - COOLING'!N43</f>
        <v>0</v>
      </c>
      <c r="E77" s="641">
        <f>'5.2, 5.4 - COOLING'!O43</f>
        <v>0</v>
      </c>
      <c r="F77" s="641">
        <f>'5.2, 5.4 - COOLING'!P43</f>
        <v>0</v>
      </c>
      <c r="G77" s="325"/>
      <c r="H77" s="392" t="str">
        <f t="shared" si="0"/>
        <v>See instructions in cell D8</v>
      </c>
      <c r="I77" s="389"/>
      <c r="J77" s="389"/>
      <c r="L77" s="61"/>
      <c r="M77" s="61"/>
      <c r="N77" s="61"/>
      <c r="O77" s="61"/>
      <c r="P77" s="61"/>
      <c r="Q77" s="305" t="s">
        <v>1911</v>
      </c>
      <c r="R77" s="305" t="s">
        <v>1912</v>
      </c>
      <c r="S77" s="61"/>
      <c r="T77" s="61"/>
      <c r="U77" s="61"/>
      <c r="V77" s="61"/>
      <c r="W77" s="61"/>
      <c r="X77" s="61"/>
      <c r="Y77" s="61"/>
      <c r="Z77" s="61"/>
      <c r="AA77" s="61"/>
      <c r="AB77" s="61"/>
      <c r="AC77" s="61"/>
      <c r="AD77" s="61"/>
      <c r="AE77" s="61"/>
      <c r="AF77" s="61"/>
      <c r="AG77" s="61"/>
      <c r="AH77" s="61"/>
    </row>
    <row r="78" spans="2:34" ht="126.5">
      <c r="B78" s="167" t="s">
        <v>1674</v>
      </c>
      <c r="C78" s="657" t="str">
        <f>IF('Project Info'!$C$12="","&lt;Confirm if project is participating in NYSERDA MPP on Project Info tab&gt;",IF('Project Info'!$C$12="Yes",R78,Q78))</f>
        <v>&lt;Confirm if project is participating in NYSERDA MPP on Project Info tab&gt;</v>
      </c>
      <c r="D78" s="641">
        <f>'5.1, 5.3 - HEATING'!M54</f>
        <v>0</v>
      </c>
      <c r="E78" s="641">
        <f>'5.1, 5.3 - HEATING'!N54</f>
        <v>0</v>
      </c>
      <c r="F78" s="641">
        <f>'5.1, 5.3 - HEATING'!O54</f>
        <v>0</v>
      </c>
      <c r="G78" s="325"/>
      <c r="H78" s="392" t="str">
        <f t="shared" ref="H78:H121" si="1">IF($D$8="&lt;Select One - Plan Review or Final Inspection&gt;","See instructions in cell D8",IF($D$8="Plan Review",(IF(E78="No",IF(G78="","Provide explanation for Non-Verified Requirements", ""),IF(E78="NA",IF(G78="","Provide explanation for this NA item",""),IF(E78=0,IF(G78="","Provide information in corresponding worksheet. Identify as Y, N or NA."),"")))),IF($D$8="Final Inspection",(IF(F78="No",IF(G78="","Provide explanation for Non-Verified Requirements", ""),IF(F78="NA",IF(G78="","Provide explanation for this NA item",""),IF(F78=0,IF(G78="","Provide information in corresponding worksheet. Identify as Y, N or NA.", ""),"")))))))</f>
        <v>See instructions in cell D8</v>
      </c>
      <c r="I78" s="389"/>
      <c r="J78" s="389"/>
      <c r="Q78" s="305" t="s">
        <v>1721</v>
      </c>
      <c r="R78" s="305" t="s">
        <v>1865</v>
      </c>
    </row>
    <row r="79" spans="2:34" ht="57.5">
      <c r="B79" s="1234" t="s">
        <v>1675</v>
      </c>
      <c r="C79" s="129" t="s">
        <v>1523</v>
      </c>
      <c r="D79" s="128" t="s">
        <v>1135</v>
      </c>
      <c r="E79" s="128" t="s">
        <v>1135</v>
      </c>
      <c r="F79" s="128" t="s">
        <v>1135</v>
      </c>
      <c r="G79" s="128" t="s">
        <v>1135</v>
      </c>
      <c r="H79" s="392"/>
      <c r="I79" s="389"/>
      <c r="J79" s="389"/>
      <c r="Q79" s="305"/>
      <c r="R79" s="305"/>
    </row>
    <row r="80" spans="2:34">
      <c r="B80" s="1234"/>
      <c r="C80" s="638" t="s">
        <v>1139</v>
      </c>
      <c r="D80" s="641">
        <f>'5.1, 5.3 - HEATING'!M60</f>
        <v>0</v>
      </c>
      <c r="E80" s="641">
        <f>'5.1, 5.3 - HEATING'!N60</f>
        <v>0</v>
      </c>
      <c r="F80" s="641">
        <f>'5.1, 5.3 - HEATING'!O60</f>
        <v>0</v>
      </c>
      <c r="G80" s="324"/>
      <c r="H80" s="392" t="str">
        <f t="shared" si="1"/>
        <v>See instructions in cell D8</v>
      </c>
      <c r="I80" s="389"/>
      <c r="J80" s="389"/>
      <c r="Q80" s="122"/>
      <c r="R80" s="122"/>
    </row>
    <row r="81" spans="2:18">
      <c r="B81" s="1234"/>
      <c r="C81" s="638" t="s">
        <v>1140</v>
      </c>
      <c r="D81" s="641">
        <f>'5.2, 5.4 - COOLING'!N50</f>
        <v>0</v>
      </c>
      <c r="E81" s="641">
        <f>'5.2, 5.4 - COOLING'!O50</f>
        <v>0</v>
      </c>
      <c r="F81" s="641">
        <f>'5.2, 5.4 - COOLING'!P50</f>
        <v>0</v>
      </c>
      <c r="G81" s="324"/>
      <c r="H81" s="392" t="str">
        <f t="shared" si="1"/>
        <v>See instructions in cell D8</v>
      </c>
      <c r="I81" s="389"/>
      <c r="J81" s="389"/>
      <c r="Q81" s="122"/>
      <c r="R81" s="122"/>
    </row>
    <row r="82" spans="2:18">
      <c r="B82" s="1234"/>
      <c r="C82" s="638" t="s">
        <v>1173</v>
      </c>
      <c r="D82" s="641">
        <f>'8.2 - VENT_SCHEDULE&amp;TAB REPORT'!O66</f>
        <v>0</v>
      </c>
      <c r="E82" s="641">
        <f>'8.2 - VENT_SCHEDULE&amp;TAB REPORT'!P66</f>
        <v>0</v>
      </c>
      <c r="F82" s="641">
        <f>'8.2 - VENT_SCHEDULE&amp;TAB REPORT'!Q66</f>
        <v>0</v>
      </c>
      <c r="G82" s="324"/>
      <c r="H82" s="392" t="str">
        <f t="shared" si="1"/>
        <v>See instructions in cell D8</v>
      </c>
      <c r="I82" s="389"/>
      <c r="J82" s="389"/>
      <c r="Q82" s="122"/>
      <c r="R82" s="122"/>
    </row>
    <row r="83" spans="2:18" ht="34.5">
      <c r="B83" s="1234" t="s">
        <v>1676</v>
      </c>
      <c r="C83" s="305" t="s">
        <v>1120</v>
      </c>
      <c r="D83" s="128" t="s">
        <v>1135</v>
      </c>
      <c r="E83" s="128" t="s">
        <v>1135</v>
      </c>
      <c r="F83" s="128" t="s">
        <v>1135</v>
      </c>
      <c r="G83" s="128" t="s">
        <v>1135</v>
      </c>
      <c r="H83" s="392"/>
      <c r="I83" s="389"/>
      <c r="J83" s="389"/>
      <c r="Q83" s="305"/>
      <c r="R83" s="305"/>
    </row>
    <row r="84" spans="2:18">
      <c r="B84" s="1234"/>
      <c r="C84" s="659" t="s">
        <v>1139</v>
      </c>
      <c r="D84" s="641">
        <f>'5.1, 5.3 - HEATING'!M72</f>
        <v>0</v>
      </c>
      <c r="E84" s="641">
        <f>'5.1, 5.3 - HEATING'!N72</f>
        <v>0</v>
      </c>
      <c r="F84" s="641">
        <f>'5.1, 5.3 - HEATING'!O72</f>
        <v>0</v>
      </c>
      <c r="G84" s="324"/>
      <c r="H84" s="392" t="str">
        <f t="shared" si="1"/>
        <v>See instructions in cell D8</v>
      </c>
      <c r="I84" s="389"/>
      <c r="J84" s="389"/>
      <c r="Q84" s="122"/>
      <c r="R84" s="122"/>
    </row>
    <row r="85" spans="2:18">
      <c r="B85" s="1234"/>
      <c r="C85" s="659" t="s">
        <v>1140</v>
      </c>
      <c r="D85" s="641">
        <f>'5.2, 5.4 - COOLING'!N58</f>
        <v>0</v>
      </c>
      <c r="E85" s="641">
        <f>'5.2, 5.4 - COOLING'!O58</f>
        <v>0</v>
      </c>
      <c r="F85" s="641">
        <f>'5.2, 5.4 - COOLING'!P58</f>
        <v>0</v>
      </c>
      <c r="G85" s="324"/>
      <c r="H85" s="392" t="str">
        <f t="shared" si="1"/>
        <v>See instructions in cell D8</v>
      </c>
      <c r="I85" s="389"/>
      <c r="J85" s="389"/>
      <c r="Q85" s="122"/>
      <c r="R85" s="122"/>
    </row>
    <row r="86" spans="2:18" ht="80.5">
      <c r="B86" s="1236" t="s">
        <v>1677</v>
      </c>
      <c r="C86" s="89" t="s">
        <v>1687</v>
      </c>
      <c r="D86" s="131" t="s">
        <v>1135</v>
      </c>
      <c r="E86" s="131" t="s">
        <v>1135</v>
      </c>
      <c r="F86" s="131" t="s">
        <v>1135</v>
      </c>
      <c r="G86" s="131" t="s">
        <v>1135</v>
      </c>
      <c r="H86" s="392"/>
      <c r="I86" s="389"/>
      <c r="J86" s="389"/>
      <c r="Q86" s="291"/>
      <c r="R86" s="291"/>
    </row>
    <row r="87" spans="2:18">
      <c r="B87" s="1238"/>
      <c r="C87" s="638" t="s">
        <v>1139</v>
      </c>
      <c r="D87" s="641">
        <f>'5.1, 5.3 - HEATING'!M55</f>
        <v>0</v>
      </c>
      <c r="E87" s="641">
        <f>'5.1, 5.3 - HEATING'!N55</f>
        <v>0</v>
      </c>
      <c r="F87" s="641">
        <f>'5.1, 5.3 - HEATING'!O55</f>
        <v>0</v>
      </c>
      <c r="G87" s="324"/>
      <c r="H87" s="392" t="str">
        <f t="shared" si="1"/>
        <v>See instructions in cell D8</v>
      </c>
      <c r="I87" s="389"/>
      <c r="J87" s="389"/>
      <c r="Q87" s="122"/>
      <c r="R87" s="122"/>
    </row>
    <row r="88" spans="2:18">
      <c r="B88" s="1238"/>
      <c r="C88" s="638" t="s">
        <v>1140</v>
      </c>
      <c r="D88" s="641">
        <f>'5.2, 5.4 - COOLING'!N40</f>
        <v>0</v>
      </c>
      <c r="E88" s="641">
        <f>'5.2, 5.4 - COOLING'!O40</f>
        <v>0</v>
      </c>
      <c r="F88" s="641">
        <f>'5.2, 5.4 - COOLING'!P40</f>
        <v>0</v>
      </c>
      <c r="G88" s="324"/>
      <c r="H88" s="392" t="str">
        <f t="shared" si="1"/>
        <v>See instructions in cell D8</v>
      </c>
      <c r="I88" s="389"/>
      <c r="J88" s="389"/>
      <c r="Q88" s="122"/>
      <c r="R88" s="122"/>
    </row>
    <row r="89" spans="2:18" ht="34.5">
      <c r="B89" s="1238"/>
      <c r="C89" s="129" t="s">
        <v>1241</v>
      </c>
      <c r="D89" s="131" t="s">
        <v>1135</v>
      </c>
      <c r="E89" s="131" t="s">
        <v>1135</v>
      </c>
      <c r="F89" s="131" t="s">
        <v>1135</v>
      </c>
      <c r="G89" s="131" t="s">
        <v>1135</v>
      </c>
      <c r="H89" s="392"/>
      <c r="I89" s="389"/>
      <c r="J89" s="389"/>
      <c r="Q89" s="291"/>
      <c r="R89" s="291"/>
    </row>
    <row r="90" spans="2:18">
      <c r="B90" s="1238"/>
      <c r="C90" s="638" t="s">
        <v>1139</v>
      </c>
      <c r="D90" s="641">
        <f>'5.1, 5.3 - HEATING'!M56</f>
        <v>0</v>
      </c>
      <c r="E90" s="641">
        <f>'5.1, 5.3 - HEATING'!N56</f>
        <v>0</v>
      </c>
      <c r="F90" s="641">
        <f>'5.1, 5.3 - HEATING'!O56</f>
        <v>0</v>
      </c>
      <c r="G90" s="324"/>
      <c r="H90" s="392" t="str">
        <f t="shared" si="1"/>
        <v>See instructions in cell D8</v>
      </c>
      <c r="I90" s="389"/>
      <c r="J90" s="389"/>
      <c r="Q90" s="122"/>
      <c r="R90" s="122"/>
    </row>
    <row r="91" spans="2:18">
      <c r="B91" s="1237"/>
      <c r="C91" s="638" t="s">
        <v>1140</v>
      </c>
      <c r="D91" s="641">
        <f>'5.2, 5.4 - COOLING'!N41</f>
        <v>0</v>
      </c>
      <c r="E91" s="641">
        <f>'5.2, 5.4 - COOLING'!O41</f>
        <v>0</v>
      </c>
      <c r="F91" s="641">
        <f>'5.2, 5.4 - COOLING'!P41</f>
        <v>0</v>
      </c>
      <c r="G91" s="324"/>
      <c r="H91" s="392" t="str">
        <f t="shared" si="1"/>
        <v>See instructions in cell D8</v>
      </c>
      <c r="I91" s="389"/>
      <c r="J91" s="389"/>
      <c r="Q91" s="122"/>
      <c r="R91" s="122"/>
    </row>
    <row r="92" spans="2:18" ht="46.5">
      <c r="B92" s="1236" t="s">
        <v>1678</v>
      </c>
      <c r="C92" s="129" t="s">
        <v>1885</v>
      </c>
      <c r="D92" s="131" t="s">
        <v>1135</v>
      </c>
      <c r="E92" s="131" t="s">
        <v>1135</v>
      </c>
      <c r="F92" s="131" t="s">
        <v>1135</v>
      </c>
      <c r="G92" s="131" t="s">
        <v>1135</v>
      </c>
      <c r="H92" s="392"/>
      <c r="I92" s="389"/>
      <c r="J92" s="389"/>
      <c r="Q92" s="291"/>
      <c r="R92" s="291"/>
    </row>
    <row r="93" spans="2:18">
      <c r="B93" s="1238"/>
      <c r="C93" s="638" t="s">
        <v>1139</v>
      </c>
      <c r="D93" s="641">
        <f>'5.1, 5.3 - HEATING'!M67</f>
        <v>0</v>
      </c>
      <c r="E93" s="641">
        <f>'5.1, 5.3 - HEATING'!N67</f>
        <v>0</v>
      </c>
      <c r="F93" s="641">
        <f>'5.1, 5.3 - HEATING'!O67</f>
        <v>0</v>
      </c>
      <c r="G93" s="324"/>
      <c r="H93" s="392" t="str">
        <f t="shared" si="1"/>
        <v>See instructions in cell D8</v>
      </c>
      <c r="I93" s="389"/>
      <c r="J93" s="389"/>
      <c r="Q93" s="122"/>
      <c r="R93" s="122"/>
    </row>
    <row r="94" spans="2:18">
      <c r="B94" s="1238"/>
      <c r="C94" s="638" t="s">
        <v>1140</v>
      </c>
      <c r="D94" s="641">
        <f>'5.2, 5.4 - COOLING'!N47</f>
        <v>0</v>
      </c>
      <c r="E94" s="641">
        <f>'5.2, 5.4 - COOLING'!O47</f>
        <v>0</v>
      </c>
      <c r="F94" s="641">
        <f>'5.2, 5.4 - COOLING'!P47</f>
        <v>0</v>
      </c>
      <c r="G94" s="324"/>
      <c r="H94" s="392" t="str">
        <f t="shared" si="1"/>
        <v>See instructions in cell D8</v>
      </c>
      <c r="I94" s="389"/>
      <c r="J94" s="389"/>
      <c r="Q94" s="122"/>
      <c r="R94" s="122"/>
    </row>
    <row r="95" spans="2:18" ht="34.5">
      <c r="B95" s="1238"/>
      <c r="C95" s="84" t="s">
        <v>1245</v>
      </c>
      <c r="D95" s="131" t="s">
        <v>1135</v>
      </c>
      <c r="E95" s="131" t="s">
        <v>1135</v>
      </c>
      <c r="F95" s="87" t="s">
        <v>1135</v>
      </c>
      <c r="G95" s="87" t="s">
        <v>1135</v>
      </c>
      <c r="H95" s="392"/>
      <c r="I95" s="389"/>
      <c r="J95" s="389"/>
      <c r="Q95" s="291"/>
      <c r="R95" s="291"/>
    </row>
    <row r="96" spans="2:18" ht="19.5" customHeight="1">
      <c r="B96" s="1238"/>
      <c r="C96" s="658" t="s">
        <v>1139</v>
      </c>
      <c r="D96" s="641">
        <f>'5.1, 5.3 - HEATING'!M68</f>
        <v>0</v>
      </c>
      <c r="E96" s="641">
        <f>'5.1, 5.3 - HEATING'!N68</f>
        <v>0</v>
      </c>
      <c r="F96" s="647">
        <f>'5.1, 5.3 - HEATING'!O68</f>
        <v>0</v>
      </c>
      <c r="G96" s="324"/>
      <c r="H96" s="392" t="str">
        <f t="shared" si="1"/>
        <v>See instructions in cell D8</v>
      </c>
      <c r="I96" s="389"/>
      <c r="J96" s="389"/>
      <c r="Q96" s="122"/>
      <c r="R96" s="122"/>
    </row>
    <row r="97" spans="1:18" ht="19.5" customHeight="1">
      <c r="B97" s="1237"/>
      <c r="C97" s="658" t="s">
        <v>1140</v>
      </c>
      <c r="D97" s="641">
        <f>'5.2, 5.4 - COOLING'!N48</f>
        <v>0</v>
      </c>
      <c r="E97" s="641">
        <f>'5.2, 5.4 - COOLING'!O48</f>
        <v>0</v>
      </c>
      <c r="F97" s="647">
        <f>'5.2, 5.4 - COOLING'!P48</f>
        <v>0</v>
      </c>
      <c r="G97" s="324"/>
      <c r="H97" s="392" t="str">
        <f t="shared" si="1"/>
        <v>See instructions in cell D8</v>
      </c>
      <c r="I97" s="389"/>
      <c r="J97" s="389"/>
      <c r="Q97" s="122"/>
      <c r="R97" s="122"/>
    </row>
    <row r="98" spans="1:18">
      <c r="B98" s="637" t="s">
        <v>1121</v>
      </c>
      <c r="C98" s="81"/>
      <c r="D98" s="85"/>
      <c r="E98" s="85"/>
      <c r="F98" s="85"/>
      <c r="G98" s="85"/>
      <c r="H98" s="392"/>
      <c r="I98" s="389"/>
      <c r="J98" s="389"/>
      <c r="Q98" s="389"/>
      <c r="R98" s="389"/>
    </row>
    <row r="99" spans="1:18" ht="50">
      <c r="B99" s="89" t="s">
        <v>1122</v>
      </c>
      <c r="C99" s="639" t="s">
        <v>1123</v>
      </c>
      <c r="D99" s="641">
        <f>'6.1, 6.2, 6.3 - LIGHTING'!K97</f>
        <v>0</v>
      </c>
      <c r="E99" s="641">
        <f>'6.1, 6.2, 6.3 - LIGHTING'!L97</f>
        <v>0</v>
      </c>
      <c r="F99" s="641">
        <f>'6.1, 6.2, 6.3 - LIGHTING'!M97</f>
        <v>0</v>
      </c>
      <c r="G99" s="324"/>
      <c r="H99" s="392" t="str">
        <f t="shared" si="1"/>
        <v>See instructions in cell D8</v>
      </c>
      <c r="I99" s="389"/>
      <c r="J99" s="389"/>
      <c r="Q99" s="89"/>
      <c r="R99" s="89"/>
    </row>
    <row r="100" spans="1:18" ht="57.5">
      <c r="A100" s="309"/>
      <c r="B100" s="1234" t="s">
        <v>1124</v>
      </c>
      <c r="C100" s="639" t="str">
        <f>IF('Project Info'!$C$12="","&lt;Confirm if project is participating in NYSERDA MPP on Project Info tab&gt;",IF('Project Info'!$C$12="Yes",R100,Q100))</f>
        <v>&lt;Confirm if project is participating in NYSERDA MPP on Project Info tab&gt;</v>
      </c>
      <c r="D100" s="641">
        <f>'6.1, 6.2, 6.3 - LIGHTING'!K98</f>
        <v>0</v>
      </c>
      <c r="E100" s="641">
        <f>'6.1, 6.2, 6.3 - LIGHTING'!L98</f>
        <v>0</v>
      </c>
      <c r="F100" s="641">
        <f>'6.1, 6.2, 6.3 - LIGHTING'!M98</f>
        <v>0</v>
      </c>
      <c r="G100" s="324"/>
      <c r="H100" s="392" t="str">
        <f t="shared" si="1"/>
        <v>See instructions in cell D8</v>
      </c>
      <c r="I100" s="389"/>
      <c r="J100" s="389"/>
      <c r="Q100" s="307" t="s">
        <v>1693</v>
      </c>
      <c r="R100" s="129" t="s">
        <v>1662</v>
      </c>
    </row>
    <row r="101" spans="1:18" ht="37.5">
      <c r="A101" s="309"/>
      <c r="B101" s="1234"/>
      <c r="C101" s="639" t="s">
        <v>1277</v>
      </c>
      <c r="D101" s="641">
        <f>'6.1, 6.2, 6.3 - LIGHTING'!K99</f>
        <v>0</v>
      </c>
      <c r="E101" s="641">
        <f>'6.1, 6.2, 6.3 - LIGHTING'!L99</f>
        <v>0</v>
      </c>
      <c r="F101" s="641">
        <f>'6.1, 6.2, 6.3 - LIGHTING'!M99</f>
        <v>0</v>
      </c>
      <c r="G101" s="324"/>
      <c r="H101" s="392" t="str">
        <f t="shared" si="1"/>
        <v>See instructions in cell D8</v>
      </c>
      <c r="I101" s="389"/>
      <c r="J101" s="389"/>
      <c r="Q101" s="129"/>
      <c r="R101" s="129"/>
    </row>
    <row r="102" spans="1:18" ht="50">
      <c r="B102" s="89" t="s">
        <v>1125</v>
      </c>
      <c r="C102" s="639" t="s">
        <v>252</v>
      </c>
      <c r="D102" s="641">
        <f>'6.1, 6.2, 6.3 - LIGHTING'!K100</f>
        <v>0</v>
      </c>
      <c r="E102" s="641">
        <f>'6.1, 6.2, 6.3 - LIGHTING'!L100</f>
        <v>0</v>
      </c>
      <c r="F102" s="641">
        <f>'6.1, 6.2, 6.3 - LIGHTING'!M100</f>
        <v>0</v>
      </c>
      <c r="G102" s="324"/>
      <c r="H102" s="392" t="str">
        <f t="shared" si="1"/>
        <v>See instructions in cell D8</v>
      </c>
      <c r="I102" s="389"/>
      <c r="J102" s="389"/>
      <c r="Q102" s="86"/>
      <c r="R102" s="86"/>
    </row>
    <row r="103" spans="1:18" ht="50">
      <c r="A103" s="309"/>
      <c r="B103" s="1236" t="s">
        <v>1126</v>
      </c>
      <c r="C103" s="639" t="s">
        <v>1280</v>
      </c>
      <c r="D103" s="641">
        <f>'6.1, 6.2, 6.3 - LIGHTING'!K101</f>
        <v>0</v>
      </c>
      <c r="E103" s="641">
        <f>'6.1, 6.2, 6.3 - LIGHTING'!L101</f>
        <v>0</v>
      </c>
      <c r="F103" s="641">
        <f>'6.1, 6.2, 6.3 - LIGHTING'!M101</f>
        <v>0</v>
      </c>
      <c r="G103" s="324"/>
      <c r="H103" s="392" t="str">
        <f t="shared" si="1"/>
        <v>See instructions in cell D8</v>
      </c>
      <c r="I103" s="389"/>
      <c r="J103" s="389"/>
      <c r="Q103" s="89"/>
      <c r="R103" s="89"/>
    </row>
    <row r="104" spans="1:18" ht="46">
      <c r="A104" s="309"/>
      <c r="B104" s="1237"/>
      <c r="C104" s="639" t="str">
        <f>IF('Project Info'!$C$12="","&lt;Confirm if project is participating in NYSERDA MPP on Project Info tab&gt;",IF('Project Info'!$C$12="Yes",R104,Q104))</f>
        <v>&lt;Confirm if project is participating in NYSERDA MPP on Project Info tab&gt;</v>
      </c>
      <c r="D104" s="641">
        <f>'6.1, 6.2, 6.3 - LIGHTING'!K102</f>
        <v>0</v>
      </c>
      <c r="E104" s="641">
        <f>'6.1, 6.2, 6.3 - LIGHTING'!L102</f>
        <v>0</v>
      </c>
      <c r="F104" s="641">
        <f>'6.1, 6.2, 6.3 - LIGHTING'!M102</f>
        <v>0</v>
      </c>
      <c r="G104" s="324"/>
      <c r="H104" s="392" t="str">
        <f t="shared" si="1"/>
        <v>See instructions in cell D8</v>
      </c>
      <c r="I104" s="389"/>
      <c r="J104" s="389"/>
      <c r="Q104" s="89" t="s">
        <v>1726</v>
      </c>
      <c r="R104" s="89" t="s">
        <v>1474</v>
      </c>
    </row>
    <row r="105" spans="1:18" ht="120" customHeight="1">
      <c r="A105" s="309"/>
      <c r="B105" s="89" t="s">
        <v>1127</v>
      </c>
      <c r="C105" s="639" t="str">
        <f>IF('Project Info'!$C$12="","&lt;Confirm if project is participating in NYSERDA MPP on Project Info tab&gt;",IF('Project Info'!$C$12="Yes",R105,Q105))</f>
        <v>&lt;Confirm if project is participating in NYSERDA MPP on Project Info tab&gt;</v>
      </c>
      <c r="D105" s="641">
        <f>'6.1, 6.2, 6.3 - LIGHTING'!K104</f>
        <v>0</v>
      </c>
      <c r="E105" s="641">
        <f>'6.1, 6.2, 6.3 - LIGHTING'!L104</f>
        <v>0</v>
      </c>
      <c r="F105" s="641">
        <f>'6.1, 6.2, 6.3 - LIGHTING'!M104</f>
        <v>0</v>
      </c>
      <c r="G105" s="324"/>
      <c r="H105" s="392" t="str">
        <f t="shared" si="1"/>
        <v>See instructions in cell D8</v>
      </c>
      <c r="I105" s="389"/>
      <c r="J105" s="389"/>
      <c r="Q105" s="307" t="s">
        <v>1917</v>
      </c>
      <c r="R105" s="89" t="s">
        <v>1889</v>
      </c>
    </row>
    <row r="106" spans="1:18" ht="79.5" customHeight="1">
      <c r="A106" s="309"/>
      <c r="B106" s="86" t="s">
        <v>1242</v>
      </c>
      <c r="C106" s="639" t="s">
        <v>1909</v>
      </c>
      <c r="D106" s="641">
        <f>'6.1, 6.2, 6.3 - LIGHTING'!K28</f>
        <v>0</v>
      </c>
      <c r="E106" s="641">
        <f>'6.1, 6.2, 6.3 - LIGHTING'!L28</f>
        <v>0</v>
      </c>
      <c r="F106" s="641">
        <f>'6.1, 6.2, 6.3 - LIGHTING'!M28</f>
        <v>0</v>
      </c>
      <c r="G106" s="324"/>
      <c r="H106" s="392" t="str">
        <f t="shared" si="1"/>
        <v>See instructions in cell D8</v>
      </c>
      <c r="I106" s="389"/>
      <c r="J106" s="389"/>
      <c r="Q106" s="89"/>
      <c r="R106" s="89"/>
    </row>
    <row r="107" spans="1:18">
      <c r="B107" s="637" t="s">
        <v>1128</v>
      </c>
      <c r="C107" s="81"/>
      <c r="D107" s="85"/>
      <c r="E107" s="85"/>
      <c r="F107" s="85"/>
      <c r="G107" s="85"/>
      <c r="H107" s="392"/>
      <c r="I107" s="389"/>
      <c r="J107" s="389"/>
      <c r="Q107" s="81"/>
      <c r="R107" s="81"/>
    </row>
    <row r="108" spans="1:18" ht="37.5">
      <c r="B108" s="167" t="s">
        <v>1275</v>
      </c>
      <c r="C108" s="639" t="s">
        <v>1274</v>
      </c>
      <c r="D108" s="641">
        <f>'7.1 - MOTORS'!J34</f>
        <v>0</v>
      </c>
      <c r="E108" s="641">
        <f>'7.1 - MOTORS'!K34</f>
        <v>0</v>
      </c>
      <c r="F108" s="641">
        <f>'7.1 - MOTORS'!L34</f>
        <v>0</v>
      </c>
      <c r="G108" s="324"/>
      <c r="H108" s="392" t="str">
        <f t="shared" si="1"/>
        <v>See instructions in cell D8</v>
      </c>
      <c r="I108" s="389"/>
      <c r="J108" s="389"/>
      <c r="Q108" s="89"/>
      <c r="R108" s="89"/>
    </row>
    <row r="109" spans="1:18" ht="37.5">
      <c r="B109" s="167" t="s">
        <v>1593</v>
      </c>
      <c r="C109" s="639" t="s">
        <v>1274</v>
      </c>
      <c r="D109" s="641">
        <f>'7.1 - MOTORS'!J35</f>
        <v>0</v>
      </c>
      <c r="E109" s="641">
        <f>'7.1 - MOTORS'!K35</f>
        <v>0</v>
      </c>
      <c r="F109" s="641">
        <f>'7.1 - MOTORS'!L35</f>
        <v>0</v>
      </c>
      <c r="G109" s="324"/>
      <c r="H109" s="392" t="str">
        <f t="shared" si="1"/>
        <v>See instructions in cell D8</v>
      </c>
      <c r="I109" s="389"/>
      <c r="J109" s="389"/>
      <c r="Q109" s="89"/>
      <c r="R109" s="89"/>
    </row>
    <row r="110" spans="1:18" ht="37.5">
      <c r="B110" s="167" t="s">
        <v>1594</v>
      </c>
      <c r="C110" s="639" t="s">
        <v>1274</v>
      </c>
      <c r="D110" s="641">
        <f>'7.1 - MOTORS'!J36</f>
        <v>0</v>
      </c>
      <c r="E110" s="641">
        <f>'7.1 - MOTORS'!K36</f>
        <v>0</v>
      </c>
      <c r="F110" s="641">
        <f>'7.1 - MOTORS'!L36</f>
        <v>0</v>
      </c>
      <c r="G110" s="324"/>
      <c r="H110" s="392" t="str">
        <f t="shared" si="1"/>
        <v>See instructions in cell D8</v>
      </c>
      <c r="I110" s="389"/>
      <c r="J110" s="389"/>
      <c r="Q110" s="89"/>
      <c r="R110" s="89"/>
    </row>
    <row r="111" spans="1:18" ht="15.75" customHeight="1">
      <c r="B111" s="637" t="s">
        <v>1129</v>
      </c>
      <c r="C111" s="81"/>
      <c r="D111" s="85"/>
      <c r="E111" s="85"/>
      <c r="F111" s="85"/>
      <c r="G111" s="85"/>
      <c r="H111" s="392"/>
      <c r="I111" s="389"/>
      <c r="J111" s="389"/>
      <c r="Q111" s="389"/>
      <c r="R111" s="389"/>
    </row>
    <row r="112" spans="1:18" ht="92.25" customHeight="1">
      <c r="B112" s="89" t="s">
        <v>1130</v>
      </c>
      <c r="C112" s="657" t="s">
        <v>1249</v>
      </c>
      <c r="D112" s="641">
        <f>'8.1 - INF_EXT AIR BARRIER'!G47</f>
        <v>0</v>
      </c>
      <c r="E112" s="641">
        <f>'8.1 - INF_EXT AIR BARRIER'!H47</f>
        <v>0</v>
      </c>
      <c r="F112" s="641">
        <f>'8.1 - INF_EXT AIR BARRIER'!I47</f>
        <v>0</v>
      </c>
      <c r="G112" s="324"/>
      <c r="H112" s="392" t="str">
        <f t="shared" si="1"/>
        <v>See instructions in cell D8</v>
      </c>
      <c r="I112" s="389"/>
      <c r="J112" s="389"/>
      <c r="Q112" s="89"/>
      <c r="R112" s="89"/>
    </row>
    <row r="113" spans="1:18" ht="56.25" customHeight="1">
      <c r="B113" s="89" t="s">
        <v>1131</v>
      </c>
      <c r="C113" s="655" t="s">
        <v>1246</v>
      </c>
      <c r="D113" s="641">
        <f>'8.1 - INF_BLOWER DOOR TEST'!I33</f>
        <v>0</v>
      </c>
      <c r="E113" s="641">
        <f>'8.1 - INF_BLOWER DOOR TEST'!J33</f>
        <v>0</v>
      </c>
      <c r="F113" s="641">
        <f>'8.1 - INF_BLOWER DOOR TEST'!K33</f>
        <v>0</v>
      </c>
      <c r="G113" s="324"/>
      <c r="H113" s="392" t="str">
        <f t="shared" si="1"/>
        <v>See instructions in cell D8</v>
      </c>
      <c r="I113" s="389"/>
      <c r="J113" s="389"/>
      <c r="Q113" s="86"/>
      <c r="R113" s="86"/>
    </row>
    <row r="114" spans="1:18" ht="40.5" customHeight="1">
      <c r="B114" s="167" t="s">
        <v>271</v>
      </c>
      <c r="C114" s="655" t="s">
        <v>711</v>
      </c>
      <c r="D114" s="641">
        <f>'8.2 - VENT_SCHEDULE&amp;TAB REPORT'!O55</f>
        <v>0</v>
      </c>
      <c r="E114" s="641">
        <f>'8.2 - VENT_SCHEDULE&amp;TAB REPORT'!P55</f>
        <v>0</v>
      </c>
      <c r="F114" s="641">
        <f>'8.2 - VENT_SCHEDULE&amp;TAB REPORT'!Q55</f>
        <v>0</v>
      </c>
      <c r="G114" s="324"/>
      <c r="H114" s="392" t="str">
        <f t="shared" si="1"/>
        <v>See instructions in cell D8</v>
      </c>
      <c r="I114" s="389"/>
      <c r="J114" s="389"/>
      <c r="Q114" s="89"/>
      <c r="R114" s="89"/>
    </row>
    <row r="115" spans="1:18" ht="103.5">
      <c r="B115" s="167" t="s">
        <v>87</v>
      </c>
      <c r="C115" s="657" t="str">
        <f>IF('Project Info'!$C$12="","&lt;Confirm if project is participating in NYSERDA MPP on Project Info tab&gt;",IF('Project Info'!$C$12="Yes",R115,Q115))</f>
        <v>&lt;Confirm if project is participating in NYSERDA MPP on Project Info tab&gt;</v>
      </c>
      <c r="D115" s="653">
        <f>'8.2 - VENT_SCHEDULE&amp;TAB REPORT'!O56</f>
        <v>0</v>
      </c>
      <c r="E115" s="653">
        <f>'8.2 - VENT_SCHEDULE&amp;TAB REPORT'!P56</f>
        <v>0</v>
      </c>
      <c r="F115" s="653">
        <f>'8.2 - VENT_SCHEDULE&amp;TAB REPORT'!Q56</f>
        <v>0</v>
      </c>
      <c r="G115" s="324"/>
      <c r="H115" s="392" t="str">
        <f t="shared" si="1"/>
        <v>See instructions in cell D8</v>
      </c>
      <c r="I115" s="389"/>
      <c r="J115" s="389"/>
      <c r="Q115" s="89" t="s">
        <v>1681</v>
      </c>
      <c r="R115" s="89" t="s">
        <v>1680</v>
      </c>
    </row>
    <row r="116" spans="1:18" ht="25">
      <c r="B116" s="302"/>
      <c r="C116" s="639" t="s">
        <v>1619</v>
      </c>
      <c r="D116" s="641">
        <f>'8.2 - VENT_SCHEDULE&amp;TAB REPORT'!O54</f>
        <v>0</v>
      </c>
      <c r="E116" s="641">
        <f>'8.2 - VENT_SCHEDULE&amp;TAB REPORT'!P54</f>
        <v>0</v>
      </c>
      <c r="F116" s="641">
        <f>'8.2 - VENT_SCHEDULE&amp;TAB REPORT'!Q54</f>
        <v>0</v>
      </c>
      <c r="G116" s="324"/>
      <c r="H116" s="392" t="str">
        <f t="shared" si="1"/>
        <v>See instructions in cell D8</v>
      </c>
      <c r="I116" s="389"/>
      <c r="J116" s="389"/>
      <c r="Q116" s="86"/>
      <c r="R116" s="86"/>
    </row>
    <row r="117" spans="1:18" ht="79.5" customHeight="1">
      <c r="B117" s="1236" t="s">
        <v>88</v>
      </c>
      <c r="C117" s="657" t="s">
        <v>1888</v>
      </c>
      <c r="D117" s="641">
        <f>'8.2 - VENT_DUCT TIGHTNESS'!G32</f>
        <v>0</v>
      </c>
      <c r="E117" s="641">
        <f>'8.2 - VENT_DUCT TIGHTNESS'!H32</f>
        <v>0</v>
      </c>
      <c r="F117" s="641">
        <f>'8.2 - VENT_DUCT TIGHTNESS'!I32</f>
        <v>0</v>
      </c>
      <c r="G117" s="324"/>
      <c r="H117" s="392" t="str">
        <f t="shared" si="1"/>
        <v>See instructions in cell D8</v>
      </c>
      <c r="I117" s="389"/>
      <c r="J117" s="389"/>
      <c r="Q117" s="86"/>
      <c r="R117" s="86"/>
    </row>
    <row r="118" spans="1:18" ht="56.25" customHeight="1">
      <c r="A118" s="309"/>
      <c r="B118" s="1237"/>
      <c r="C118" s="639" t="s">
        <v>1461</v>
      </c>
      <c r="D118" s="641">
        <f>'8.2 - VENT_DUCT TIGHTNESS'!G33</f>
        <v>0</v>
      </c>
      <c r="E118" s="641">
        <f>'8.2 - VENT_DUCT TIGHTNESS'!H33</f>
        <v>0</v>
      </c>
      <c r="F118" s="641">
        <f>'8.2 - VENT_DUCT TIGHTNESS'!I33</f>
        <v>0</v>
      </c>
      <c r="G118" s="324"/>
      <c r="H118" s="392" t="str">
        <f t="shared" si="1"/>
        <v>See instructions in cell D8</v>
      </c>
      <c r="I118" s="389"/>
      <c r="J118" s="389"/>
      <c r="Q118" s="86"/>
      <c r="R118" s="86"/>
    </row>
    <row r="119" spans="1:18">
      <c r="B119" s="637" t="s">
        <v>1132</v>
      </c>
      <c r="C119" s="81"/>
      <c r="D119" s="85"/>
      <c r="E119" s="85"/>
      <c r="F119" s="85"/>
      <c r="G119" s="85"/>
      <c r="H119" s="392"/>
      <c r="I119" s="389"/>
      <c r="J119" s="389"/>
      <c r="Q119" s="389"/>
      <c r="R119" s="389"/>
    </row>
    <row r="120" spans="1:18" ht="75">
      <c r="B120" s="89" t="s">
        <v>192</v>
      </c>
      <c r="C120" s="657" t="s">
        <v>193</v>
      </c>
      <c r="D120" s="641">
        <f>'9.1 - METERS'!J29</f>
        <v>0</v>
      </c>
      <c r="E120" s="641">
        <f>'9.1 - METERS'!K29</f>
        <v>0</v>
      </c>
      <c r="F120" s="641">
        <f>'9.1 - METERS'!L29</f>
        <v>0</v>
      </c>
      <c r="G120" s="324"/>
      <c r="H120" s="392" t="str">
        <f t="shared" si="1"/>
        <v>See instructions in cell D8</v>
      </c>
      <c r="I120" s="389"/>
      <c r="J120" s="389"/>
      <c r="Q120" s="291"/>
      <c r="R120" s="291"/>
    </row>
    <row r="121" spans="1:18" ht="62.5">
      <c r="B121" s="89" t="s">
        <v>1133</v>
      </c>
      <c r="C121" s="639" t="s">
        <v>1880</v>
      </c>
      <c r="D121" s="131" t="s">
        <v>847</v>
      </c>
      <c r="E121" s="131" t="s">
        <v>847</v>
      </c>
      <c r="F121" s="641">
        <f>'9.1 - METERS'!L32</f>
        <v>0</v>
      </c>
      <c r="G121" s="324"/>
      <c r="H121" s="392" t="str">
        <f t="shared" si="1"/>
        <v>See instructions in cell D8</v>
      </c>
      <c r="I121" s="389"/>
      <c r="J121" s="389"/>
      <c r="Q121" s="291"/>
      <c r="R121" s="291"/>
    </row>
    <row r="122" spans="1:18" ht="27" customHeight="1">
      <c r="B122" s="1231" t="s">
        <v>1682</v>
      </c>
      <c r="C122" s="1232"/>
      <c r="D122" s="1232"/>
      <c r="E122" s="1232"/>
      <c r="F122" s="1233"/>
      <c r="G122" s="465"/>
      <c r="H122" s="389"/>
      <c r="I122" s="389"/>
      <c r="J122" s="389"/>
      <c r="Q122" s="218"/>
      <c r="R122" s="218"/>
    </row>
    <row r="123" spans="1:18" ht="15" customHeight="1">
      <c r="B123" s="1228" t="s">
        <v>1808</v>
      </c>
      <c r="C123" s="1229"/>
      <c r="D123" s="1229"/>
      <c r="E123" s="1229"/>
      <c r="F123" s="1230"/>
      <c r="G123" s="125"/>
      <c r="H123" s="389"/>
      <c r="I123" s="389"/>
      <c r="J123" s="389"/>
      <c r="Q123" s="330"/>
      <c r="R123" s="330"/>
    </row>
    <row r="124" spans="1:18" ht="15.75" customHeight="1">
      <c r="B124" s="218"/>
      <c r="C124" s="218"/>
      <c r="D124" s="218"/>
      <c r="E124" s="218"/>
      <c r="F124" s="218"/>
      <c r="G124" s="218"/>
      <c r="Q124" s="330"/>
      <c r="R124" s="330"/>
    </row>
    <row r="125" spans="1:18" ht="15" customHeight="1">
      <c r="B125" s="218"/>
      <c r="C125" s="218"/>
      <c r="D125" s="218"/>
      <c r="E125" s="218"/>
      <c r="F125" s="218"/>
      <c r="G125" s="218"/>
      <c r="Q125" s="330"/>
      <c r="R125" s="330"/>
    </row>
    <row r="126" spans="1:18" ht="15" customHeight="1">
      <c r="B126" s="218"/>
      <c r="C126" s="218"/>
      <c r="D126" s="218"/>
      <c r="E126" s="218"/>
      <c r="F126" s="218"/>
      <c r="G126" s="218"/>
      <c r="Q126" s="218"/>
      <c r="R126" s="218"/>
    </row>
    <row r="127" spans="1:18" ht="15.75" customHeight="1">
      <c r="B127" s="218"/>
      <c r="C127" s="218"/>
      <c r="D127" s="218"/>
      <c r="E127" s="218"/>
      <c r="F127" s="218"/>
      <c r="G127" s="218"/>
      <c r="Q127" s="218"/>
      <c r="R127" s="218"/>
    </row>
    <row r="128" spans="1:18">
      <c r="B128" s="218"/>
      <c r="C128" s="218"/>
      <c r="D128" s="218"/>
      <c r="E128" s="218"/>
      <c r="F128" s="218"/>
      <c r="G128" s="218"/>
      <c r="Q128" s="218"/>
      <c r="R128" s="218"/>
    </row>
    <row r="129" spans="2:18">
      <c r="B129" s="218"/>
      <c r="C129" s="218"/>
      <c r="D129" s="218"/>
      <c r="E129" s="218"/>
      <c r="F129" s="218"/>
      <c r="G129" s="218"/>
      <c r="Q129" s="218"/>
      <c r="R129" s="218"/>
    </row>
    <row r="130" spans="2:18">
      <c r="B130" s="218"/>
      <c r="C130" s="218"/>
      <c r="D130" s="218"/>
      <c r="E130" s="218"/>
      <c r="F130" s="218"/>
      <c r="G130" s="218"/>
      <c r="Q130" s="218"/>
      <c r="R130" s="218"/>
    </row>
    <row r="131" spans="2:18">
      <c r="B131" s="218"/>
      <c r="C131" s="218"/>
      <c r="D131" s="218"/>
      <c r="E131" s="218"/>
      <c r="F131" s="218"/>
      <c r="G131" s="218"/>
      <c r="Q131" s="218"/>
      <c r="R131" s="218"/>
    </row>
    <row r="132" spans="2:18">
      <c r="B132" s="218"/>
      <c r="C132" s="218"/>
      <c r="D132" s="218"/>
      <c r="E132" s="218"/>
      <c r="F132" s="218"/>
      <c r="G132" s="218"/>
      <c r="Q132" s="218"/>
      <c r="R132" s="218"/>
    </row>
    <row r="133" spans="2:18" ht="15" customHeight="1">
      <c r="B133" s="218"/>
      <c r="C133" s="218"/>
      <c r="D133" s="218"/>
      <c r="E133" s="218"/>
      <c r="F133" s="218"/>
      <c r="G133" s="218"/>
      <c r="Q133" s="218"/>
      <c r="R133" s="218"/>
    </row>
    <row r="134" spans="2:18" ht="15.75" customHeight="1">
      <c r="B134" s="218"/>
      <c r="C134" s="218"/>
      <c r="D134" s="218"/>
      <c r="E134" s="218"/>
      <c r="F134" s="218"/>
      <c r="G134" s="218"/>
      <c r="Q134" s="218"/>
      <c r="R134" s="218"/>
    </row>
    <row r="135" spans="2:18" ht="15" customHeight="1">
      <c r="B135" s="218"/>
      <c r="C135" s="218"/>
      <c r="D135" s="218"/>
      <c r="E135" s="218"/>
      <c r="F135" s="218"/>
      <c r="G135" s="218"/>
      <c r="Q135" s="218"/>
      <c r="R135" s="218"/>
    </row>
    <row r="136" spans="2:18" ht="15.75" customHeight="1">
      <c r="B136" s="218"/>
      <c r="C136" s="218"/>
      <c r="D136" s="218"/>
      <c r="E136" s="218"/>
      <c r="F136" s="218"/>
      <c r="G136" s="218"/>
      <c r="Q136" s="218"/>
      <c r="R136" s="218"/>
    </row>
    <row r="137" spans="2:18" ht="15" customHeight="1">
      <c r="B137" s="218"/>
      <c r="C137" s="218"/>
      <c r="D137" s="218"/>
      <c r="E137" s="218"/>
      <c r="F137" s="218"/>
      <c r="G137" s="218"/>
      <c r="Q137" s="218"/>
      <c r="R137" s="218"/>
    </row>
    <row r="138" spans="2:18" ht="15.75" customHeight="1">
      <c r="B138" s="218"/>
      <c r="C138" s="218"/>
      <c r="D138" s="218"/>
      <c r="E138" s="218"/>
      <c r="F138" s="218"/>
      <c r="G138" s="218"/>
      <c r="Q138" s="218"/>
      <c r="R138" s="218"/>
    </row>
    <row r="139" spans="2:18" ht="15" customHeight="1">
      <c r="B139" s="218"/>
      <c r="C139" s="218"/>
      <c r="D139" s="218"/>
      <c r="E139" s="218"/>
      <c r="F139" s="218"/>
      <c r="G139" s="218"/>
      <c r="Q139" s="218"/>
      <c r="R139" s="218"/>
    </row>
    <row r="140" spans="2:18" ht="15.75" customHeight="1">
      <c r="B140" s="218"/>
      <c r="C140" s="218"/>
      <c r="D140" s="218"/>
      <c r="E140" s="218"/>
      <c r="F140" s="218"/>
      <c r="G140" s="218"/>
      <c r="Q140" s="218"/>
      <c r="R140" s="218"/>
    </row>
    <row r="141" spans="2:18">
      <c r="B141" s="218"/>
      <c r="C141" s="218"/>
      <c r="D141" s="218"/>
      <c r="E141" s="218"/>
      <c r="F141" s="218"/>
      <c r="G141" s="218"/>
      <c r="Q141" s="218"/>
      <c r="R141" s="218"/>
    </row>
    <row r="142" spans="2:18">
      <c r="B142" s="218"/>
      <c r="C142" s="218"/>
      <c r="D142" s="218"/>
      <c r="E142" s="218"/>
      <c r="F142" s="218"/>
      <c r="G142" s="218"/>
      <c r="Q142" s="218"/>
      <c r="R142" s="218"/>
    </row>
    <row r="143" spans="2:18">
      <c r="B143" s="218"/>
      <c r="C143" s="218"/>
      <c r="D143" s="218"/>
      <c r="E143" s="218"/>
      <c r="F143" s="218"/>
      <c r="G143" s="218"/>
      <c r="Q143" s="218"/>
      <c r="R143" s="218"/>
    </row>
    <row r="144" spans="2:18">
      <c r="B144" s="218"/>
      <c r="C144" s="218"/>
      <c r="D144" s="218"/>
      <c r="E144" s="218"/>
      <c r="F144" s="218"/>
      <c r="G144" s="218"/>
      <c r="Q144" s="218"/>
      <c r="R144" s="218"/>
    </row>
    <row r="145" spans="2:18">
      <c r="B145" s="218"/>
      <c r="C145" s="218"/>
      <c r="D145" s="218"/>
      <c r="E145" s="218"/>
      <c r="F145" s="218"/>
      <c r="G145" s="218"/>
      <c r="Q145" s="218"/>
      <c r="R145" s="218"/>
    </row>
    <row r="146" spans="2:18" ht="15" customHeight="1">
      <c r="B146" s="218"/>
      <c r="C146" s="218"/>
      <c r="D146" s="218"/>
      <c r="E146" s="218"/>
      <c r="F146" s="218"/>
      <c r="G146" s="218"/>
      <c r="Q146" s="218"/>
      <c r="R146" s="218"/>
    </row>
    <row r="147" spans="2:18" ht="15.75" customHeight="1">
      <c r="B147" s="218"/>
      <c r="C147" s="218"/>
      <c r="D147" s="218"/>
      <c r="E147" s="218"/>
      <c r="F147" s="218"/>
      <c r="G147" s="218"/>
      <c r="Q147" s="218"/>
      <c r="R147" s="218"/>
    </row>
    <row r="148" spans="2:18" ht="15" customHeight="1">
      <c r="B148" s="218"/>
      <c r="C148" s="218"/>
      <c r="D148" s="218"/>
      <c r="E148" s="218"/>
      <c r="F148" s="218"/>
      <c r="G148" s="218"/>
      <c r="Q148" s="218"/>
      <c r="R148" s="218"/>
    </row>
    <row r="149" spans="2:18" ht="15.75" customHeight="1">
      <c r="B149" s="218"/>
      <c r="C149" s="218"/>
      <c r="D149" s="218"/>
      <c r="E149" s="218"/>
      <c r="F149" s="218"/>
      <c r="G149" s="218"/>
      <c r="Q149" s="218"/>
      <c r="R149" s="218"/>
    </row>
    <row r="150" spans="2:18" ht="15" customHeight="1">
      <c r="B150" s="218"/>
      <c r="C150" s="218"/>
      <c r="D150" s="218"/>
      <c r="E150" s="218"/>
      <c r="F150" s="218"/>
      <c r="G150" s="218"/>
      <c r="Q150" s="218"/>
      <c r="R150" s="218"/>
    </row>
    <row r="151" spans="2:18" ht="15.75" customHeight="1">
      <c r="B151" s="218"/>
      <c r="C151" s="218"/>
      <c r="D151" s="218"/>
      <c r="E151" s="218"/>
      <c r="F151" s="218"/>
      <c r="G151" s="218"/>
      <c r="Q151" s="218"/>
      <c r="R151" s="218"/>
    </row>
    <row r="152" spans="2:18" ht="15" customHeight="1">
      <c r="B152" s="218"/>
      <c r="C152" s="218"/>
      <c r="D152" s="218"/>
      <c r="E152" s="218"/>
      <c r="F152" s="218"/>
      <c r="G152" s="218"/>
      <c r="Q152" s="218"/>
      <c r="R152" s="218"/>
    </row>
    <row r="153" spans="2:18" ht="15.75" customHeight="1">
      <c r="B153" s="218"/>
      <c r="C153" s="218"/>
      <c r="D153" s="218"/>
      <c r="E153" s="218"/>
      <c r="F153" s="218"/>
      <c r="G153" s="218"/>
      <c r="Q153" s="218"/>
      <c r="R153" s="218"/>
    </row>
    <row r="154" spans="2:18" ht="15" customHeight="1">
      <c r="B154" s="218"/>
      <c r="C154" s="218"/>
      <c r="D154" s="218"/>
      <c r="E154" s="218"/>
      <c r="F154" s="218"/>
      <c r="G154" s="218"/>
      <c r="Q154" s="218"/>
      <c r="R154" s="218"/>
    </row>
    <row r="155" spans="2:18" ht="15" customHeight="1">
      <c r="B155" s="218"/>
      <c r="C155" s="218"/>
      <c r="D155" s="218"/>
      <c r="E155" s="218"/>
      <c r="F155" s="218"/>
      <c r="G155" s="218"/>
      <c r="Q155" s="218"/>
      <c r="R155" s="218"/>
    </row>
    <row r="156" spans="2:18" ht="15.75" customHeight="1">
      <c r="B156" s="218"/>
      <c r="C156" s="218"/>
      <c r="D156" s="218"/>
      <c r="E156" s="218"/>
      <c r="F156" s="218"/>
      <c r="G156" s="218"/>
      <c r="Q156" s="218"/>
      <c r="R156" s="218"/>
    </row>
    <row r="157" spans="2:18" ht="15" customHeight="1">
      <c r="B157" s="218"/>
      <c r="C157" s="218"/>
      <c r="D157" s="218"/>
      <c r="E157" s="218"/>
      <c r="F157" s="218"/>
      <c r="G157" s="218"/>
      <c r="Q157" s="218"/>
      <c r="R157" s="218"/>
    </row>
    <row r="158" spans="2:18" ht="15.75" customHeight="1">
      <c r="B158" s="218"/>
      <c r="C158" s="218"/>
      <c r="D158" s="218"/>
      <c r="E158" s="218"/>
      <c r="F158" s="218"/>
      <c r="G158" s="218"/>
      <c r="Q158" s="218"/>
      <c r="R158" s="218"/>
    </row>
    <row r="159" spans="2:18" ht="15" customHeight="1">
      <c r="B159" s="218"/>
      <c r="C159" s="218"/>
      <c r="D159" s="218"/>
      <c r="E159" s="218"/>
      <c r="F159" s="218"/>
      <c r="G159" s="218"/>
      <c r="Q159" s="218"/>
      <c r="R159" s="218"/>
    </row>
    <row r="160" spans="2:18" ht="15.75" customHeight="1">
      <c r="B160" s="218"/>
      <c r="C160" s="218"/>
      <c r="D160" s="218"/>
      <c r="E160" s="218"/>
      <c r="F160" s="218"/>
      <c r="G160" s="218"/>
      <c r="Q160" s="218"/>
      <c r="R160" s="218"/>
    </row>
    <row r="161" spans="2:18" ht="15" customHeight="1">
      <c r="B161" s="218"/>
      <c r="C161" s="218"/>
      <c r="D161" s="218"/>
      <c r="E161" s="218"/>
      <c r="F161" s="218"/>
      <c r="G161" s="218"/>
      <c r="Q161" s="218"/>
      <c r="R161" s="218"/>
    </row>
    <row r="162" spans="2:18" ht="15.75" customHeight="1">
      <c r="B162" s="218"/>
      <c r="C162" s="218"/>
      <c r="D162" s="218"/>
      <c r="E162" s="218"/>
      <c r="F162" s="218"/>
      <c r="G162" s="218"/>
      <c r="Q162" s="218"/>
      <c r="R162" s="218"/>
    </row>
    <row r="163" spans="2:18" ht="15" customHeight="1">
      <c r="B163" s="218"/>
      <c r="C163" s="218"/>
      <c r="D163" s="218"/>
      <c r="E163" s="218"/>
      <c r="F163" s="218"/>
      <c r="G163" s="218"/>
      <c r="Q163" s="218"/>
      <c r="R163" s="218"/>
    </row>
    <row r="164" spans="2:18" ht="15.75" customHeight="1">
      <c r="B164" s="218"/>
      <c r="C164" s="218"/>
      <c r="D164" s="218"/>
      <c r="E164" s="218"/>
      <c r="F164" s="218"/>
      <c r="G164" s="218"/>
      <c r="Q164" s="218"/>
      <c r="R164" s="218"/>
    </row>
    <row r="165" spans="2:18">
      <c r="B165" s="218"/>
      <c r="C165" s="218"/>
      <c r="D165" s="218"/>
      <c r="E165" s="218"/>
      <c r="F165" s="218"/>
      <c r="G165" s="218"/>
      <c r="Q165" s="218"/>
      <c r="R165" s="218"/>
    </row>
    <row r="166" spans="2:18">
      <c r="B166" s="218"/>
      <c r="C166" s="218"/>
      <c r="D166" s="218"/>
      <c r="E166" s="218"/>
      <c r="F166" s="218"/>
      <c r="G166" s="218"/>
      <c r="Q166" s="218"/>
      <c r="R166" s="218"/>
    </row>
    <row r="167" spans="2:18">
      <c r="B167" s="218"/>
      <c r="C167" s="218"/>
      <c r="D167" s="218"/>
      <c r="E167" s="218"/>
      <c r="F167" s="218"/>
      <c r="G167" s="218"/>
      <c r="Q167" s="218"/>
      <c r="R167" s="218"/>
    </row>
    <row r="168" spans="2:18" ht="15" customHeight="1">
      <c r="B168" s="218"/>
      <c r="C168" s="218"/>
      <c r="D168" s="218"/>
      <c r="E168" s="218"/>
      <c r="F168" s="218"/>
      <c r="G168" s="218"/>
      <c r="Q168" s="218"/>
      <c r="R168" s="218"/>
    </row>
    <row r="169" spans="2:18" ht="15.75" customHeight="1">
      <c r="B169" s="218"/>
      <c r="C169" s="218"/>
      <c r="D169" s="218"/>
      <c r="E169" s="218"/>
      <c r="F169" s="218"/>
      <c r="G169" s="218"/>
      <c r="Q169" s="218"/>
      <c r="R169" s="218"/>
    </row>
    <row r="170" spans="2:18">
      <c r="B170" s="218"/>
      <c r="C170" s="218"/>
      <c r="D170" s="218"/>
      <c r="E170" s="218"/>
      <c r="F170" s="218"/>
      <c r="G170" s="218"/>
      <c r="Q170" s="218"/>
      <c r="R170" s="218"/>
    </row>
    <row r="171" spans="2:18" ht="15" customHeight="1">
      <c r="B171" s="218"/>
      <c r="C171" s="218"/>
      <c r="D171" s="218"/>
      <c r="E171" s="218"/>
      <c r="F171" s="218"/>
      <c r="G171" s="218"/>
      <c r="Q171" s="218"/>
      <c r="R171" s="218"/>
    </row>
    <row r="172" spans="2:18" ht="15.75" customHeight="1">
      <c r="B172" s="218"/>
      <c r="C172" s="218"/>
      <c r="D172" s="218"/>
      <c r="E172" s="218"/>
      <c r="F172" s="218"/>
      <c r="G172" s="218"/>
      <c r="Q172" s="218"/>
      <c r="R172" s="218"/>
    </row>
    <row r="173" spans="2:18" ht="15" customHeight="1">
      <c r="B173" s="218"/>
      <c r="C173" s="218"/>
      <c r="D173" s="218"/>
      <c r="E173" s="218"/>
      <c r="F173" s="218"/>
      <c r="G173" s="218"/>
      <c r="Q173" s="218"/>
      <c r="R173" s="218"/>
    </row>
    <row r="174" spans="2:18" ht="15" customHeight="1">
      <c r="B174" s="218"/>
      <c r="C174" s="218"/>
      <c r="D174" s="218"/>
      <c r="E174" s="218"/>
      <c r="F174" s="218"/>
      <c r="G174" s="218"/>
      <c r="Q174" s="218"/>
      <c r="R174" s="218"/>
    </row>
    <row r="175" spans="2:18" ht="15.75" customHeight="1">
      <c r="B175" s="218"/>
      <c r="C175" s="218"/>
      <c r="D175" s="218"/>
      <c r="E175" s="218"/>
      <c r="F175" s="218"/>
      <c r="G175" s="218"/>
      <c r="Q175" s="218"/>
      <c r="R175" s="218"/>
    </row>
    <row r="176" spans="2:18" ht="15" customHeight="1">
      <c r="B176" s="218"/>
      <c r="C176" s="218"/>
      <c r="D176" s="218"/>
      <c r="E176" s="218"/>
      <c r="F176" s="218"/>
      <c r="G176" s="218"/>
      <c r="Q176" s="218"/>
      <c r="R176" s="218"/>
    </row>
    <row r="177" spans="2:18" ht="15" customHeight="1">
      <c r="B177" s="218"/>
      <c r="C177" s="218"/>
      <c r="D177" s="218"/>
      <c r="E177" s="218"/>
      <c r="F177" s="218"/>
      <c r="G177" s="218"/>
      <c r="Q177" s="218"/>
      <c r="R177" s="218"/>
    </row>
    <row r="178" spans="2:18" ht="15" customHeight="1">
      <c r="B178" s="218"/>
      <c r="C178" s="218"/>
      <c r="D178" s="218"/>
      <c r="E178" s="218"/>
      <c r="F178" s="218"/>
      <c r="G178" s="218"/>
      <c r="Q178" s="218"/>
      <c r="R178" s="218"/>
    </row>
    <row r="179" spans="2:18" ht="15" customHeight="1">
      <c r="B179" s="218"/>
      <c r="C179" s="218"/>
      <c r="D179" s="218"/>
      <c r="E179" s="218"/>
      <c r="F179" s="218"/>
      <c r="G179" s="218"/>
      <c r="Q179" s="218"/>
      <c r="R179" s="218"/>
    </row>
    <row r="180" spans="2:18" ht="15.75" customHeight="1">
      <c r="B180" s="218"/>
      <c r="C180" s="218"/>
      <c r="D180" s="218"/>
      <c r="E180" s="218"/>
      <c r="F180" s="218"/>
      <c r="G180" s="218"/>
      <c r="Q180" s="218"/>
      <c r="R180" s="218"/>
    </row>
    <row r="181" spans="2:18" ht="15" customHeight="1">
      <c r="B181" s="218"/>
      <c r="C181" s="218"/>
      <c r="D181" s="218"/>
      <c r="E181" s="218"/>
      <c r="F181" s="218"/>
      <c r="G181" s="218"/>
      <c r="Q181" s="218"/>
      <c r="R181" s="218"/>
    </row>
    <row r="182" spans="2:18" ht="15" customHeight="1">
      <c r="B182" s="218"/>
      <c r="C182" s="218"/>
      <c r="D182" s="218"/>
      <c r="E182" s="218"/>
      <c r="F182" s="218"/>
      <c r="G182" s="218"/>
      <c r="Q182" s="218"/>
      <c r="R182" s="218"/>
    </row>
    <row r="183" spans="2:18" ht="15" customHeight="1">
      <c r="B183" s="218"/>
      <c r="C183" s="218"/>
      <c r="D183" s="218"/>
      <c r="E183" s="218"/>
      <c r="F183" s="218"/>
      <c r="G183" s="218"/>
      <c r="Q183" s="218"/>
      <c r="R183" s="218"/>
    </row>
    <row r="184" spans="2:18" ht="15.75" customHeight="1">
      <c r="B184" s="218"/>
      <c r="C184" s="218"/>
      <c r="D184" s="218"/>
      <c r="E184" s="218"/>
      <c r="F184" s="218"/>
      <c r="G184" s="218"/>
      <c r="Q184" s="218"/>
      <c r="R184" s="218"/>
    </row>
    <row r="185" spans="2:18">
      <c r="B185" s="218"/>
      <c r="C185" s="218"/>
      <c r="D185" s="218"/>
      <c r="E185" s="218"/>
      <c r="F185" s="218"/>
      <c r="G185" s="218"/>
      <c r="Q185" s="218"/>
      <c r="R185" s="218"/>
    </row>
    <row r="186" spans="2:18">
      <c r="B186" s="218"/>
      <c r="C186" s="218"/>
      <c r="D186" s="218"/>
      <c r="E186" s="218"/>
      <c r="F186" s="218"/>
      <c r="G186" s="218"/>
      <c r="Q186" s="218"/>
      <c r="R186" s="218"/>
    </row>
    <row r="187" spans="2:18" ht="24" customHeight="1">
      <c r="B187" s="218"/>
      <c r="C187" s="218"/>
      <c r="D187" s="218"/>
      <c r="E187" s="218"/>
      <c r="F187" s="218"/>
      <c r="G187" s="218"/>
      <c r="Q187" s="218"/>
      <c r="R187" s="218"/>
    </row>
    <row r="188" spans="2:18">
      <c r="B188" s="218"/>
      <c r="C188" s="218"/>
      <c r="D188" s="218"/>
      <c r="E188" s="218"/>
      <c r="F188" s="218"/>
      <c r="G188" s="218"/>
      <c r="Q188" s="218"/>
      <c r="R188" s="218"/>
    </row>
    <row r="189" spans="2:18">
      <c r="B189" s="218"/>
      <c r="C189" s="218"/>
      <c r="D189" s="218"/>
      <c r="E189" s="218"/>
      <c r="F189" s="218"/>
      <c r="G189" s="218"/>
      <c r="Q189" s="218"/>
      <c r="R189" s="218"/>
    </row>
    <row r="190" spans="2:18">
      <c r="B190" s="218"/>
      <c r="C190" s="218"/>
      <c r="D190" s="218"/>
      <c r="E190" s="218"/>
      <c r="F190" s="218"/>
      <c r="G190" s="218"/>
      <c r="Q190" s="218"/>
      <c r="R190" s="218"/>
    </row>
    <row r="191" spans="2:18">
      <c r="B191" s="218"/>
      <c r="C191" s="218"/>
      <c r="D191" s="218"/>
      <c r="E191" s="218"/>
      <c r="F191" s="218"/>
      <c r="G191" s="218"/>
      <c r="Q191" s="218"/>
      <c r="R191" s="218"/>
    </row>
    <row r="192" spans="2:18" ht="24" customHeight="1">
      <c r="B192" s="218"/>
      <c r="C192" s="218"/>
      <c r="D192" s="218"/>
      <c r="E192" s="218"/>
      <c r="F192" s="218"/>
      <c r="G192" s="218"/>
      <c r="Q192" s="218"/>
      <c r="R192" s="218"/>
    </row>
    <row r="193" spans="2:18">
      <c r="B193" s="218"/>
      <c r="C193" s="218"/>
      <c r="D193" s="218"/>
      <c r="E193" s="218"/>
      <c r="F193" s="218"/>
      <c r="G193" s="218"/>
      <c r="Q193" s="218"/>
      <c r="R193" s="218"/>
    </row>
    <row r="194" spans="2:18">
      <c r="B194" s="218"/>
      <c r="C194" s="218"/>
      <c r="D194" s="218"/>
      <c r="E194" s="218"/>
      <c r="F194" s="218"/>
      <c r="G194" s="218"/>
      <c r="Q194" s="218"/>
      <c r="R194" s="218"/>
    </row>
    <row r="195" spans="2:18" ht="18">
      <c r="B195" s="225"/>
      <c r="C195" s="218"/>
      <c r="D195" s="218"/>
      <c r="E195" s="218"/>
      <c r="F195" s="218"/>
      <c r="G195" s="218"/>
      <c r="Q195" s="218"/>
      <c r="R195" s="218"/>
    </row>
    <row r="196" spans="2:18">
      <c r="B196" s="218"/>
      <c r="C196" s="218"/>
      <c r="D196" s="218"/>
      <c r="E196" s="218"/>
      <c r="F196" s="218"/>
      <c r="G196" s="218"/>
      <c r="Q196" s="218"/>
      <c r="R196" s="218"/>
    </row>
    <row r="197" spans="2:18">
      <c r="B197" s="218"/>
      <c r="C197" s="218"/>
      <c r="D197" s="218"/>
      <c r="E197" s="218"/>
      <c r="F197" s="218"/>
      <c r="G197" s="218"/>
      <c r="Q197" s="218"/>
      <c r="R197" s="218"/>
    </row>
    <row r="198" spans="2:18">
      <c r="B198" s="218"/>
      <c r="C198" s="218"/>
      <c r="D198" s="218"/>
      <c r="E198" s="218"/>
      <c r="F198" s="218"/>
      <c r="G198" s="218"/>
      <c r="Q198" s="218"/>
      <c r="R198" s="218"/>
    </row>
    <row r="199" spans="2:18">
      <c r="B199" s="218"/>
      <c r="C199" s="218"/>
      <c r="D199" s="218"/>
      <c r="E199" s="218"/>
      <c r="F199" s="218"/>
      <c r="G199" s="218"/>
      <c r="Q199" s="218"/>
      <c r="R199" s="218"/>
    </row>
    <row r="200" spans="2:18">
      <c r="B200" s="218"/>
      <c r="C200" s="218"/>
      <c r="D200" s="218"/>
      <c r="E200" s="218"/>
      <c r="F200" s="218"/>
      <c r="G200" s="218"/>
      <c r="Q200" s="218"/>
      <c r="R200" s="218"/>
    </row>
    <row r="201" spans="2:18">
      <c r="B201" s="218"/>
      <c r="C201" s="218"/>
      <c r="D201" s="218"/>
      <c r="E201" s="218"/>
      <c r="F201" s="218"/>
      <c r="G201" s="218"/>
      <c r="Q201" s="218"/>
      <c r="R201" s="218"/>
    </row>
    <row r="202" spans="2:18">
      <c r="B202" s="218"/>
      <c r="C202" s="218"/>
      <c r="D202" s="218"/>
      <c r="E202" s="218"/>
      <c r="F202" s="218"/>
      <c r="G202" s="218"/>
      <c r="Q202" s="218"/>
      <c r="R202" s="218"/>
    </row>
    <row r="203" spans="2:18">
      <c r="B203" s="218"/>
      <c r="C203" s="218"/>
      <c r="D203" s="218"/>
      <c r="E203" s="218"/>
      <c r="F203" s="218"/>
      <c r="G203" s="218"/>
      <c r="Q203" s="218"/>
      <c r="R203" s="218"/>
    </row>
    <row r="204" spans="2:18">
      <c r="B204" s="218"/>
      <c r="C204" s="218"/>
      <c r="D204" s="218"/>
      <c r="E204" s="218"/>
      <c r="F204" s="218"/>
      <c r="G204" s="218"/>
      <c r="Q204" s="218"/>
      <c r="R204" s="218"/>
    </row>
    <row r="205" spans="2:18">
      <c r="B205" s="218"/>
      <c r="C205" s="218"/>
      <c r="D205" s="218"/>
      <c r="E205" s="218"/>
      <c r="F205" s="218"/>
      <c r="G205" s="218"/>
      <c r="Q205" s="218"/>
      <c r="R205" s="218"/>
    </row>
    <row r="206" spans="2:18">
      <c r="B206" s="218"/>
      <c r="C206" s="218"/>
      <c r="D206" s="218"/>
      <c r="E206" s="218"/>
      <c r="F206" s="218"/>
      <c r="G206" s="218"/>
      <c r="Q206" s="218"/>
      <c r="R206" s="218"/>
    </row>
    <row r="207" spans="2:18">
      <c r="B207" s="218"/>
      <c r="C207" s="218"/>
      <c r="D207" s="218"/>
      <c r="E207" s="218"/>
      <c r="F207" s="218"/>
      <c r="G207" s="218"/>
      <c r="Q207" s="218"/>
      <c r="R207" s="218"/>
    </row>
    <row r="208" spans="2:18">
      <c r="B208" s="218"/>
      <c r="C208" s="218"/>
      <c r="D208" s="218"/>
      <c r="E208" s="218"/>
      <c r="F208" s="218"/>
      <c r="G208" s="218"/>
      <c r="Q208" s="218"/>
      <c r="R208" s="218"/>
    </row>
    <row r="209" spans="2:18">
      <c r="B209" s="218"/>
      <c r="C209" s="218"/>
      <c r="D209" s="218"/>
      <c r="E209" s="218"/>
      <c r="F209" s="218"/>
      <c r="G209" s="218"/>
      <c r="Q209" s="218"/>
      <c r="R209" s="218"/>
    </row>
    <row r="210" spans="2:18">
      <c r="B210" s="218"/>
      <c r="C210" s="218"/>
      <c r="D210" s="218"/>
      <c r="E210" s="218"/>
      <c r="F210" s="218"/>
      <c r="G210" s="218"/>
      <c r="Q210" s="218"/>
      <c r="R210" s="218"/>
    </row>
    <row r="211" spans="2:18">
      <c r="B211" s="218"/>
      <c r="C211" s="218"/>
      <c r="D211" s="218"/>
      <c r="E211" s="218"/>
      <c r="F211" s="218"/>
      <c r="G211" s="218"/>
      <c r="Q211" s="218"/>
      <c r="R211" s="218"/>
    </row>
    <row r="212" spans="2:18">
      <c r="B212" s="218"/>
      <c r="C212" s="218"/>
      <c r="D212" s="218"/>
      <c r="E212" s="218"/>
      <c r="F212" s="218"/>
      <c r="G212" s="218"/>
      <c r="Q212" s="218"/>
      <c r="R212" s="218"/>
    </row>
    <row r="213" spans="2:18">
      <c r="B213" s="218"/>
      <c r="C213" s="218"/>
      <c r="D213" s="218"/>
      <c r="E213" s="218"/>
      <c r="F213" s="218"/>
      <c r="G213" s="218"/>
      <c r="Q213" s="218"/>
      <c r="R213" s="218"/>
    </row>
    <row r="214" spans="2:18">
      <c r="B214" s="218"/>
      <c r="C214" s="218"/>
      <c r="D214" s="218"/>
      <c r="E214" s="218"/>
      <c r="F214" s="218"/>
      <c r="G214" s="218"/>
      <c r="Q214" s="218"/>
      <c r="R214" s="218"/>
    </row>
    <row r="215" spans="2:18">
      <c r="B215" s="218"/>
      <c r="C215" s="218"/>
      <c r="D215" s="218"/>
      <c r="E215" s="218"/>
      <c r="F215" s="218"/>
      <c r="G215" s="218"/>
      <c r="Q215" s="218"/>
      <c r="R215" s="218"/>
    </row>
    <row r="216" spans="2:18">
      <c r="B216" s="218"/>
      <c r="C216" s="218"/>
      <c r="D216" s="218"/>
      <c r="E216" s="218"/>
      <c r="F216" s="218"/>
      <c r="G216" s="218"/>
      <c r="Q216" s="218"/>
      <c r="R216" s="218"/>
    </row>
    <row r="217" spans="2:18">
      <c r="B217" s="218"/>
      <c r="C217" s="218"/>
      <c r="D217" s="218"/>
      <c r="E217" s="218"/>
      <c r="F217" s="218"/>
      <c r="G217" s="218"/>
      <c r="Q217" s="218"/>
      <c r="R217" s="218"/>
    </row>
    <row r="218" spans="2:18">
      <c r="B218" s="218"/>
      <c r="C218" s="218"/>
      <c r="D218" s="218"/>
      <c r="E218" s="218"/>
      <c r="F218" s="218"/>
      <c r="G218" s="218"/>
      <c r="Q218" s="218"/>
      <c r="R218" s="218"/>
    </row>
    <row r="219" spans="2:18">
      <c r="B219" s="218"/>
      <c r="C219" s="218"/>
      <c r="D219" s="218"/>
      <c r="E219" s="218"/>
      <c r="F219" s="218"/>
      <c r="G219" s="218"/>
      <c r="Q219" s="218"/>
      <c r="R219" s="218"/>
    </row>
    <row r="220" spans="2:18">
      <c r="B220" s="218"/>
      <c r="C220" s="218"/>
      <c r="D220" s="218"/>
      <c r="E220" s="218"/>
      <c r="F220" s="218"/>
      <c r="G220" s="218"/>
      <c r="Q220" s="218"/>
      <c r="R220" s="218"/>
    </row>
    <row r="221" spans="2:18">
      <c r="B221" s="218"/>
      <c r="C221" s="218"/>
      <c r="D221" s="218"/>
      <c r="E221" s="218"/>
      <c r="F221" s="218"/>
      <c r="G221" s="218"/>
      <c r="Q221" s="218"/>
      <c r="R221" s="218"/>
    </row>
    <row r="222" spans="2:18">
      <c r="B222" s="218"/>
      <c r="C222" s="218"/>
      <c r="D222" s="218"/>
      <c r="E222" s="218"/>
      <c r="F222" s="218"/>
      <c r="G222" s="218"/>
      <c r="Q222" s="218"/>
      <c r="R222" s="218"/>
    </row>
    <row r="223" spans="2:18">
      <c r="B223" s="218"/>
      <c r="C223" s="218"/>
      <c r="D223" s="218"/>
      <c r="E223" s="218"/>
      <c r="F223" s="218"/>
      <c r="G223" s="218"/>
      <c r="Q223" s="218"/>
      <c r="R223" s="218"/>
    </row>
    <row r="224" spans="2:18">
      <c r="B224" s="218"/>
      <c r="C224" s="218"/>
      <c r="D224" s="218"/>
      <c r="E224" s="218"/>
      <c r="F224" s="218"/>
      <c r="G224" s="218"/>
      <c r="Q224" s="218"/>
      <c r="R224" s="218"/>
    </row>
    <row r="225" spans="2:18">
      <c r="B225" s="218"/>
      <c r="C225" s="218"/>
      <c r="D225" s="218"/>
      <c r="E225" s="218"/>
      <c r="F225" s="218"/>
      <c r="G225" s="218"/>
      <c r="Q225" s="218"/>
      <c r="R225" s="218"/>
    </row>
    <row r="226" spans="2:18">
      <c r="B226" s="218"/>
      <c r="C226" s="218"/>
      <c r="D226" s="218"/>
      <c r="E226" s="218"/>
      <c r="F226" s="218"/>
      <c r="G226" s="218"/>
      <c r="Q226" s="218"/>
      <c r="R226" s="218"/>
    </row>
    <row r="227" spans="2:18">
      <c r="B227" s="218"/>
      <c r="C227" s="218"/>
      <c r="D227" s="218"/>
      <c r="E227" s="218"/>
      <c r="F227" s="218"/>
      <c r="G227" s="218"/>
      <c r="Q227" s="218"/>
      <c r="R227" s="218"/>
    </row>
    <row r="228" spans="2:18">
      <c r="B228" s="218"/>
      <c r="C228" s="218"/>
      <c r="D228" s="218"/>
      <c r="E228" s="218"/>
      <c r="F228" s="218"/>
      <c r="G228" s="218"/>
      <c r="Q228" s="218"/>
      <c r="R228" s="218"/>
    </row>
    <row r="229" spans="2:18">
      <c r="B229" s="218"/>
      <c r="C229" s="218"/>
      <c r="D229" s="218"/>
      <c r="E229" s="218"/>
      <c r="F229" s="218"/>
      <c r="G229" s="218"/>
      <c r="Q229" s="218"/>
      <c r="R229" s="218"/>
    </row>
    <row r="230" spans="2:18">
      <c r="B230" s="218"/>
      <c r="C230" s="218"/>
      <c r="D230" s="218"/>
      <c r="E230" s="218"/>
      <c r="F230" s="218"/>
      <c r="G230" s="218"/>
      <c r="Q230" s="218"/>
      <c r="R230" s="218"/>
    </row>
    <row r="231" spans="2:18">
      <c r="B231" s="218"/>
      <c r="C231" s="218"/>
      <c r="D231" s="218"/>
      <c r="E231" s="218"/>
      <c r="F231" s="218"/>
      <c r="G231" s="218"/>
      <c r="Q231" s="218"/>
      <c r="R231" s="218"/>
    </row>
    <row r="232" spans="2:18">
      <c r="B232" s="218"/>
      <c r="C232" s="218"/>
      <c r="D232" s="218"/>
      <c r="E232" s="218"/>
      <c r="F232" s="218"/>
      <c r="G232" s="218"/>
      <c r="Q232" s="218"/>
      <c r="R232" s="218"/>
    </row>
    <row r="233" spans="2:18">
      <c r="B233" s="218"/>
      <c r="C233" s="218"/>
      <c r="D233" s="218"/>
      <c r="E233" s="218"/>
      <c r="F233" s="218"/>
      <c r="G233" s="218"/>
      <c r="Q233" s="218"/>
      <c r="R233" s="218"/>
    </row>
    <row r="234" spans="2:18">
      <c r="B234" s="218"/>
      <c r="C234" s="218"/>
      <c r="D234" s="218"/>
      <c r="E234" s="218"/>
      <c r="F234" s="218"/>
      <c r="G234" s="218"/>
      <c r="Q234" s="218"/>
      <c r="R234" s="218"/>
    </row>
    <row r="235" spans="2:18">
      <c r="B235" s="218"/>
      <c r="C235" s="218"/>
      <c r="D235" s="218"/>
      <c r="E235" s="218"/>
      <c r="F235" s="218"/>
      <c r="G235" s="218"/>
      <c r="Q235" s="218"/>
      <c r="R235" s="218"/>
    </row>
    <row r="236" spans="2:18">
      <c r="B236" s="218"/>
      <c r="C236" s="218"/>
      <c r="D236" s="218"/>
      <c r="E236" s="218"/>
      <c r="F236" s="218"/>
      <c r="G236" s="218"/>
      <c r="Q236" s="218"/>
      <c r="R236" s="218"/>
    </row>
    <row r="237" spans="2:18">
      <c r="B237" s="218"/>
      <c r="C237" s="218"/>
      <c r="D237" s="218"/>
      <c r="E237" s="218"/>
      <c r="F237" s="218"/>
      <c r="G237" s="218"/>
      <c r="Q237" s="218"/>
      <c r="R237" s="218"/>
    </row>
    <row r="238" spans="2:18">
      <c r="B238" s="218"/>
      <c r="C238" s="218"/>
      <c r="D238" s="218"/>
      <c r="E238" s="218"/>
      <c r="F238" s="218"/>
      <c r="G238" s="218"/>
      <c r="Q238" s="218"/>
      <c r="R238" s="218"/>
    </row>
    <row r="239" spans="2:18">
      <c r="B239" s="218"/>
      <c r="C239" s="218"/>
      <c r="D239" s="218"/>
      <c r="E239" s="218"/>
      <c r="F239" s="218"/>
      <c r="G239" s="218"/>
      <c r="Q239" s="218"/>
      <c r="R239" s="218"/>
    </row>
    <row r="240" spans="2:18">
      <c r="B240" s="218"/>
      <c r="C240" s="218"/>
      <c r="D240" s="218"/>
      <c r="E240" s="218"/>
      <c r="F240" s="218"/>
      <c r="G240" s="218"/>
      <c r="Q240" s="218"/>
      <c r="R240" s="218"/>
    </row>
    <row r="241" spans="2:18">
      <c r="B241" s="218"/>
      <c r="C241" s="218"/>
      <c r="D241" s="218"/>
      <c r="E241" s="218"/>
      <c r="F241" s="218"/>
      <c r="G241" s="218"/>
      <c r="Q241" s="218"/>
      <c r="R241" s="218"/>
    </row>
    <row r="242" spans="2:18">
      <c r="B242" s="218"/>
      <c r="C242" s="218"/>
      <c r="D242" s="218"/>
      <c r="E242" s="218"/>
      <c r="F242" s="218"/>
      <c r="G242" s="218"/>
      <c r="Q242" s="218"/>
      <c r="R242" s="218"/>
    </row>
    <row r="243" spans="2:18">
      <c r="B243" s="218"/>
      <c r="C243" s="218"/>
      <c r="D243" s="218"/>
      <c r="E243" s="218"/>
      <c r="F243" s="218"/>
      <c r="G243" s="218"/>
      <c r="Q243" s="218"/>
      <c r="R243" s="218"/>
    </row>
    <row r="244" spans="2:18">
      <c r="B244" s="218"/>
      <c r="C244" s="218"/>
      <c r="D244" s="218"/>
      <c r="E244" s="218"/>
      <c r="F244" s="218"/>
      <c r="G244" s="218"/>
      <c r="Q244" s="218"/>
      <c r="R244" s="218"/>
    </row>
    <row r="245" spans="2:18">
      <c r="B245" s="218"/>
      <c r="C245" s="218"/>
      <c r="D245" s="218"/>
      <c r="E245" s="218"/>
      <c r="F245" s="218"/>
      <c r="G245" s="218"/>
      <c r="Q245" s="218"/>
      <c r="R245" s="218"/>
    </row>
    <row r="246" spans="2:18">
      <c r="B246" s="218"/>
      <c r="C246" s="218"/>
      <c r="D246" s="218"/>
      <c r="E246" s="218"/>
      <c r="F246" s="218"/>
      <c r="G246" s="218"/>
      <c r="Q246" s="218"/>
      <c r="R246" s="218"/>
    </row>
    <row r="247" spans="2:18">
      <c r="B247" s="218"/>
      <c r="C247" s="218"/>
      <c r="D247" s="218"/>
      <c r="E247" s="218"/>
      <c r="F247" s="218"/>
      <c r="G247" s="218"/>
      <c r="Q247" s="218"/>
      <c r="R247" s="218"/>
    </row>
    <row r="248" spans="2:18">
      <c r="B248" s="218"/>
      <c r="C248" s="218"/>
      <c r="D248" s="218"/>
      <c r="E248" s="218"/>
      <c r="F248" s="218"/>
      <c r="G248" s="218"/>
      <c r="Q248" s="218"/>
      <c r="R248" s="218"/>
    </row>
    <row r="249" spans="2:18">
      <c r="B249" s="218"/>
      <c r="C249" s="218"/>
      <c r="D249" s="218"/>
      <c r="E249" s="218"/>
      <c r="F249" s="218"/>
      <c r="G249" s="218"/>
      <c r="Q249" s="218"/>
      <c r="R249" s="218"/>
    </row>
    <row r="250" spans="2:18">
      <c r="B250" s="218"/>
      <c r="C250" s="218"/>
      <c r="D250" s="218"/>
      <c r="E250" s="218"/>
      <c r="F250" s="218"/>
      <c r="G250" s="218"/>
      <c r="Q250" s="218"/>
      <c r="R250" s="218"/>
    </row>
    <row r="251" spans="2:18">
      <c r="B251" s="218"/>
      <c r="C251" s="218"/>
      <c r="D251" s="218"/>
      <c r="E251" s="218"/>
      <c r="F251" s="218"/>
      <c r="G251" s="218"/>
      <c r="Q251" s="218"/>
      <c r="R251" s="218"/>
    </row>
    <row r="252" spans="2:18">
      <c r="B252" s="218"/>
      <c r="C252" s="218"/>
      <c r="D252" s="218"/>
      <c r="E252" s="218"/>
      <c r="F252" s="218"/>
      <c r="G252" s="218"/>
      <c r="Q252" s="218"/>
      <c r="R252" s="218"/>
    </row>
    <row r="253" spans="2:18">
      <c r="B253" s="218"/>
      <c r="C253" s="218"/>
      <c r="D253" s="218"/>
      <c r="E253" s="218"/>
      <c r="F253" s="218"/>
      <c r="G253" s="218"/>
      <c r="Q253" s="218"/>
      <c r="R253" s="218"/>
    </row>
    <row r="254" spans="2:18">
      <c r="B254" s="218"/>
      <c r="C254" s="218"/>
      <c r="D254" s="218"/>
      <c r="E254" s="218"/>
      <c r="F254" s="218"/>
      <c r="G254" s="218"/>
      <c r="Q254" s="218"/>
      <c r="R254" s="218"/>
    </row>
    <row r="255" spans="2:18">
      <c r="B255" s="218"/>
      <c r="C255" s="218"/>
      <c r="D255" s="218"/>
      <c r="E255" s="218"/>
      <c r="F255" s="218"/>
      <c r="G255" s="218"/>
      <c r="Q255" s="218"/>
      <c r="R255" s="218"/>
    </row>
    <row r="256" spans="2:18">
      <c r="B256" s="218"/>
      <c r="C256" s="218"/>
      <c r="D256" s="218"/>
      <c r="E256" s="218"/>
      <c r="F256" s="218"/>
      <c r="G256" s="218"/>
      <c r="Q256" s="218"/>
      <c r="R256" s="218"/>
    </row>
    <row r="257" spans="2:18">
      <c r="B257" s="218"/>
      <c r="C257" s="218"/>
      <c r="D257" s="218"/>
      <c r="E257" s="218"/>
      <c r="F257" s="218"/>
      <c r="G257" s="218"/>
      <c r="Q257" s="218"/>
      <c r="R257" s="218"/>
    </row>
    <row r="258" spans="2:18">
      <c r="B258" s="218"/>
      <c r="C258" s="218"/>
      <c r="D258" s="218"/>
      <c r="E258" s="218"/>
      <c r="F258" s="218"/>
      <c r="G258" s="218"/>
      <c r="Q258" s="218"/>
      <c r="R258" s="218"/>
    </row>
    <row r="259" spans="2:18">
      <c r="B259" s="218"/>
      <c r="C259" s="218"/>
      <c r="D259" s="218"/>
      <c r="E259" s="218"/>
      <c r="F259" s="218"/>
      <c r="G259" s="218"/>
      <c r="Q259" s="218"/>
      <c r="R259" s="218"/>
    </row>
    <row r="260" spans="2:18">
      <c r="B260" s="218"/>
      <c r="C260" s="218"/>
      <c r="D260" s="218"/>
      <c r="E260" s="218"/>
      <c r="F260" s="218"/>
      <c r="G260" s="218"/>
      <c r="Q260" s="218"/>
      <c r="R260" s="218"/>
    </row>
    <row r="261" spans="2:18">
      <c r="B261" s="218"/>
      <c r="C261" s="218"/>
      <c r="D261" s="218"/>
      <c r="E261" s="218"/>
      <c r="F261" s="218"/>
      <c r="G261" s="218"/>
      <c r="Q261" s="218"/>
      <c r="R261" s="218"/>
    </row>
    <row r="262" spans="2:18">
      <c r="B262" s="218"/>
      <c r="C262" s="218"/>
      <c r="D262" s="218"/>
      <c r="E262" s="218"/>
      <c r="F262" s="218"/>
      <c r="G262" s="218"/>
      <c r="Q262" s="218"/>
      <c r="R262" s="218"/>
    </row>
    <row r="263" spans="2:18">
      <c r="B263" s="218"/>
      <c r="C263" s="218"/>
      <c r="D263" s="218"/>
      <c r="E263" s="218"/>
      <c r="F263" s="218"/>
      <c r="G263" s="218"/>
      <c r="Q263" s="218"/>
      <c r="R263" s="218"/>
    </row>
    <row r="264" spans="2:18">
      <c r="B264" s="218"/>
      <c r="C264" s="218"/>
      <c r="D264" s="218"/>
      <c r="E264" s="218"/>
      <c r="F264" s="218"/>
      <c r="G264" s="218"/>
      <c r="Q264" s="218"/>
      <c r="R264" s="218"/>
    </row>
    <row r="265" spans="2:18">
      <c r="B265" s="218"/>
      <c r="C265" s="218"/>
      <c r="D265" s="218"/>
      <c r="E265" s="218"/>
      <c r="F265" s="218"/>
      <c r="G265" s="218"/>
      <c r="Q265" s="218"/>
      <c r="R265" s="218"/>
    </row>
    <row r="266" spans="2:18">
      <c r="B266" s="218"/>
      <c r="C266" s="218"/>
      <c r="D266" s="218"/>
      <c r="E266" s="218"/>
      <c r="F266" s="218"/>
      <c r="G266" s="218"/>
      <c r="Q266" s="218"/>
      <c r="R266" s="218"/>
    </row>
    <row r="267" spans="2:18">
      <c r="B267" s="218"/>
      <c r="C267" s="218"/>
      <c r="D267" s="218"/>
      <c r="E267" s="218"/>
      <c r="F267" s="218"/>
      <c r="G267" s="218"/>
      <c r="Q267" s="218"/>
      <c r="R267" s="218"/>
    </row>
    <row r="268" spans="2:18">
      <c r="B268" s="218"/>
      <c r="C268" s="218"/>
      <c r="D268" s="218"/>
      <c r="E268" s="218"/>
      <c r="F268" s="218"/>
      <c r="G268" s="218"/>
      <c r="Q268" s="218"/>
      <c r="R268" s="218"/>
    </row>
    <row r="269" spans="2:18">
      <c r="B269" s="218"/>
      <c r="C269" s="218"/>
      <c r="D269" s="218"/>
      <c r="E269" s="218"/>
      <c r="F269" s="218"/>
      <c r="G269" s="218"/>
      <c r="Q269" s="218"/>
      <c r="R269" s="218"/>
    </row>
    <row r="270" spans="2:18">
      <c r="B270" s="218"/>
      <c r="C270" s="218"/>
      <c r="D270" s="218"/>
      <c r="E270" s="218"/>
      <c r="F270" s="218"/>
      <c r="G270" s="218"/>
      <c r="Q270" s="218"/>
      <c r="R270" s="218"/>
    </row>
    <row r="271" spans="2:18">
      <c r="B271" s="218"/>
      <c r="C271" s="218"/>
      <c r="D271" s="218"/>
      <c r="E271" s="218"/>
      <c r="F271" s="218"/>
      <c r="G271" s="218"/>
      <c r="Q271" s="218"/>
      <c r="R271" s="218"/>
    </row>
    <row r="272" spans="2:18">
      <c r="B272" s="218"/>
      <c r="C272" s="218"/>
      <c r="D272" s="218"/>
      <c r="E272" s="218"/>
      <c r="F272" s="218"/>
      <c r="G272" s="218"/>
      <c r="Q272" s="218"/>
      <c r="R272" s="218"/>
    </row>
    <row r="273" spans="2:18">
      <c r="B273" s="218"/>
      <c r="C273" s="218"/>
      <c r="D273" s="218"/>
      <c r="E273" s="218"/>
      <c r="F273" s="218"/>
      <c r="G273" s="218"/>
      <c r="Q273" s="218"/>
      <c r="R273" s="218"/>
    </row>
    <row r="274" spans="2:18">
      <c r="B274" s="218"/>
      <c r="C274" s="218"/>
      <c r="D274" s="218"/>
      <c r="E274" s="218"/>
      <c r="F274" s="218"/>
      <c r="G274" s="218"/>
      <c r="Q274" s="218"/>
      <c r="R274" s="218"/>
    </row>
    <row r="275" spans="2:18">
      <c r="B275" s="218"/>
      <c r="C275" s="218"/>
      <c r="D275" s="218"/>
      <c r="E275" s="218"/>
      <c r="F275" s="218"/>
      <c r="G275" s="218"/>
      <c r="Q275" s="218"/>
      <c r="R275" s="218"/>
    </row>
    <row r="276" spans="2:18">
      <c r="D276" s="308"/>
      <c r="E276" s="308"/>
    </row>
    <row r="277" spans="2:18">
      <c r="D277" s="308"/>
      <c r="E277" s="308"/>
    </row>
    <row r="278" spans="2:18">
      <c r="D278" s="308"/>
      <c r="E278" s="308"/>
    </row>
    <row r="279" spans="2:18">
      <c r="D279" s="308"/>
      <c r="E279" s="308"/>
    </row>
    <row r="280" spans="2:18">
      <c r="D280" s="308"/>
      <c r="E280" s="308"/>
    </row>
    <row r="281" spans="2:18">
      <c r="D281" s="308"/>
      <c r="E281" s="308"/>
    </row>
    <row r="282" spans="2:18">
      <c r="D282" s="308"/>
      <c r="E282" s="308"/>
    </row>
    <row r="283" spans="2:18">
      <c r="D283" s="308"/>
      <c r="E283" s="308"/>
    </row>
    <row r="284" spans="2:18">
      <c r="D284" s="308"/>
      <c r="E284" s="308"/>
    </row>
    <row r="285" spans="2:18">
      <c r="D285" s="308"/>
      <c r="E285" s="308"/>
    </row>
    <row r="286" spans="2:18">
      <c r="D286" s="308"/>
      <c r="E286" s="308"/>
    </row>
    <row r="287" spans="2:18">
      <c r="D287" s="308"/>
      <c r="E287" s="308"/>
    </row>
    <row r="288" spans="2:18">
      <c r="D288" s="308"/>
      <c r="E288" s="308"/>
    </row>
    <row r="289" spans="4:5">
      <c r="D289" s="308"/>
      <c r="E289" s="308"/>
    </row>
    <row r="290" spans="4:5">
      <c r="D290" s="308"/>
      <c r="E290" s="308"/>
    </row>
    <row r="291" spans="4:5">
      <c r="D291" s="308"/>
      <c r="E291" s="308"/>
    </row>
    <row r="292" spans="4:5">
      <c r="D292" s="308"/>
      <c r="E292" s="308"/>
    </row>
    <row r="293" spans="4:5">
      <c r="D293" s="308"/>
      <c r="E293" s="308"/>
    </row>
    <row r="294" spans="4:5">
      <c r="D294" s="308"/>
      <c r="E294" s="308"/>
    </row>
    <row r="295" spans="4:5">
      <c r="D295" s="308"/>
      <c r="E295" s="308"/>
    </row>
    <row r="296" spans="4:5">
      <c r="D296" s="308"/>
      <c r="E296" s="308"/>
    </row>
    <row r="297" spans="4:5">
      <c r="D297" s="308"/>
      <c r="E297" s="308"/>
    </row>
    <row r="298" spans="4:5">
      <c r="D298" s="308"/>
      <c r="E298" s="308"/>
    </row>
    <row r="299" spans="4:5">
      <c r="D299" s="308"/>
      <c r="E299" s="308"/>
    </row>
    <row r="300" spans="4:5">
      <c r="D300" s="308"/>
      <c r="E300" s="308"/>
    </row>
    <row r="301" spans="4:5">
      <c r="D301" s="308"/>
      <c r="E301" s="308"/>
    </row>
    <row r="302" spans="4:5">
      <c r="D302" s="308"/>
      <c r="E302" s="308"/>
    </row>
    <row r="303" spans="4:5">
      <c r="D303" s="308"/>
      <c r="E303" s="308"/>
    </row>
    <row r="304" spans="4:5">
      <c r="D304" s="308"/>
      <c r="E304" s="308"/>
    </row>
    <row r="305" spans="4:5">
      <c r="D305" s="308"/>
      <c r="E305" s="308"/>
    </row>
    <row r="306" spans="4:5">
      <c r="D306" s="308"/>
      <c r="E306" s="308"/>
    </row>
    <row r="307" spans="4:5">
      <c r="D307" s="308"/>
      <c r="E307" s="308"/>
    </row>
    <row r="308" spans="4:5">
      <c r="D308" s="308"/>
      <c r="E308" s="308"/>
    </row>
    <row r="309" spans="4:5">
      <c r="D309" s="308"/>
      <c r="E309" s="308"/>
    </row>
    <row r="310" spans="4:5">
      <c r="D310" s="308"/>
      <c r="E310" s="308"/>
    </row>
    <row r="311" spans="4:5">
      <c r="D311" s="308"/>
      <c r="E311" s="308"/>
    </row>
    <row r="312" spans="4:5">
      <c r="D312" s="308"/>
      <c r="E312" s="308"/>
    </row>
    <row r="313" spans="4:5">
      <c r="D313" s="308"/>
      <c r="E313" s="308"/>
    </row>
    <row r="314" spans="4:5">
      <c r="D314" s="308"/>
      <c r="E314" s="308"/>
    </row>
    <row r="315" spans="4:5">
      <c r="D315" s="308"/>
      <c r="E315" s="308"/>
    </row>
    <row r="316" spans="4:5">
      <c r="D316" s="308"/>
      <c r="E316" s="308"/>
    </row>
    <row r="317" spans="4:5">
      <c r="D317" s="308"/>
      <c r="E317" s="308"/>
    </row>
    <row r="318" spans="4:5">
      <c r="D318" s="308"/>
      <c r="E318" s="308"/>
    </row>
    <row r="319" spans="4:5">
      <c r="D319" s="308"/>
      <c r="E319" s="308"/>
    </row>
    <row r="320" spans="4:5">
      <c r="D320" s="308"/>
      <c r="E320" s="308"/>
    </row>
    <row r="321" spans="4:5">
      <c r="D321" s="308"/>
      <c r="E321" s="308"/>
    </row>
    <row r="322" spans="4:5">
      <c r="D322" s="308"/>
      <c r="E322" s="308"/>
    </row>
    <row r="323" spans="4:5">
      <c r="D323" s="308"/>
      <c r="E323" s="308"/>
    </row>
    <row r="324" spans="4:5">
      <c r="D324" s="308"/>
      <c r="E324" s="308"/>
    </row>
    <row r="325" spans="4:5">
      <c r="D325" s="308"/>
      <c r="E325" s="308"/>
    </row>
    <row r="326" spans="4:5">
      <c r="D326" s="308"/>
      <c r="E326" s="308"/>
    </row>
    <row r="327" spans="4:5">
      <c r="D327" s="308"/>
      <c r="E327" s="308"/>
    </row>
    <row r="328" spans="4:5">
      <c r="D328" s="308"/>
      <c r="E328" s="308"/>
    </row>
    <row r="329" spans="4:5">
      <c r="D329" s="308"/>
      <c r="E329" s="308"/>
    </row>
    <row r="330" spans="4:5">
      <c r="D330" s="308"/>
      <c r="E330" s="308"/>
    </row>
    <row r="331" spans="4:5">
      <c r="D331" s="308"/>
      <c r="E331" s="308"/>
    </row>
    <row r="332" spans="4:5">
      <c r="D332" s="308"/>
      <c r="E332" s="308"/>
    </row>
    <row r="333" spans="4:5">
      <c r="D333" s="308"/>
      <c r="E333" s="308"/>
    </row>
    <row r="334" spans="4:5">
      <c r="D334" s="308"/>
      <c r="E334" s="308"/>
    </row>
    <row r="335" spans="4:5">
      <c r="D335" s="308"/>
      <c r="E335" s="308"/>
    </row>
    <row r="336" spans="4:5">
      <c r="D336" s="308"/>
      <c r="E336" s="308"/>
    </row>
    <row r="337" spans="4:5">
      <c r="D337" s="308"/>
      <c r="E337" s="308"/>
    </row>
    <row r="338" spans="4:5">
      <c r="D338" s="308"/>
      <c r="E338" s="308"/>
    </row>
    <row r="339" spans="4:5">
      <c r="D339" s="308"/>
      <c r="E339" s="308"/>
    </row>
    <row r="340" spans="4:5">
      <c r="D340" s="308"/>
      <c r="E340" s="308"/>
    </row>
    <row r="341" spans="4:5">
      <c r="D341" s="308"/>
      <c r="E341" s="308"/>
    </row>
    <row r="342" spans="4:5">
      <c r="D342" s="308"/>
      <c r="E342" s="308"/>
    </row>
    <row r="343" spans="4:5">
      <c r="D343" s="308"/>
      <c r="E343" s="308"/>
    </row>
    <row r="344" spans="4:5">
      <c r="D344" s="308"/>
      <c r="E344" s="308"/>
    </row>
    <row r="345" spans="4:5">
      <c r="D345" s="308"/>
      <c r="E345" s="308"/>
    </row>
    <row r="346" spans="4:5">
      <c r="D346" s="308"/>
      <c r="E346" s="308"/>
    </row>
    <row r="347" spans="4:5">
      <c r="D347" s="308"/>
      <c r="E347" s="308"/>
    </row>
    <row r="348" spans="4:5">
      <c r="D348" s="308"/>
      <c r="E348" s="308"/>
    </row>
    <row r="349" spans="4:5">
      <c r="D349" s="308"/>
      <c r="E349" s="308"/>
    </row>
    <row r="350" spans="4:5">
      <c r="D350" s="308"/>
      <c r="E350" s="308"/>
    </row>
    <row r="351" spans="4:5">
      <c r="D351" s="308"/>
      <c r="E351" s="308"/>
    </row>
    <row r="352" spans="4:5">
      <c r="D352" s="308"/>
      <c r="E352" s="308"/>
    </row>
    <row r="353" spans="4:5">
      <c r="D353" s="308"/>
      <c r="E353" s="308"/>
    </row>
    <row r="354" spans="4:5">
      <c r="D354" s="308"/>
      <c r="E354" s="308"/>
    </row>
    <row r="355" spans="4:5">
      <c r="D355" s="308"/>
      <c r="E355" s="308"/>
    </row>
    <row r="356" spans="4:5">
      <c r="D356" s="308"/>
      <c r="E356" s="308"/>
    </row>
    <row r="357" spans="4:5">
      <c r="D357" s="308"/>
      <c r="E357" s="308"/>
    </row>
    <row r="358" spans="4:5">
      <c r="D358" s="308"/>
      <c r="E358" s="308"/>
    </row>
    <row r="359" spans="4:5">
      <c r="D359" s="308"/>
      <c r="E359" s="308"/>
    </row>
    <row r="360" spans="4:5">
      <c r="D360" s="308"/>
      <c r="E360" s="308"/>
    </row>
    <row r="361" spans="4:5">
      <c r="D361" s="308"/>
      <c r="E361" s="308"/>
    </row>
    <row r="362" spans="4:5">
      <c r="D362" s="308"/>
      <c r="E362" s="308"/>
    </row>
    <row r="363" spans="4:5">
      <c r="D363" s="308"/>
      <c r="E363" s="308"/>
    </row>
    <row r="364" spans="4:5">
      <c r="D364" s="308"/>
      <c r="E364" s="308"/>
    </row>
    <row r="365" spans="4:5">
      <c r="D365" s="308"/>
      <c r="E365" s="308"/>
    </row>
    <row r="366" spans="4:5">
      <c r="D366" s="308"/>
      <c r="E366" s="308"/>
    </row>
    <row r="367" spans="4:5">
      <c r="D367" s="308"/>
      <c r="E367" s="308"/>
    </row>
    <row r="368" spans="4:5">
      <c r="D368" s="308"/>
      <c r="E368" s="308"/>
    </row>
    <row r="369" spans="4:5">
      <c r="D369" s="308"/>
      <c r="E369" s="308"/>
    </row>
    <row r="370" spans="4:5">
      <c r="D370" s="308"/>
      <c r="E370" s="308"/>
    </row>
    <row r="371" spans="4:5">
      <c r="D371" s="308"/>
      <c r="E371" s="308"/>
    </row>
    <row r="372" spans="4:5">
      <c r="D372" s="308"/>
      <c r="E372" s="308"/>
    </row>
    <row r="373" spans="4:5">
      <c r="D373" s="308"/>
      <c r="E373" s="308"/>
    </row>
    <row r="374" spans="4:5">
      <c r="D374" s="308"/>
      <c r="E374" s="308"/>
    </row>
    <row r="375" spans="4:5">
      <c r="D375" s="308"/>
      <c r="E375" s="308"/>
    </row>
    <row r="376" spans="4:5">
      <c r="D376" s="308"/>
      <c r="E376" s="308"/>
    </row>
    <row r="377" spans="4:5">
      <c r="D377" s="308"/>
      <c r="E377" s="308"/>
    </row>
    <row r="378" spans="4:5">
      <c r="D378" s="308"/>
      <c r="E378" s="308"/>
    </row>
    <row r="379" spans="4:5">
      <c r="D379" s="308"/>
      <c r="E379" s="308"/>
    </row>
    <row r="380" spans="4:5">
      <c r="D380" s="308"/>
      <c r="E380" s="308"/>
    </row>
    <row r="381" spans="4:5">
      <c r="D381" s="308"/>
      <c r="E381" s="308"/>
    </row>
    <row r="382" spans="4:5">
      <c r="D382" s="308"/>
      <c r="E382" s="308"/>
    </row>
    <row r="383" spans="4:5">
      <c r="D383" s="308"/>
      <c r="E383" s="308"/>
    </row>
    <row r="384" spans="4:5">
      <c r="D384" s="308"/>
      <c r="E384" s="308"/>
    </row>
    <row r="385" spans="4:5">
      <c r="D385" s="308"/>
      <c r="E385" s="308"/>
    </row>
    <row r="386" spans="4:5">
      <c r="D386" s="308"/>
      <c r="E386" s="308"/>
    </row>
    <row r="387" spans="4:5">
      <c r="D387" s="308"/>
      <c r="E387" s="308"/>
    </row>
    <row r="388" spans="4:5">
      <c r="D388" s="308"/>
      <c r="E388" s="308"/>
    </row>
    <row r="389" spans="4:5">
      <c r="D389" s="308"/>
      <c r="E389" s="308"/>
    </row>
    <row r="390" spans="4:5">
      <c r="D390" s="308"/>
      <c r="E390" s="308"/>
    </row>
    <row r="391" spans="4:5">
      <c r="D391" s="308"/>
      <c r="E391" s="308"/>
    </row>
    <row r="392" spans="4:5">
      <c r="D392" s="308"/>
      <c r="E392" s="308"/>
    </row>
    <row r="393" spans="4:5">
      <c r="D393" s="308"/>
      <c r="E393" s="308"/>
    </row>
    <row r="394" spans="4:5">
      <c r="D394" s="308"/>
      <c r="E394" s="308"/>
    </row>
    <row r="395" spans="4:5">
      <c r="D395" s="308"/>
      <c r="E395" s="308"/>
    </row>
    <row r="396" spans="4:5">
      <c r="D396" s="308"/>
      <c r="E396" s="308"/>
    </row>
    <row r="397" spans="4:5">
      <c r="D397" s="308"/>
      <c r="E397" s="308"/>
    </row>
    <row r="398" spans="4:5">
      <c r="D398" s="308"/>
      <c r="E398" s="308"/>
    </row>
    <row r="399" spans="4:5">
      <c r="D399" s="308"/>
      <c r="E399" s="308"/>
    </row>
    <row r="400" spans="4:5">
      <c r="D400" s="308"/>
      <c r="E400" s="308"/>
    </row>
    <row r="401" spans="4:5">
      <c r="D401" s="308"/>
      <c r="E401" s="308"/>
    </row>
    <row r="402" spans="4:5">
      <c r="D402" s="308"/>
      <c r="E402" s="308"/>
    </row>
    <row r="403" spans="4:5">
      <c r="D403" s="308"/>
      <c r="E403" s="308"/>
    </row>
    <row r="404" spans="4:5">
      <c r="D404" s="308"/>
      <c r="E404" s="308"/>
    </row>
    <row r="405" spans="4:5">
      <c r="D405" s="308"/>
      <c r="E405" s="308"/>
    </row>
    <row r="406" spans="4:5">
      <c r="D406" s="308"/>
      <c r="E406" s="308"/>
    </row>
    <row r="407" spans="4:5">
      <c r="D407" s="308"/>
      <c r="E407" s="308"/>
    </row>
    <row r="408" spans="4:5">
      <c r="D408" s="308"/>
      <c r="E408" s="308"/>
    </row>
    <row r="409" spans="4:5">
      <c r="D409" s="308"/>
      <c r="E409" s="308"/>
    </row>
    <row r="410" spans="4:5">
      <c r="D410" s="308"/>
      <c r="E410" s="308"/>
    </row>
    <row r="411" spans="4:5">
      <c r="D411" s="308"/>
      <c r="E411" s="308"/>
    </row>
    <row r="412" spans="4:5">
      <c r="D412" s="308"/>
      <c r="E412" s="308"/>
    </row>
    <row r="413" spans="4:5">
      <c r="D413" s="308"/>
      <c r="E413" s="308"/>
    </row>
    <row r="414" spans="4:5">
      <c r="D414" s="308"/>
      <c r="E414" s="308"/>
    </row>
    <row r="415" spans="4:5">
      <c r="D415" s="308"/>
      <c r="E415" s="308"/>
    </row>
    <row r="416" spans="4:5">
      <c r="D416" s="308"/>
      <c r="E416" s="308"/>
    </row>
    <row r="417" spans="4:5">
      <c r="D417" s="308"/>
      <c r="E417" s="308"/>
    </row>
    <row r="418" spans="4:5">
      <c r="D418" s="308"/>
      <c r="E418" s="308"/>
    </row>
    <row r="419" spans="4:5">
      <c r="D419" s="308"/>
      <c r="E419" s="308"/>
    </row>
    <row r="420" spans="4:5">
      <c r="D420" s="308"/>
      <c r="E420" s="308"/>
    </row>
    <row r="421" spans="4:5">
      <c r="D421" s="308"/>
      <c r="E421" s="308"/>
    </row>
    <row r="422" spans="4:5">
      <c r="D422" s="308"/>
      <c r="E422" s="308"/>
    </row>
    <row r="423" spans="4:5">
      <c r="D423" s="308"/>
      <c r="E423" s="308"/>
    </row>
    <row r="424" spans="4:5">
      <c r="D424" s="308"/>
      <c r="E424" s="308"/>
    </row>
    <row r="425" spans="4:5">
      <c r="D425" s="308"/>
      <c r="E425" s="308"/>
    </row>
    <row r="426" spans="4:5">
      <c r="D426" s="308"/>
      <c r="E426" s="308"/>
    </row>
    <row r="427" spans="4:5">
      <c r="D427" s="308"/>
      <c r="E427" s="308"/>
    </row>
    <row r="428" spans="4:5">
      <c r="D428" s="308"/>
      <c r="E428" s="308"/>
    </row>
    <row r="429" spans="4:5">
      <c r="D429" s="308"/>
      <c r="E429" s="308"/>
    </row>
    <row r="430" spans="4:5">
      <c r="D430" s="308"/>
      <c r="E430" s="308"/>
    </row>
    <row r="431" spans="4:5">
      <c r="D431" s="308"/>
      <c r="E431" s="308"/>
    </row>
    <row r="432" spans="4:5">
      <c r="D432" s="308"/>
      <c r="E432" s="308"/>
    </row>
    <row r="433" spans="4:5">
      <c r="D433" s="308"/>
      <c r="E433" s="308"/>
    </row>
    <row r="434" spans="4:5">
      <c r="D434" s="308"/>
      <c r="E434" s="308"/>
    </row>
    <row r="435" spans="4:5">
      <c r="D435" s="308"/>
      <c r="E435" s="308"/>
    </row>
    <row r="436" spans="4:5">
      <c r="D436" s="308"/>
      <c r="E436" s="308"/>
    </row>
    <row r="437" spans="4:5">
      <c r="D437" s="308"/>
      <c r="E437" s="308"/>
    </row>
    <row r="438" spans="4:5">
      <c r="D438" s="308"/>
      <c r="E438" s="308"/>
    </row>
    <row r="439" spans="4:5">
      <c r="D439" s="308"/>
      <c r="E439" s="308"/>
    </row>
    <row r="440" spans="4:5">
      <c r="D440" s="308"/>
      <c r="E440" s="308"/>
    </row>
    <row r="441" spans="4:5">
      <c r="D441" s="308"/>
      <c r="E441" s="308"/>
    </row>
    <row r="442" spans="4:5">
      <c r="D442" s="308"/>
      <c r="E442" s="308"/>
    </row>
    <row r="443" spans="4:5">
      <c r="D443" s="308"/>
      <c r="E443" s="308"/>
    </row>
    <row r="444" spans="4:5">
      <c r="D444" s="308"/>
      <c r="E444" s="308"/>
    </row>
    <row r="445" spans="4:5">
      <c r="D445" s="308"/>
      <c r="E445" s="308"/>
    </row>
    <row r="446" spans="4:5">
      <c r="D446" s="308"/>
      <c r="E446" s="308"/>
    </row>
    <row r="447" spans="4:5">
      <c r="D447" s="308"/>
      <c r="E447" s="308"/>
    </row>
    <row r="448" spans="4:5">
      <c r="D448" s="308"/>
      <c r="E448" s="308"/>
    </row>
    <row r="449" spans="4:5">
      <c r="D449" s="308"/>
      <c r="E449" s="308"/>
    </row>
    <row r="450" spans="4:5">
      <c r="D450" s="308"/>
      <c r="E450" s="308"/>
    </row>
    <row r="451" spans="4:5">
      <c r="D451" s="308"/>
      <c r="E451" s="308"/>
    </row>
    <row r="452" spans="4:5">
      <c r="D452" s="308"/>
      <c r="E452" s="308"/>
    </row>
    <row r="453" spans="4:5">
      <c r="D453" s="308"/>
      <c r="E453" s="308"/>
    </row>
    <row r="454" spans="4:5">
      <c r="D454" s="308"/>
      <c r="E454" s="308"/>
    </row>
    <row r="455" spans="4:5">
      <c r="D455" s="308"/>
      <c r="E455" s="308"/>
    </row>
    <row r="456" spans="4:5">
      <c r="D456" s="308"/>
      <c r="E456" s="308"/>
    </row>
    <row r="457" spans="4:5">
      <c r="D457" s="308"/>
      <c r="E457" s="308"/>
    </row>
    <row r="458" spans="4:5">
      <c r="D458" s="308"/>
      <c r="E458" s="308"/>
    </row>
    <row r="459" spans="4:5">
      <c r="D459" s="308"/>
      <c r="E459" s="308"/>
    </row>
    <row r="460" spans="4:5">
      <c r="D460" s="308"/>
      <c r="E460" s="308"/>
    </row>
    <row r="461" spans="4:5">
      <c r="D461" s="308"/>
      <c r="E461" s="308"/>
    </row>
    <row r="462" spans="4:5">
      <c r="D462" s="308"/>
      <c r="E462" s="308"/>
    </row>
    <row r="463" spans="4:5">
      <c r="D463" s="308"/>
      <c r="E463" s="308"/>
    </row>
    <row r="464" spans="4:5">
      <c r="D464" s="308"/>
      <c r="E464" s="308"/>
    </row>
    <row r="465" spans="4:5">
      <c r="D465" s="308"/>
      <c r="E465" s="308"/>
    </row>
    <row r="466" spans="4:5">
      <c r="D466" s="308"/>
      <c r="E466" s="308"/>
    </row>
    <row r="467" spans="4:5">
      <c r="D467" s="308"/>
      <c r="E467" s="308"/>
    </row>
    <row r="468" spans="4:5">
      <c r="D468" s="308"/>
      <c r="E468" s="308"/>
    </row>
    <row r="469" spans="4:5">
      <c r="D469" s="308"/>
      <c r="E469" s="308"/>
    </row>
    <row r="470" spans="4:5">
      <c r="D470" s="308"/>
      <c r="E470" s="308"/>
    </row>
    <row r="471" spans="4:5">
      <c r="D471" s="308"/>
      <c r="E471" s="308"/>
    </row>
    <row r="472" spans="4:5">
      <c r="D472" s="308"/>
      <c r="E472" s="308"/>
    </row>
    <row r="473" spans="4:5">
      <c r="D473" s="308"/>
      <c r="E473" s="308"/>
    </row>
    <row r="474" spans="4:5">
      <c r="D474" s="308"/>
      <c r="E474" s="308"/>
    </row>
    <row r="475" spans="4:5">
      <c r="D475" s="308"/>
      <c r="E475" s="308"/>
    </row>
    <row r="476" spans="4:5">
      <c r="D476" s="308"/>
      <c r="E476" s="308"/>
    </row>
    <row r="477" spans="4:5">
      <c r="D477" s="308"/>
      <c r="E477" s="308"/>
    </row>
    <row r="478" spans="4:5">
      <c r="D478" s="308"/>
      <c r="E478" s="308"/>
    </row>
    <row r="479" spans="4:5">
      <c r="D479" s="308"/>
      <c r="E479" s="308"/>
    </row>
    <row r="480" spans="4:5">
      <c r="D480" s="308"/>
      <c r="E480" s="308"/>
    </row>
    <row r="481" spans="4:5">
      <c r="D481" s="308"/>
      <c r="E481" s="308"/>
    </row>
    <row r="482" spans="4:5">
      <c r="D482" s="308"/>
      <c r="E482" s="308"/>
    </row>
    <row r="483" spans="4:5">
      <c r="D483" s="308"/>
      <c r="E483" s="308"/>
    </row>
    <row r="484" spans="4:5">
      <c r="D484" s="308"/>
      <c r="E484" s="308"/>
    </row>
    <row r="485" spans="4:5">
      <c r="D485" s="308"/>
      <c r="E485" s="308"/>
    </row>
    <row r="486" spans="4:5">
      <c r="D486" s="308"/>
      <c r="E486" s="308"/>
    </row>
    <row r="487" spans="4:5">
      <c r="D487" s="308"/>
      <c r="E487" s="308"/>
    </row>
    <row r="488" spans="4:5">
      <c r="D488" s="308"/>
      <c r="E488" s="308"/>
    </row>
    <row r="489" spans="4:5">
      <c r="D489" s="308"/>
      <c r="E489" s="308"/>
    </row>
    <row r="490" spans="4:5">
      <c r="D490" s="308"/>
      <c r="E490" s="308"/>
    </row>
    <row r="491" spans="4:5">
      <c r="D491" s="308"/>
      <c r="E491" s="308"/>
    </row>
    <row r="492" spans="4:5">
      <c r="D492" s="308"/>
      <c r="E492" s="308"/>
    </row>
    <row r="493" spans="4:5">
      <c r="D493" s="308"/>
      <c r="E493" s="308"/>
    </row>
    <row r="494" spans="4:5">
      <c r="D494" s="308"/>
      <c r="E494" s="308"/>
    </row>
    <row r="495" spans="4:5">
      <c r="D495" s="308"/>
      <c r="E495" s="308"/>
    </row>
    <row r="496" spans="4:5">
      <c r="D496" s="308"/>
      <c r="E496" s="308"/>
    </row>
    <row r="497" spans="4:5">
      <c r="D497" s="308"/>
      <c r="E497" s="308"/>
    </row>
    <row r="498" spans="4:5">
      <c r="D498" s="308"/>
      <c r="E498" s="308"/>
    </row>
    <row r="499" spans="4:5">
      <c r="D499" s="308"/>
      <c r="E499" s="308"/>
    </row>
    <row r="500" spans="4:5">
      <c r="D500" s="308"/>
      <c r="E500" s="308"/>
    </row>
    <row r="501" spans="4:5">
      <c r="D501" s="308"/>
      <c r="E501" s="308"/>
    </row>
    <row r="502" spans="4:5">
      <c r="D502" s="308"/>
      <c r="E502" s="308"/>
    </row>
    <row r="503" spans="4:5">
      <c r="D503" s="308"/>
      <c r="E503" s="308"/>
    </row>
    <row r="504" spans="4:5">
      <c r="D504" s="308"/>
      <c r="E504" s="308"/>
    </row>
    <row r="505" spans="4:5">
      <c r="D505" s="308"/>
      <c r="E505" s="308"/>
    </row>
    <row r="506" spans="4:5">
      <c r="D506" s="308"/>
      <c r="E506" s="308"/>
    </row>
    <row r="507" spans="4:5">
      <c r="D507" s="308"/>
      <c r="E507" s="308"/>
    </row>
    <row r="508" spans="4:5">
      <c r="D508" s="308"/>
      <c r="E508" s="308"/>
    </row>
    <row r="509" spans="4:5">
      <c r="D509" s="308"/>
      <c r="E509" s="308"/>
    </row>
    <row r="510" spans="4:5">
      <c r="D510" s="308"/>
      <c r="E510" s="308"/>
    </row>
    <row r="511" spans="4:5">
      <c r="D511" s="308"/>
      <c r="E511" s="308"/>
    </row>
    <row r="512" spans="4:5">
      <c r="D512" s="308"/>
      <c r="E512" s="308"/>
    </row>
    <row r="513" spans="4:5">
      <c r="D513" s="308"/>
      <c r="E513" s="308"/>
    </row>
    <row r="514" spans="4:5">
      <c r="D514" s="308"/>
      <c r="E514" s="308"/>
    </row>
    <row r="515" spans="4:5">
      <c r="D515" s="308"/>
      <c r="E515" s="308"/>
    </row>
    <row r="516" spans="4:5">
      <c r="D516" s="308"/>
      <c r="E516" s="308"/>
    </row>
    <row r="517" spans="4:5">
      <c r="D517" s="308"/>
      <c r="E517" s="308"/>
    </row>
    <row r="518" spans="4:5">
      <c r="D518" s="308"/>
      <c r="E518" s="308"/>
    </row>
    <row r="519" spans="4:5">
      <c r="D519" s="308"/>
      <c r="E519" s="308"/>
    </row>
    <row r="520" spans="4:5">
      <c r="D520" s="308"/>
      <c r="E520" s="308"/>
    </row>
    <row r="521" spans="4:5">
      <c r="D521" s="308"/>
      <c r="E521" s="308"/>
    </row>
    <row r="522" spans="4:5">
      <c r="D522" s="308"/>
      <c r="E522" s="308"/>
    </row>
    <row r="523" spans="4:5">
      <c r="D523" s="308"/>
      <c r="E523" s="308"/>
    </row>
    <row r="524" spans="4:5">
      <c r="D524" s="308"/>
      <c r="E524" s="308"/>
    </row>
    <row r="525" spans="4:5">
      <c r="D525" s="308"/>
      <c r="E525" s="308"/>
    </row>
    <row r="526" spans="4:5">
      <c r="D526" s="308"/>
      <c r="E526" s="308"/>
    </row>
    <row r="527" spans="4:5">
      <c r="D527" s="308"/>
      <c r="E527" s="308"/>
    </row>
    <row r="528" spans="4:5">
      <c r="D528" s="308"/>
      <c r="E528" s="308"/>
    </row>
    <row r="529" spans="4:5">
      <c r="D529" s="308"/>
      <c r="E529" s="308"/>
    </row>
    <row r="530" spans="4:5">
      <c r="D530" s="308"/>
      <c r="E530" s="308"/>
    </row>
    <row r="531" spans="4:5">
      <c r="D531" s="308"/>
      <c r="E531" s="308"/>
    </row>
    <row r="532" spans="4:5">
      <c r="D532" s="308"/>
      <c r="E532" s="308"/>
    </row>
    <row r="533" spans="4:5">
      <c r="D533" s="308"/>
      <c r="E533" s="308"/>
    </row>
    <row r="534" spans="4:5">
      <c r="D534" s="308"/>
      <c r="E534" s="308"/>
    </row>
    <row r="535" spans="4:5">
      <c r="D535" s="308"/>
      <c r="E535" s="308"/>
    </row>
    <row r="536" spans="4:5">
      <c r="D536" s="308"/>
      <c r="E536" s="308"/>
    </row>
    <row r="537" spans="4:5">
      <c r="D537" s="308"/>
      <c r="E537" s="308"/>
    </row>
    <row r="538" spans="4:5">
      <c r="D538" s="308"/>
      <c r="E538" s="308"/>
    </row>
    <row r="539" spans="4:5">
      <c r="D539" s="308"/>
      <c r="E539" s="308"/>
    </row>
    <row r="540" spans="4:5">
      <c r="D540" s="308"/>
      <c r="E540" s="308"/>
    </row>
    <row r="541" spans="4:5">
      <c r="D541" s="308"/>
      <c r="E541" s="308"/>
    </row>
    <row r="542" spans="4:5">
      <c r="D542" s="308"/>
      <c r="E542" s="308"/>
    </row>
    <row r="543" spans="4:5">
      <c r="D543" s="308"/>
      <c r="E543" s="308"/>
    </row>
    <row r="544" spans="4:5">
      <c r="D544" s="308"/>
      <c r="E544" s="308"/>
    </row>
    <row r="545" spans="4:5">
      <c r="D545" s="308"/>
      <c r="E545" s="308"/>
    </row>
    <row r="546" spans="4:5">
      <c r="D546" s="308"/>
      <c r="E546" s="308"/>
    </row>
    <row r="547" spans="4:5">
      <c r="D547" s="308"/>
      <c r="E547" s="308"/>
    </row>
    <row r="548" spans="4:5">
      <c r="D548" s="308"/>
      <c r="E548" s="308"/>
    </row>
    <row r="549" spans="4:5">
      <c r="D549" s="308"/>
      <c r="E549" s="308"/>
    </row>
    <row r="550" spans="4:5">
      <c r="D550" s="308"/>
      <c r="E550" s="308"/>
    </row>
    <row r="551" spans="4:5">
      <c r="D551" s="308"/>
      <c r="E551" s="308"/>
    </row>
    <row r="552" spans="4:5">
      <c r="D552" s="308"/>
      <c r="E552" s="308"/>
    </row>
    <row r="553" spans="4:5">
      <c r="D553" s="308"/>
      <c r="E553" s="308"/>
    </row>
    <row r="554" spans="4:5">
      <c r="D554" s="308"/>
      <c r="E554" s="308"/>
    </row>
    <row r="555" spans="4:5">
      <c r="D555" s="308"/>
      <c r="E555" s="308"/>
    </row>
    <row r="556" spans="4:5">
      <c r="D556" s="308"/>
      <c r="E556" s="308"/>
    </row>
    <row r="557" spans="4:5">
      <c r="D557" s="308"/>
      <c r="E557" s="308"/>
    </row>
    <row r="558" spans="4:5">
      <c r="D558" s="308"/>
      <c r="E558" s="308"/>
    </row>
    <row r="559" spans="4:5">
      <c r="D559" s="308"/>
      <c r="E559" s="308"/>
    </row>
    <row r="560" spans="4:5">
      <c r="D560" s="308"/>
      <c r="E560" s="308"/>
    </row>
    <row r="561" spans="4:5">
      <c r="D561" s="308"/>
      <c r="E561" s="308"/>
    </row>
    <row r="562" spans="4:5">
      <c r="D562" s="308"/>
      <c r="E562" s="308"/>
    </row>
    <row r="563" spans="4:5">
      <c r="D563" s="308"/>
      <c r="E563" s="308"/>
    </row>
    <row r="564" spans="4:5">
      <c r="D564" s="308"/>
      <c r="E564" s="308"/>
    </row>
    <row r="565" spans="4:5">
      <c r="D565" s="308"/>
      <c r="E565" s="308"/>
    </row>
    <row r="566" spans="4:5">
      <c r="D566" s="308"/>
      <c r="E566" s="308"/>
    </row>
    <row r="567" spans="4:5">
      <c r="D567" s="308"/>
      <c r="E567" s="308"/>
    </row>
    <row r="568" spans="4:5">
      <c r="D568" s="308"/>
      <c r="E568" s="308"/>
    </row>
    <row r="569" spans="4:5">
      <c r="D569" s="308"/>
      <c r="E569" s="308"/>
    </row>
    <row r="570" spans="4:5">
      <c r="D570" s="308"/>
      <c r="E570" s="308"/>
    </row>
    <row r="571" spans="4:5">
      <c r="D571" s="308"/>
      <c r="E571" s="308"/>
    </row>
    <row r="572" spans="4:5">
      <c r="D572" s="308"/>
      <c r="E572" s="308"/>
    </row>
    <row r="573" spans="4:5">
      <c r="D573" s="308"/>
      <c r="E573" s="308"/>
    </row>
    <row r="574" spans="4:5">
      <c r="D574" s="308"/>
      <c r="E574" s="308"/>
    </row>
    <row r="575" spans="4:5">
      <c r="D575" s="308"/>
      <c r="E575" s="308"/>
    </row>
    <row r="576" spans="4:5">
      <c r="D576" s="308"/>
      <c r="E576" s="308"/>
    </row>
    <row r="577" spans="4:5">
      <c r="D577" s="308"/>
      <c r="E577" s="308"/>
    </row>
    <row r="578" spans="4:5">
      <c r="D578" s="308"/>
      <c r="E578" s="308"/>
    </row>
    <row r="579" spans="4:5">
      <c r="D579" s="308"/>
      <c r="E579" s="308"/>
    </row>
    <row r="580" spans="4:5">
      <c r="D580" s="308"/>
      <c r="E580" s="308"/>
    </row>
    <row r="581" spans="4:5">
      <c r="D581" s="308"/>
      <c r="E581" s="308"/>
    </row>
    <row r="582" spans="4:5">
      <c r="D582" s="308"/>
      <c r="E582" s="308"/>
    </row>
    <row r="583" spans="4:5">
      <c r="D583" s="308"/>
      <c r="E583" s="308"/>
    </row>
    <row r="584" spans="4:5">
      <c r="D584" s="308"/>
      <c r="E584" s="308"/>
    </row>
    <row r="585" spans="4:5">
      <c r="D585" s="308"/>
      <c r="E585" s="308"/>
    </row>
    <row r="586" spans="4:5">
      <c r="D586" s="308"/>
      <c r="E586" s="308"/>
    </row>
    <row r="587" spans="4:5">
      <c r="D587" s="308"/>
      <c r="E587" s="308"/>
    </row>
    <row r="588" spans="4:5">
      <c r="D588" s="308"/>
      <c r="E588" s="308"/>
    </row>
    <row r="589" spans="4:5">
      <c r="D589" s="308"/>
      <c r="E589" s="308"/>
    </row>
    <row r="590" spans="4:5">
      <c r="D590" s="308"/>
      <c r="E590" s="308"/>
    </row>
    <row r="591" spans="4:5">
      <c r="D591" s="308"/>
      <c r="E591" s="308"/>
    </row>
    <row r="592" spans="4:5">
      <c r="D592" s="308"/>
      <c r="E592" s="308"/>
    </row>
    <row r="593" spans="4:5">
      <c r="D593" s="308"/>
      <c r="E593" s="308"/>
    </row>
    <row r="594" spans="4:5">
      <c r="D594" s="308"/>
      <c r="E594" s="308"/>
    </row>
    <row r="595" spans="4:5">
      <c r="D595" s="308"/>
      <c r="E595" s="308"/>
    </row>
    <row r="596" spans="4:5">
      <c r="D596" s="308"/>
      <c r="E596" s="308"/>
    </row>
    <row r="597" spans="4:5">
      <c r="D597" s="308"/>
      <c r="E597" s="308"/>
    </row>
    <row r="598" spans="4:5">
      <c r="D598" s="308"/>
      <c r="E598" s="308"/>
    </row>
    <row r="599" spans="4:5">
      <c r="D599" s="308"/>
      <c r="E599" s="308"/>
    </row>
    <row r="600" spans="4:5">
      <c r="D600" s="308"/>
      <c r="E600" s="308"/>
    </row>
    <row r="601" spans="4:5">
      <c r="D601" s="308"/>
      <c r="E601" s="308"/>
    </row>
    <row r="602" spans="4:5">
      <c r="D602" s="308"/>
      <c r="E602" s="308"/>
    </row>
    <row r="603" spans="4:5">
      <c r="D603" s="308"/>
      <c r="E603" s="308"/>
    </row>
    <row r="604" spans="4:5">
      <c r="D604" s="308"/>
      <c r="E604" s="308"/>
    </row>
    <row r="605" spans="4:5">
      <c r="D605" s="308"/>
      <c r="E605" s="308"/>
    </row>
    <row r="606" spans="4:5">
      <c r="D606" s="308"/>
      <c r="E606" s="308"/>
    </row>
    <row r="607" spans="4:5">
      <c r="D607" s="308"/>
      <c r="E607" s="308"/>
    </row>
    <row r="608" spans="4:5">
      <c r="D608" s="308"/>
      <c r="E608" s="308"/>
    </row>
    <row r="609" spans="4:5">
      <c r="D609" s="308"/>
      <c r="E609" s="308"/>
    </row>
    <row r="610" spans="4:5">
      <c r="D610" s="308"/>
      <c r="E610" s="308"/>
    </row>
    <row r="611" spans="4:5">
      <c r="D611" s="308"/>
      <c r="E611" s="308"/>
    </row>
    <row r="612" spans="4:5">
      <c r="D612" s="308"/>
      <c r="E612" s="308"/>
    </row>
    <row r="613" spans="4:5">
      <c r="D613" s="308"/>
      <c r="E613" s="308"/>
    </row>
    <row r="614" spans="4:5">
      <c r="D614" s="308"/>
      <c r="E614" s="308"/>
    </row>
    <row r="615" spans="4:5">
      <c r="D615" s="308"/>
      <c r="E615" s="308"/>
    </row>
    <row r="616" spans="4:5">
      <c r="D616" s="308"/>
      <c r="E616" s="308"/>
    </row>
    <row r="617" spans="4:5">
      <c r="D617" s="308"/>
      <c r="E617" s="308"/>
    </row>
    <row r="618" spans="4:5">
      <c r="D618" s="308"/>
      <c r="E618" s="308"/>
    </row>
    <row r="619" spans="4:5">
      <c r="D619" s="308"/>
      <c r="E619" s="308"/>
    </row>
    <row r="620" spans="4:5">
      <c r="D620" s="308"/>
      <c r="E620" s="308"/>
    </row>
    <row r="621" spans="4:5">
      <c r="D621" s="308"/>
      <c r="E621" s="308"/>
    </row>
    <row r="622" spans="4:5">
      <c r="D622" s="308"/>
      <c r="E622" s="308"/>
    </row>
    <row r="623" spans="4:5">
      <c r="D623" s="308"/>
      <c r="E623" s="308"/>
    </row>
    <row r="624" spans="4:5">
      <c r="D624" s="308"/>
      <c r="E624" s="308"/>
    </row>
    <row r="625" spans="4:5">
      <c r="D625" s="308"/>
      <c r="E625" s="308"/>
    </row>
    <row r="626" spans="4:5">
      <c r="D626" s="308"/>
      <c r="E626" s="308"/>
    </row>
    <row r="627" spans="4:5">
      <c r="D627" s="308"/>
      <c r="E627" s="308"/>
    </row>
    <row r="628" spans="4:5">
      <c r="D628" s="308"/>
      <c r="E628" s="308"/>
    </row>
    <row r="629" spans="4:5">
      <c r="D629" s="308"/>
      <c r="E629" s="308"/>
    </row>
    <row r="630" spans="4:5">
      <c r="D630" s="308"/>
      <c r="E630" s="308"/>
    </row>
    <row r="631" spans="4:5">
      <c r="D631" s="308"/>
      <c r="E631" s="308"/>
    </row>
    <row r="632" spans="4:5">
      <c r="D632" s="308"/>
      <c r="E632" s="308"/>
    </row>
    <row r="633" spans="4:5">
      <c r="D633" s="308"/>
      <c r="E633" s="308"/>
    </row>
    <row r="634" spans="4:5">
      <c r="D634" s="308"/>
      <c r="E634" s="308"/>
    </row>
    <row r="635" spans="4:5">
      <c r="D635" s="308"/>
      <c r="E635" s="308"/>
    </row>
    <row r="636" spans="4:5">
      <c r="D636" s="308"/>
      <c r="E636" s="308"/>
    </row>
    <row r="637" spans="4:5">
      <c r="D637" s="308"/>
      <c r="E637" s="308"/>
    </row>
    <row r="638" spans="4:5">
      <c r="D638" s="308"/>
      <c r="E638" s="308"/>
    </row>
    <row r="639" spans="4:5">
      <c r="D639" s="308"/>
      <c r="E639" s="308"/>
    </row>
    <row r="640" spans="4:5">
      <c r="D640" s="308"/>
      <c r="E640" s="308"/>
    </row>
    <row r="641" spans="4:5">
      <c r="D641" s="308"/>
      <c r="E641" s="308"/>
    </row>
    <row r="642" spans="4:5">
      <c r="D642" s="308"/>
      <c r="E642" s="308"/>
    </row>
    <row r="643" spans="4:5">
      <c r="D643" s="308"/>
      <c r="E643" s="308"/>
    </row>
    <row r="644" spans="4:5">
      <c r="D644" s="308"/>
      <c r="E644" s="308"/>
    </row>
    <row r="645" spans="4:5">
      <c r="D645" s="308"/>
      <c r="E645" s="308"/>
    </row>
    <row r="646" spans="4:5">
      <c r="D646" s="308"/>
      <c r="E646" s="308"/>
    </row>
    <row r="647" spans="4:5">
      <c r="D647" s="308"/>
      <c r="E647" s="308"/>
    </row>
    <row r="648" spans="4:5">
      <c r="D648" s="308"/>
      <c r="E648" s="308"/>
    </row>
    <row r="649" spans="4:5">
      <c r="D649" s="308"/>
      <c r="E649" s="308"/>
    </row>
    <row r="650" spans="4:5">
      <c r="D650" s="308"/>
      <c r="E650" s="308"/>
    </row>
    <row r="651" spans="4:5">
      <c r="D651" s="308"/>
      <c r="E651" s="308"/>
    </row>
    <row r="652" spans="4:5">
      <c r="D652" s="308"/>
      <c r="E652" s="308"/>
    </row>
    <row r="653" spans="4:5">
      <c r="D653" s="308"/>
      <c r="E653" s="308"/>
    </row>
    <row r="654" spans="4:5">
      <c r="D654" s="308"/>
      <c r="E654" s="308"/>
    </row>
    <row r="655" spans="4:5">
      <c r="D655" s="308"/>
      <c r="E655" s="308"/>
    </row>
    <row r="656" spans="4:5">
      <c r="D656" s="308"/>
      <c r="E656" s="308"/>
    </row>
    <row r="657" spans="4:5">
      <c r="D657" s="308"/>
      <c r="E657" s="308"/>
    </row>
    <row r="658" spans="4:5">
      <c r="D658" s="308"/>
      <c r="E658" s="308"/>
    </row>
    <row r="659" spans="4:5">
      <c r="D659" s="308"/>
      <c r="E659" s="308"/>
    </row>
    <row r="660" spans="4:5">
      <c r="D660" s="308"/>
      <c r="E660" s="308"/>
    </row>
    <row r="661" spans="4:5">
      <c r="D661" s="308"/>
      <c r="E661" s="308"/>
    </row>
    <row r="662" spans="4:5">
      <c r="D662" s="308"/>
      <c r="E662" s="308"/>
    </row>
    <row r="663" spans="4:5">
      <c r="D663" s="308"/>
      <c r="E663" s="308"/>
    </row>
    <row r="664" spans="4:5">
      <c r="D664" s="308"/>
      <c r="E664" s="308"/>
    </row>
    <row r="665" spans="4:5">
      <c r="D665" s="308"/>
      <c r="E665" s="308"/>
    </row>
    <row r="666" spans="4:5">
      <c r="D666" s="308"/>
      <c r="E666" s="308"/>
    </row>
    <row r="667" spans="4:5">
      <c r="D667" s="308"/>
      <c r="E667" s="308"/>
    </row>
    <row r="668" spans="4:5">
      <c r="D668" s="308"/>
      <c r="E668" s="308"/>
    </row>
    <row r="669" spans="4:5">
      <c r="D669" s="308"/>
      <c r="E669" s="308"/>
    </row>
    <row r="670" spans="4:5">
      <c r="D670" s="308"/>
      <c r="E670" s="308"/>
    </row>
    <row r="671" spans="4:5">
      <c r="D671" s="308"/>
      <c r="E671" s="308"/>
    </row>
    <row r="672" spans="4:5">
      <c r="D672" s="308"/>
      <c r="E672" s="308"/>
    </row>
    <row r="673" spans="4:5">
      <c r="D673" s="308"/>
      <c r="E673" s="308"/>
    </row>
    <row r="674" spans="4:5">
      <c r="D674" s="308"/>
      <c r="E674" s="308"/>
    </row>
    <row r="675" spans="4:5">
      <c r="D675" s="308"/>
      <c r="E675" s="308"/>
    </row>
    <row r="676" spans="4:5">
      <c r="D676" s="308"/>
      <c r="E676" s="308"/>
    </row>
    <row r="677" spans="4:5">
      <c r="D677" s="308"/>
      <c r="E677" s="308"/>
    </row>
    <row r="678" spans="4:5">
      <c r="D678" s="308"/>
      <c r="E678" s="308"/>
    </row>
    <row r="679" spans="4:5">
      <c r="D679" s="308"/>
      <c r="E679" s="308"/>
    </row>
    <row r="680" spans="4:5">
      <c r="D680" s="308"/>
      <c r="E680" s="308"/>
    </row>
    <row r="681" spans="4:5">
      <c r="D681" s="308"/>
      <c r="E681" s="308"/>
    </row>
    <row r="682" spans="4:5">
      <c r="D682" s="308"/>
      <c r="E682" s="308"/>
    </row>
    <row r="683" spans="4:5">
      <c r="D683" s="308"/>
      <c r="E683" s="308"/>
    </row>
    <row r="684" spans="4:5">
      <c r="D684" s="308"/>
      <c r="E684" s="308"/>
    </row>
    <row r="685" spans="4:5">
      <c r="D685" s="308"/>
      <c r="E685" s="308"/>
    </row>
    <row r="686" spans="4:5">
      <c r="D686" s="308"/>
      <c r="E686" s="308"/>
    </row>
    <row r="687" spans="4:5">
      <c r="D687" s="308"/>
      <c r="E687" s="308"/>
    </row>
    <row r="688" spans="4:5">
      <c r="D688" s="308"/>
      <c r="E688" s="308"/>
    </row>
    <row r="689" spans="4:5">
      <c r="D689" s="308"/>
      <c r="E689" s="308"/>
    </row>
    <row r="690" spans="4:5">
      <c r="D690" s="308"/>
      <c r="E690" s="308"/>
    </row>
    <row r="691" spans="4:5">
      <c r="D691" s="308"/>
      <c r="E691" s="308"/>
    </row>
    <row r="692" spans="4:5">
      <c r="D692" s="308"/>
      <c r="E692" s="308"/>
    </row>
    <row r="693" spans="4:5">
      <c r="D693" s="308"/>
      <c r="E693" s="308"/>
    </row>
    <row r="694" spans="4:5">
      <c r="D694" s="308"/>
      <c r="E694" s="308"/>
    </row>
    <row r="695" spans="4:5">
      <c r="D695" s="308"/>
      <c r="E695" s="308"/>
    </row>
    <row r="696" spans="4:5">
      <c r="D696" s="308"/>
      <c r="E696" s="308"/>
    </row>
    <row r="697" spans="4:5">
      <c r="D697" s="308"/>
      <c r="E697" s="308"/>
    </row>
    <row r="698" spans="4:5">
      <c r="D698" s="308"/>
      <c r="E698" s="308"/>
    </row>
    <row r="699" spans="4:5">
      <c r="D699" s="308"/>
      <c r="E699" s="308"/>
    </row>
    <row r="700" spans="4:5">
      <c r="D700" s="308"/>
      <c r="E700" s="308"/>
    </row>
    <row r="701" spans="4:5">
      <c r="D701" s="308"/>
      <c r="E701" s="308"/>
    </row>
    <row r="702" spans="4:5">
      <c r="D702" s="308"/>
      <c r="E702" s="308"/>
    </row>
    <row r="703" spans="4:5">
      <c r="D703" s="308"/>
      <c r="E703" s="308"/>
    </row>
    <row r="704" spans="4:5">
      <c r="D704" s="308"/>
      <c r="E704" s="308"/>
    </row>
    <row r="705" spans="4:5">
      <c r="D705" s="308"/>
      <c r="E705" s="308"/>
    </row>
    <row r="706" spans="4:5">
      <c r="D706" s="308"/>
      <c r="E706" s="308"/>
    </row>
    <row r="707" spans="4:5">
      <c r="D707" s="308"/>
      <c r="E707" s="308"/>
    </row>
    <row r="708" spans="4:5">
      <c r="D708" s="308"/>
      <c r="E708" s="308"/>
    </row>
    <row r="709" spans="4:5">
      <c r="D709" s="308"/>
      <c r="E709" s="308"/>
    </row>
    <row r="710" spans="4:5">
      <c r="D710" s="308"/>
      <c r="E710" s="308"/>
    </row>
    <row r="711" spans="4:5">
      <c r="D711" s="308"/>
      <c r="E711" s="308"/>
    </row>
    <row r="712" spans="4:5">
      <c r="D712" s="308"/>
      <c r="E712" s="308"/>
    </row>
    <row r="713" spans="4:5">
      <c r="D713" s="308"/>
      <c r="E713" s="308"/>
    </row>
    <row r="714" spans="4:5">
      <c r="D714" s="308"/>
      <c r="E714" s="308"/>
    </row>
    <row r="715" spans="4:5">
      <c r="D715" s="308"/>
      <c r="E715" s="308"/>
    </row>
    <row r="716" spans="4:5">
      <c r="D716" s="308"/>
      <c r="E716" s="308"/>
    </row>
    <row r="717" spans="4:5">
      <c r="D717" s="308"/>
      <c r="E717" s="308"/>
    </row>
    <row r="718" spans="4:5">
      <c r="D718" s="308"/>
      <c r="E718" s="308"/>
    </row>
    <row r="719" spans="4:5">
      <c r="D719" s="308"/>
      <c r="E719" s="308"/>
    </row>
    <row r="720" spans="4:5">
      <c r="D720" s="308"/>
      <c r="E720" s="308"/>
    </row>
    <row r="721" spans="4:5">
      <c r="D721" s="308"/>
      <c r="E721" s="308"/>
    </row>
    <row r="722" spans="4:5">
      <c r="D722" s="308"/>
      <c r="E722" s="308"/>
    </row>
    <row r="723" spans="4:5">
      <c r="D723" s="308"/>
      <c r="E723" s="308"/>
    </row>
    <row r="724" spans="4:5">
      <c r="D724" s="308"/>
      <c r="E724" s="308"/>
    </row>
    <row r="725" spans="4:5">
      <c r="D725" s="308"/>
      <c r="E725" s="308"/>
    </row>
    <row r="726" spans="4:5">
      <c r="D726" s="308"/>
      <c r="E726" s="308"/>
    </row>
    <row r="727" spans="4:5">
      <c r="D727" s="308"/>
      <c r="E727" s="308"/>
    </row>
    <row r="728" spans="4:5">
      <c r="D728" s="308"/>
      <c r="E728" s="308"/>
    </row>
    <row r="729" spans="4:5">
      <c r="D729" s="308"/>
      <c r="E729" s="308"/>
    </row>
    <row r="730" spans="4:5">
      <c r="D730" s="308"/>
      <c r="E730" s="308"/>
    </row>
    <row r="731" spans="4:5">
      <c r="D731" s="308"/>
      <c r="E731" s="308"/>
    </row>
    <row r="732" spans="4:5">
      <c r="D732" s="308"/>
      <c r="E732" s="308"/>
    </row>
    <row r="733" spans="4:5">
      <c r="D733" s="308"/>
      <c r="E733" s="308"/>
    </row>
    <row r="734" spans="4:5">
      <c r="D734" s="308"/>
      <c r="E734" s="308"/>
    </row>
    <row r="735" spans="4:5">
      <c r="D735" s="308"/>
      <c r="E735" s="308"/>
    </row>
    <row r="736" spans="4:5">
      <c r="D736" s="308"/>
      <c r="E736" s="308"/>
    </row>
    <row r="737" spans="4:5">
      <c r="D737" s="308"/>
      <c r="E737" s="308"/>
    </row>
    <row r="738" spans="4:5">
      <c r="D738" s="308"/>
      <c r="E738" s="308"/>
    </row>
    <row r="739" spans="4:5">
      <c r="D739" s="308"/>
      <c r="E739" s="308"/>
    </row>
    <row r="740" spans="4:5">
      <c r="D740" s="308"/>
      <c r="E740" s="308"/>
    </row>
    <row r="741" spans="4:5">
      <c r="D741" s="308"/>
      <c r="E741" s="308"/>
    </row>
    <row r="742" spans="4:5">
      <c r="D742" s="308"/>
      <c r="E742" s="308"/>
    </row>
    <row r="743" spans="4:5">
      <c r="D743" s="308"/>
      <c r="E743" s="308"/>
    </row>
    <row r="744" spans="4:5">
      <c r="D744" s="308"/>
      <c r="E744" s="308"/>
    </row>
    <row r="745" spans="4:5">
      <c r="D745" s="308"/>
      <c r="E745" s="308"/>
    </row>
    <row r="746" spans="4:5">
      <c r="D746" s="308"/>
      <c r="E746" s="308"/>
    </row>
    <row r="747" spans="4:5">
      <c r="D747" s="308"/>
      <c r="E747" s="308"/>
    </row>
    <row r="748" spans="4:5">
      <c r="D748" s="308"/>
      <c r="E748" s="308"/>
    </row>
    <row r="749" spans="4:5">
      <c r="D749" s="308"/>
      <c r="E749" s="308"/>
    </row>
    <row r="750" spans="4:5">
      <c r="D750" s="308"/>
      <c r="E750" s="308"/>
    </row>
    <row r="751" spans="4:5">
      <c r="D751" s="308"/>
      <c r="E751" s="308"/>
    </row>
    <row r="752" spans="4:5">
      <c r="D752" s="308"/>
      <c r="E752" s="308"/>
    </row>
    <row r="753" spans="4:5">
      <c r="D753" s="308"/>
      <c r="E753" s="308"/>
    </row>
    <row r="754" spans="4:5">
      <c r="D754" s="308"/>
      <c r="E754" s="308"/>
    </row>
    <row r="755" spans="4:5">
      <c r="D755" s="308"/>
      <c r="E755" s="308"/>
    </row>
    <row r="756" spans="4:5">
      <c r="D756" s="308"/>
      <c r="E756" s="308"/>
    </row>
    <row r="757" spans="4:5">
      <c r="D757" s="308"/>
      <c r="E757" s="308"/>
    </row>
    <row r="758" spans="4:5">
      <c r="D758" s="308"/>
      <c r="E758" s="308"/>
    </row>
    <row r="759" spans="4:5">
      <c r="D759" s="308"/>
      <c r="E759" s="308"/>
    </row>
    <row r="760" spans="4:5">
      <c r="D760" s="308"/>
      <c r="E760" s="308"/>
    </row>
    <row r="761" spans="4:5">
      <c r="D761" s="308"/>
      <c r="E761" s="308"/>
    </row>
    <row r="762" spans="4:5">
      <c r="D762" s="308"/>
      <c r="E762" s="308"/>
    </row>
    <row r="763" spans="4:5">
      <c r="D763" s="308"/>
      <c r="E763" s="308"/>
    </row>
    <row r="764" spans="4:5">
      <c r="D764" s="308"/>
      <c r="E764" s="308"/>
    </row>
    <row r="765" spans="4:5">
      <c r="D765" s="308"/>
      <c r="E765" s="308"/>
    </row>
    <row r="766" spans="4:5">
      <c r="D766" s="308"/>
      <c r="E766" s="308"/>
    </row>
    <row r="767" spans="4:5">
      <c r="D767" s="308"/>
      <c r="E767" s="308"/>
    </row>
    <row r="768" spans="4:5">
      <c r="D768" s="308"/>
      <c r="E768" s="308"/>
    </row>
    <row r="769" spans="4:5">
      <c r="D769" s="308"/>
      <c r="E769" s="308"/>
    </row>
    <row r="770" spans="4:5">
      <c r="D770" s="308"/>
      <c r="E770" s="308"/>
    </row>
    <row r="771" spans="4:5">
      <c r="D771" s="308"/>
      <c r="E771" s="308"/>
    </row>
    <row r="772" spans="4:5">
      <c r="D772" s="308"/>
      <c r="E772" s="308"/>
    </row>
    <row r="773" spans="4:5">
      <c r="D773" s="308"/>
      <c r="E773" s="308"/>
    </row>
    <row r="774" spans="4:5">
      <c r="D774" s="308"/>
      <c r="E774" s="308"/>
    </row>
    <row r="775" spans="4:5">
      <c r="D775" s="308"/>
      <c r="E775" s="308"/>
    </row>
    <row r="776" spans="4:5">
      <c r="D776" s="308"/>
      <c r="E776" s="308"/>
    </row>
    <row r="777" spans="4:5">
      <c r="D777" s="308"/>
      <c r="E777" s="308"/>
    </row>
    <row r="778" spans="4:5">
      <c r="D778" s="308"/>
      <c r="E778" s="308"/>
    </row>
    <row r="779" spans="4:5">
      <c r="D779" s="308"/>
      <c r="E779" s="308"/>
    </row>
    <row r="780" spans="4:5">
      <c r="D780" s="308"/>
      <c r="E780" s="308"/>
    </row>
    <row r="781" spans="4:5">
      <c r="D781" s="308"/>
      <c r="E781" s="308"/>
    </row>
    <row r="782" spans="4:5">
      <c r="D782" s="308"/>
      <c r="E782" s="308"/>
    </row>
    <row r="783" spans="4:5">
      <c r="D783" s="308"/>
      <c r="E783" s="308"/>
    </row>
    <row r="784" spans="4:5">
      <c r="D784" s="308"/>
      <c r="E784" s="308"/>
    </row>
    <row r="785" spans="4:5">
      <c r="D785" s="308"/>
      <c r="E785" s="308"/>
    </row>
    <row r="786" spans="4:5">
      <c r="D786" s="308"/>
      <c r="E786" s="308"/>
    </row>
    <row r="787" spans="4:5">
      <c r="D787" s="308"/>
      <c r="E787" s="308"/>
    </row>
    <row r="788" spans="4:5">
      <c r="D788" s="308"/>
      <c r="E788" s="308"/>
    </row>
    <row r="789" spans="4:5">
      <c r="D789" s="308"/>
      <c r="E789" s="308"/>
    </row>
    <row r="790" spans="4:5">
      <c r="D790" s="308"/>
      <c r="E790" s="308"/>
    </row>
    <row r="791" spans="4:5">
      <c r="D791" s="308"/>
      <c r="E791" s="308"/>
    </row>
    <row r="792" spans="4:5">
      <c r="D792" s="308"/>
      <c r="E792" s="308"/>
    </row>
    <row r="793" spans="4:5">
      <c r="D793" s="308"/>
      <c r="E793" s="308"/>
    </row>
    <row r="794" spans="4:5">
      <c r="D794" s="308"/>
      <c r="E794" s="308"/>
    </row>
    <row r="795" spans="4:5">
      <c r="D795" s="308"/>
      <c r="E795" s="308"/>
    </row>
    <row r="796" spans="4:5">
      <c r="D796" s="308"/>
      <c r="E796" s="308"/>
    </row>
    <row r="797" spans="4:5">
      <c r="D797" s="308"/>
      <c r="E797" s="308"/>
    </row>
    <row r="798" spans="4:5">
      <c r="D798" s="308"/>
      <c r="E798" s="308"/>
    </row>
    <row r="799" spans="4:5">
      <c r="D799" s="308"/>
      <c r="E799" s="308"/>
    </row>
    <row r="800" spans="4:5">
      <c r="D800" s="308"/>
      <c r="E800" s="308"/>
    </row>
    <row r="801" spans="4:5">
      <c r="D801" s="308"/>
      <c r="E801" s="308"/>
    </row>
    <row r="802" spans="4:5">
      <c r="D802" s="308"/>
      <c r="E802" s="308"/>
    </row>
    <row r="803" spans="4:5">
      <c r="D803" s="308"/>
      <c r="E803" s="308"/>
    </row>
    <row r="804" spans="4:5">
      <c r="D804" s="308"/>
      <c r="E804" s="308"/>
    </row>
    <row r="805" spans="4:5">
      <c r="D805" s="308"/>
      <c r="E805" s="308"/>
    </row>
    <row r="806" spans="4:5">
      <c r="D806" s="308"/>
      <c r="E806" s="308"/>
    </row>
    <row r="807" spans="4:5">
      <c r="D807" s="308"/>
      <c r="E807" s="308"/>
    </row>
    <row r="808" spans="4:5">
      <c r="D808" s="308"/>
      <c r="E808" s="308"/>
    </row>
    <row r="809" spans="4:5">
      <c r="D809" s="308"/>
      <c r="E809" s="308"/>
    </row>
    <row r="810" spans="4:5">
      <c r="D810" s="308"/>
      <c r="E810" s="308"/>
    </row>
    <row r="811" spans="4:5">
      <c r="D811" s="308"/>
      <c r="E811" s="308"/>
    </row>
    <row r="812" spans="4:5">
      <c r="D812" s="308"/>
      <c r="E812" s="308"/>
    </row>
    <row r="813" spans="4:5">
      <c r="D813" s="308"/>
      <c r="E813" s="308"/>
    </row>
    <row r="814" spans="4:5">
      <c r="D814" s="308"/>
      <c r="E814" s="308"/>
    </row>
    <row r="815" spans="4:5">
      <c r="D815" s="308"/>
      <c r="E815" s="308"/>
    </row>
    <row r="816" spans="4:5">
      <c r="D816" s="308"/>
      <c r="E816" s="308"/>
    </row>
    <row r="817" spans="4:5">
      <c r="D817" s="308"/>
      <c r="E817" s="308"/>
    </row>
    <row r="818" spans="4:5">
      <c r="D818" s="308"/>
      <c r="E818" s="308"/>
    </row>
    <row r="819" spans="4:5">
      <c r="D819" s="308"/>
      <c r="E819" s="308"/>
    </row>
    <row r="820" spans="4:5">
      <c r="D820" s="308"/>
      <c r="E820" s="308"/>
    </row>
    <row r="821" spans="4:5">
      <c r="D821" s="308"/>
      <c r="E821" s="308"/>
    </row>
    <row r="822" spans="4:5">
      <c r="D822" s="308"/>
      <c r="E822" s="308"/>
    </row>
    <row r="823" spans="4:5">
      <c r="D823" s="308"/>
      <c r="E823" s="308"/>
    </row>
    <row r="824" spans="4:5">
      <c r="D824" s="308"/>
      <c r="E824" s="308"/>
    </row>
    <row r="825" spans="4:5">
      <c r="D825" s="308"/>
      <c r="E825" s="308"/>
    </row>
    <row r="826" spans="4:5">
      <c r="D826" s="308"/>
      <c r="E826" s="308"/>
    </row>
    <row r="827" spans="4:5">
      <c r="D827" s="308"/>
      <c r="E827" s="308"/>
    </row>
    <row r="828" spans="4:5">
      <c r="D828" s="308"/>
      <c r="E828" s="308"/>
    </row>
    <row r="829" spans="4:5">
      <c r="D829" s="308"/>
      <c r="E829" s="308"/>
    </row>
    <row r="830" spans="4:5">
      <c r="D830" s="308"/>
      <c r="E830" s="308"/>
    </row>
    <row r="831" spans="4:5">
      <c r="D831" s="308"/>
      <c r="E831" s="308"/>
    </row>
    <row r="832" spans="4:5">
      <c r="D832" s="308"/>
      <c r="E832" s="308"/>
    </row>
    <row r="833" spans="4:5">
      <c r="D833" s="308"/>
      <c r="E833" s="308"/>
    </row>
    <row r="834" spans="4:5">
      <c r="D834" s="308"/>
      <c r="E834" s="308"/>
    </row>
    <row r="835" spans="4:5">
      <c r="D835" s="308"/>
      <c r="E835" s="308"/>
    </row>
    <row r="836" spans="4:5">
      <c r="D836" s="308"/>
      <c r="E836" s="308"/>
    </row>
    <row r="837" spans="4:5">
      <c r="D837" s="308"/>
      <c r="E837" s="308"/>
    </row>
    <row r="838" spans="4:5">
      <c r="D838" s="308"/>
      <c r="E838" s="308"/>
    </row>
    <row r="839" spans="4:5">
      <c r="D839" s="308"/>
      <c r="E839" s="308"/>
    </row>
    <row r="840" spans="4:5">
      <c r="D840" s="308"/>
      <c r="E840" s="308"/>
    </row>
    <row r="841" spans="4:5">
      <c r="D841" s="308"/>
      <c r="E841" s="308"/>
    </row>
    <row r="842" spans="4:5">
      <c r="D842" s="308"/>
      <c r="E842" s="308"/>
    </row>
    <row r="843" spans="4:5">
      <c r="D843" s="308"/>
      <c r="E843" s="308"/>
    </row>
    <row r="844" spans="4:5">
      <c r="D844" s="308"/>
      <c r="E844" s="308"/>
    </row>
    <row r="845" spans="4:5">
      <c r="D845" s="308"/>
      <c r="E845" s="308"/>
    </row>
    <row r="846" spans="4:5">
      <c r="D846" s="308"/>
      <c r="E846" s="308"/>
    </row>
    <row r="847" spans="4:5">
      <c r="D847" s="308"/>
      <c r="E847" s="308"/>
    </row>
    <row r="848" spans="4:5">
      <c r="D848" s="308"/>
      <c r="E848" s="308"/>
    </row>
    <row r="849" spans="4:5">
      <c r="D849" s="308"/>
      <c r="E849" s="308"/>
    </row>
    <row r="850" spans="4:5">
      <c r="D850" s="308"/>
      <c r="E850" s="308"/>
    </row>
    <row r="851" spans="4:5">
      <c r="D851" s="308"/>
      <c r="E851" s="308"/>
    </row>
    <row r="852" spans="4:5">
      <c r="D852" s="308"/>
      <c r="E852" s="308"/>
    </row>
    <row r="853" spans="4:5">
      <c r="D853" s="308"/>
      <c r="E853" s="308"/>
    </row>
    <row r="854" spans="4:5">
      <c r="D854" s="308"/>
      <c r="E854" s="308"/>
    </row>
    <row r="855" spans="4:5">
      <c r="D855" s="308"/>
      <c r="E855" s="308"/>
    </row>
    <row r="856" spans="4:5">
      <c r="D856" s="308"/>
      <c r="E856" s="308"/>
    </row>
    <row r="857" spans="4:5">
      <c r="D857" s="308"/>
      <c r="E857" s="308"/>
    </row>
    <row r="858" spans="4:5">
      <c r="D858" s="308"/>
      <c r="E858" s="308"/>
    </row>
    <row r="859" spans="4:5">
      <c r="D859" s="308"/>
      <c r="E859" s="308"/>
    </row>
    <row r="860" spans="4:5">
      <c r="D860" s="308"/>
      <c r="E860" s="308"/>
    </row>
    <row r="861" spans="4:5">
      <c r="D861" s="308"/>
      <c r="E861" s="308"/>
    </row>
    <row r="862" spans="4:5">
      <c r="D862" s="308"/>
      <c r="E862" s="308"/>
    </row>
    <row r="863" spans="4:5">
      <c r="D863" s="308"/>
      <c r="E863" s="308"/>
    </row>
    <row r="864" spans="4:5">
      <c r="D864" s="308"/>
      <c r="E864" s="308"/>
    </row>
    <row r="865" spans="4:5">
      <c r="D865" s="308"/>
      <c r="E865" s="308"/>
    </row>
    <row r="866" spans="4:5">
      <c r="D866" s="308"/>
      <c r="E866" s="308"/>
    </row>
    <row r="867" spans="4:5">
      <c r="D867" s="308"/>
      <c r="E867" s="308"/>
    </row>
    <row r="868" spans="4:5">
      <c r="D868" s="308"/>
      <c r="E868" s="308"/>
    </row>
    <row r="869" spans="4:5">
      <c r="D869" s="308"/>
      <c r="E869" s="308"/>
    </row>
    <row r="870" spans="4:5">
      <c r="D870" s="308"/>
      <c r="E870" s="308"/>
    </row>
    <row r="871" spans="4:5">
      <c r="D871" s="308"/>
      <c r="E871" s="308"/>
    </row>
    <row r="872" spans="4:5">
      <c r="D872" s="308"/>
      <c r="E872" s="308"/>
    </row>
    <row r="873" spans="4:5">
      <c r="D873" s="308"/>
      <c r="E873" s="308"/>
    </row>
    <row r="874" spans="4:5">
      <c r="D874" s="308"/>
      <c r="E874" s="308"/>
    </row>
    <row r="875" spans="4:5">
      <c r="D875" s="308"/>
      <c r="E875" s="308"/>
    </row>
    <row r="876" spans="4:5">
      <c r="D876" s="308"/>
      <c r="E876" s="308"/>
    </row>
    <row r="877" spans="4:5">
      <c r="D877" s="308"/>
      <c r="E877" s="308"/>
    </row>
    <row r="878" spans="4:5">
      <c r="D878" s="308"/>
      <c r="E878" s="308"/>
    </row>
    <row r="879" spans="4:5">
      <c r="D879" s="308"/>
      <c r="E879" s="308"/>
    </row>
    <row r="880" spans="4:5">
      <c r="D880" s="308"/>
      <c r="E880" s="308"/>
    </row>
    <row r="881" spans="4:5">
      <c r="D881" s="308"/>
      <c r="E881" s="308"/>
    </row>
    <row r="882" spans="4:5">
      <c r="D882" s="308"/>
      <c r="E882" s="308"/>
    </row>
    <row r="883" spans="4:5">
      <c r="D883" s="308"/>
      <c r="E883" s="308"/>
    </row>
    <row r="884" spans="4:5">
      <c r="D884" s="308"/>
      <c r="E884" s="308"/>
    </row>
    <row r="885" spans="4:5">
      <c r="D885" s="308"/>
      <c r="E885" s="308"/>
    </row>
    <row r="886" spans="4:5">
      <c r="D886" s="308"/>
      <c r="E886" s="308"/>
    </row>
    <row r="887" spans="4:5">
      <c r="D887" s="308"/>
      <c r="E887" s="308"/>
    </row>
    <row r="888" spans="4:5">
      <c r="D888" s="308"/>
      <c r="E888" s="308"/>
    </row>
    <row r="889" spans="4:5">
      <c r="D889" s="308"/>
      <c r="E889" s="308"/>
    </row>
    <row r="890" spans="4:5">
      <c r="D890" s="308"/>
      <c r="E890" s="308"/>
    </row>
    <row r="891" spans="4:5">
      <c r="D891" s="308"/>
      <c r="E891" s="308"/>
    </row>
    <row r="892" spans="4:5">
      <c r="D892" s="308"/>
      <c r="E892" s="308"/>
    </row>
    <row r="893" spans="4:5">
      <c r="D893" s="308"/>
      <c r="E893" s="308"/>
    </row>
    <row r="894" spans="4:5">
      <c r="D894" s="308"/>
      <c r="E894" s="308"/>
    </row>
    <row r="895" spans="4:5">
      <c r="D895" s="308"/>
      <c r="E895" s="308"/>
    </row>
    <row r="896" spans="4:5">
      <c r="D896" s="308"/>
      <c r="E896" s="308"/>
    </row>
    <row r="897" spans="4:5">
      <c r="D897" s="308"/>
      <c r="E897" s="308"/>
    </row>
    <row r="898" spans="4:5">
      <c r="D898" s="308"/>
      <c r="E898" s="308"/>
    </row>
    <row r="899" spans="4:5">
      <c r="D899" s="308"/>
      <c r="E899" s="308"/>
    </row>
    <row r="900" spans="4:5">
      <c r="D900" s="308"/>
      <c r="E900" s="308"/>
    </row>
    <row r="901" spans="4:5">
      <c r="D901" s="308"/>
      <c r="E901" s="308"/>
    </row>
    <row r="902" spans="4:5">
      <c r="D902" s="308"/>
      <c r="E902" s="308"/>
    </row>
    <row r="903" spans="4:5">
      <c r="D903" s="308"/>
      <c r="E903" s="308"/>
    </row>
    <row r="904" spans="4:5">
      <c r="D904" s="308"/>
      <c r="E904" s="308"/>
    </row>
    <row r="905" spans="4:5">
      <c r="D905" s="308"/>
      <c r="E905" s="308"/>
    </row>
    <row r="906" spans="4:5">
      <c r="D906" s="308"/>
      <c r="E906" s="308"/>
    </row>
    <row r="907" spans="4:5">
      <c r="D907" s="308"/>
      <c r="E907" s="308"/>
    </row>
    <row r="908" spans="4:5">
      <c r="D908" s="308"/>
      <c r="E908" s="308"/>
    </row>
    <row r="909" spans="4:5">
      <c r="D909" s="308"/>
      <c r="E909" s="308"/>
    </row>
    <row r="910" spans="4:5">
      <c r="D910" s="308"/>
      <c r="E910" s="308"/>
    </row>
    <row r="911" spans="4:5">
      <c r="D911" s="308"/>
      <c r="E911" s="308"/>
    </row>
    <row r="912" spans="4:5">
      <c r="D912" s="308"/>
      <c r="E912" s="308"/>
    </row>
    <row r="913" spans="4:5">
      <c r="D913" s="308"/>
      <c r="E913" s="308"/>
    </row>
    <row r="914" spans="4:5">
      <c r="D914" s="308"/>
      <c r="E914" s="308"/>
    </row>
    <row r="915" spans="4:5">
      <c r="D915" s="308"/>
      <c r="E915" s="308"/>
    </row>
    <row r="916" spans="4:5">
      <c r="D916" s="308"/>
      <c r="E916" s="308"/>
    </row>
    <row r="917" spans="4:5">
      <c r="D917" s="308"/>
      <c r="E917" s="308"/>
    </row>
    <row r="918" spans="4:5">
      <c r="D918" s="308"/>
      <c r="E918" s="308"/>
    </row>
    <row r="919" spans="4:5">
      <c r="D919" s="308"/>
      <c r="E919" s="308"/>
    </row>
    <row r="920" spans="4:5">
      <c r="D920" s="308"/>
      <c r="E920" s="308"/>
    </row>
    <row r="921" spans="4:5">
      <c r="D921" s="308"/>
      <c r="E921" s="308"/>
    </row>
    <row r="922" spans="4:5">
      <c r="D922" s="308"/>
      <c r="E922" s="308"/>
    </row>
    <row r="923" spans="4:5">
      <c r="D923" s="308"/>
      <c r="E923" s="308"/>
    </row>
    <row r="924" spans="4:5">
      <c r="D924" s="308"/>
      <c r="E924" s="308"/>
    </row>
    <row r="925" spans="4:5">
      <c r="D925" s="308"/>
      <c r="E925" s="308"/>
    </row>
    <row r="926" spans="4:5">
      <c r="D926" s="308"/>
      <c r="E926" s="308"/>
    </row>
    <row r="927" spans="4:5">
      <c r="D927" s="308"/>
      <c r="E927" s="308"/>
    </row>
    <row r="928" spans="4:5">
      <c r="D928" s="308"/>
      <c r="E928" s="308"/>
    </row>
    <row r="929" spans="4:5">
      <c r="D929" s="308"/>
      <c r="E929" s="308"/>
    </row>
    <row r="930" spans="4:5">
      <c r="D930" s="308"/>
      <c r="E930" s="308"/>
    </row>
    <row r="931" spans="4:5">
      <c r="D931" s="308"/>
      <c r="E931" s="308"/>
    </row>
    <row r="932" spans="4:5">
      <c r="D932" s="308"/>
      <c r="E932" s="308"/>
    </row>
    <row r="933" spans="4:5">
      <c r="D933" s="308"/>
      <c r="E933" s="308"/>
    </row>
    <row r="934" spans="4:5">
      <c r="D934" s="308"/>
      <c r="E934" s="308"/>
    </row>
    <row r="935" spans="4:5">
      <c r="D935" s="308"/>
      <c r="E935" s="308"/>
    </row>
    <row r="936" spans="4:5">
      <c r="D936" s="308"/>
      <c r="E936" s="308"/>
    </row>
    <row r="937" spans="4:5">
      <c r="D937" s="308"/>
      <c r="E937" s="308"/>
    </row>
    <row r="938" spans="4:5">
      <c r="D938" s="308"/>
      <c r="E938" s="308"/>
    </row>
    <row r="939" spans="4:5">
      <c r="D939" s="308"/>
      <c r="E939" s="308"/>
    </row>
    <row r="940" spans="4:5">
      <c r="D940" s="308"/>
      <c r="E940" s="308"/>
    </row>
    <row r="941" spans="4:5">
      <c r="D941" s="308"/>
      <c r="E941" s="308"/>
    </row>
    <row r="942" spans="4:5">
      <c r="D942" s="308"/>
      <c r="E942" s="308"/>
    </row>
    <row r="943" spans="4:5">
      <c r="D943" s="308"/>
      <c r="E943" s="308"/>
    </row>
    <row r="944" spans="4:5">
      <c r="D944" s="308"/>
      <c r="E944" s="308"/>
    </row>
    <row r="945" spans="4:5">
      <c r="D945" s="308"/>
      <c r="E945" s="308"/>
    </row>
    <row r="946" spans="4:5">
      <c r="D946" s="308"/>
      <c r="E946" s="308"/>
    </row>
    <row r="947" spans="4:5">
      <c r="D947" s="308"/>
      <c r="E947" s="308"/>
    </row>
    <row r="948" spans="4:5">
      <c r="D948" s="308"/>
      <c r="E948" s="308"/>
    </row>
    <row r="949" spans="4:5">
      <c r="D949" s="308"/>
      <c r="E949" s="308"/>
    </row>
    <row r="950" spans="4:5">
      <c r="D950" s="308"/>
      <c r="E950" s="308"/>
    </row>
    <row r="951" spans="4:5">
      <c r="D951" s="308"/>
      <c r="E951" s="308"/>
    </row>
    <row r="952" spans="4:5">
      <c r="D952" s="308"/>
      <c r="E952" s="308"/>
    </row>
    <row r="953" spans="4:5">
      <c r="D953" s="308"/>
      <c r="E953" s="308"/>
    </row>
    <row r="954" spans="4:5">
      <c r="D954" s="308"/>
      <c r="E954" s="308"/>
    </row>
    <row r="955" spans="4:5">
      <c r="D955" s="308"/>
      <c r="E955" s="308"/>
    </row>
    <row r="956" spans="4:5">
      <c r="D956" s="308"/>
      <c r="E956" s="308"/>
    </row>
    <row r="957" spans="4:5">
      <c r="D957" s="308"/>
      <c r="E957" s="308"/>
    </row>
    <row r="958" spans="4:5">
      <c r="D958" s="308"/>
      <c r="E958" s="308"/>
    </row>
    <row r="959" spans="4:5">
      <c r="D959" s="308"/>
      <c r="E959" s="308"/>
    </row>
    <row r="960" spans="4:5">
      <c r="D960" s="308"/>
      <c r="E960" s="308"/>
    </row>
    <row r="961" spans="4:5">
      <c r="D961" s="308"/>
      <c r="E961" s="308"/>
    </row>
    <row r="962" spans="4:5">
      <c r="D962" s="308"/>
      <c r="E962" s="308"/>
    </row>
    <row r="963" spans="4:5">
      <c r="D963" s="308"/>
      <c r="E963" s="308"/>
    </row>
    <row r="964" spans="4:5">
      <c r="D964" s="308"/>
      <c r="E964" s="308"/>
    </row>
    <row r="965" spans="4:5">
      <c r="D965" s="308"/>
      <c r="E965" s="308"/>
    </row>
    <row r="966" spans="4:5">
      <c r="D966" s="308"/>
      <c r="E966" s="308"/>
    </row>
    <row r="967" spans="4:5">
      <c r="D967" s="308"/>
      <c r="E967" s="308"/>
    </row>
    <row r="968" spans="4:5">
      <c r="D968" s="308"/>
      <c r="E968" s="308"/>
    </row>
    <row r="969" spans="4:5">
      <c r="D969" s="308"/>
      <c r="E969" s="308"/>
    </row>
    <row r="970" spans="4:5">
      <c r="D970" s="308"/>
      <c r="E970" s="308"/>
    </row>
    <row r="971" spans="4:5">
      <c r="D971" s="308"/>
      <c r="E971" s="308"/>
    </row>
    <row r="972" spans="4:5">
      <c r="D972" s="308"/>
      <c r="E972" s="308"/>
    </row>
    <row r="973" spans="4:5">
      <c r="D973" s="308"/>
      <c r="E973" s="308"/>
    </row>
    <row r="974" spans="4:5">
      <c r="D974" s="308"/>
      <c r="E974" s="308"/>
    </row>
    <row r="975" spans="4:5">
      <c r="D975" s="308"/>
      <c r="E975" s="308"/>
    </row>
    <row r="976" spans="4:5">
      <c r="D976" s="308"/>
      <c r="E976" s="308"/>
    </row>
    <row r="977" spans="4:5">
      <c r="D977" s="308"/>
      <c r="E977" s="308"/>
    </row>
    <row r="978" spans="4:5">
      <c r="D978" s="308"/>
      <c r="E978" s="308"/>
    </row>
    <row r="979" spans="4:5">
      <c r="D979" s="308"/>
      <c r="E979" s="308"/>
    </row>
    <row r="980" spans="4:5">
      <c r="D980" s="308"/>
      <c r="E980" s="308"/>
    </row>
    <row r="981" spans="4:5">
      <c r="D981" s="308"/>
      <c r="E981" s="308"/>
    </row>
    <row r="982" spans="4:5">
      <c r="D982" s="308"/>
      <c r="E982" s="308"/>
    </row>
    <row r="983" spans="4:5">
      <c r="D983" s="308"/>
      <c r="E983" s="308"/>
    </row>
    <row r="984" spans="4:5">
      <c r="D984" s="308"/>
      <c r="E984" s="308"/>
    </row>
    <row r="985" spans="4:5">
      <c r="D985" s="308"/>
      <c r="E985" s="308"/>
    </row>
    <row r="986" spans="4:5">
      <c r="D986" s="308"/>
      <c r="E986" s="308"/>
    </row>
    <row r="987" spans="4:5">
      <c r="D987" s="308"/>
      <c r="E987" s="308"/>
    </row>
    <row r="988" spans="4:5">
      <c r="D988" s="308"/>
      <c r="E988" s="308"/>
    </row>
    <row r="989" spans="4:5">
      <c r="D989" s="308"/>
      <c r="E989" s="308"/>
    </row>
    <row r="990" spans="4:5">
      <c r="D990" s="308"/>
      <c r="E990" s="308"/>
    </row>
    <row r="991" spans="4:5">
      <c r="D991" s="308"/>
      <c r="E991" s="308"/>
    </row>
    <row r="992" spans="4:5">
      <c r="D992" s="308"/>
      <c r="E992" s="308"/>
    </row>
    <row r="993" spans="4:5">
      <c r="D993" s="308"/>
      <c r="E993" s="308"/>
    </row>
    <row r="994" spans="4:5">
      <c r="D994" s="308"/>
      <c r="E994" s="308"/>
    </row>
    <row r="995" spans="4:5">
      <c r="D995" s="308"/>
      <c r="E995" s="308"/>
    </row>
    <row r="996" spans="4:5">
      <c r="D996" s="308"/>
      <c r="E996" s="308"/>
    </row>
    <row r="997" spans="4:5">
      <c r="D997" s="308"/>
      <c r="E997" s="308"/>
    </row>
    <row r="998" spans="4:5">
      <c r="D998" s="308"/>
      <c r="E998" s="308"/>
    </row>
    <row r="999" spans="4:5">
      <c r="D999" s="308"/>
      <c r="E999" s="308"/>
    </row>
    <row r="1000" spans="4:5">
      <c r="D1000" s="308"/>
      <c r="E1000" s="308"/>
    </row>
    <row r="1001" spans="4:5">
      <c r="D1001" s="308"/>
      <c r="E1001" s="308"/>
    </row>
    <row r="1002" spans="4:5">
      <c r="D1002" s="308"/>
      <c r="E1002" s="308"/>
    </row>
    <row r="1003" spans="4:5">
      <c r="D1003" s="308"/>
      <c r="E1003" s="308"/>
    </row>
    <row r="1004" spans="4:5">
      <c r="D1004" s="308"/>
      <c r="E1004" s="308"/>
    </row>
    <row r="1005" spans="4:5">
      <c r="D1005" s="308"/>
      <c r="E1005" s="308"/>
    </row>
    <row r="1006" spans="4:5">
      <c r="D1006" s="308"/>
      <c r="E1006" s="308"/>
    </row>
    <row r="1007" spans="4:5">
      <c r="D1007" s="308"/>
      <c r="E1007" s="308"/>
    </row>
    <row r="1008" spans="4:5">
      <c r="D1008" s="308"/>
      <c r="E1008" s="308"/>
    </row>
    <row r="1009" spans="4:5">
      <c r="D1009" s="308"/>
      <c r="E1009" s="308"/>
    </row>
    <row r="1010" spans="4:5">
      <c r="D1010" s="308"/>
      <c r="E1010" s="308"/>
    </row>
    <row r="1011" spans="4:5">
      <c r="D1011" s="308"/>
      <c r="E1011" s="308"/>
    </row>
    <row r="1012" spans="4:5">
      <c r="D1012" s="308"/>
      <c r="E1012" s="308"/>
    </row>
    <row r="1013" spans="4:5">
      <c r="D1013" s="308"/>
      <c r="E1013" s="308"/>
    </row>
    <row r="1014" spans="4:5">
      <c r="D1014" s="308"/>
      <c r="E1014" s="308"/>
    </row>
    <row r="1015" spans="4:5">
      <c r="D1015" s="308"/>
      <c r="E1015" s="308"/>
    </row>
    <row r="1016" spans="4:5">
      <c r="D1016" s="308"/>
      <c r="E1016" s="308"/>
    </row>
    <row r="1017" spans="4:5">
      <c r="D1017" s="308"/>
      <c r="E1017" s="308"/>
    </row>
    <row r="1018" spans="4:5">
      <c r="D1018" s="308"/>
      <c r="E1018" s="308"/>
    </row>
    <row r="1019" spans="4:5">
      <c r="D1019" s="308"/>
      <c r="E1019" s="308"/>
    </row>
    <row r="1020" spans="4:5">
      <c r="D1020" s="308"/>
      <c r="E1020" s="308"/>
    </row>
    <row r="1021" spans="4:5">
      <c r="D1021" s="308"/>
      <c r="E1021" s="308"/>
    </row>
    <row r="1022" spans="4:5">
      <c r="D1022" s="308"/>
      <c r="E1022" s="308"/>
    </row>
    <row r="1023" spans="4:5">
      <c r="D1023" s="308"/>
      <c r="E1023" s="308"/>
    </row>
    <row r="1024" spans="4:5">
      <c r="D1024" s="308"/>
      <c r="E1024" s="308"/>
    </row>
    <row r="1025" spans="4:5">
      <c r="D1025" s="308"/>
      <c r="E1025" s="308"/>
    </row>
    <row r="1026" spans="4:5">
      <c r="D1026" s="308"/>
      <c r="E1026" s="308"/>
    </row>
    <row r="1027" spans="4:5">
      <c r="D1027" s="308"/>
      <c r="E1027" s="308"/>
    </row>
    <row r="1028" spans="4:5">
      <c r="D1028" s="308"/>
      <c r="E1028" s="308"/>
    </row>
    <row r="1029" spans="4:5">
      <c r="D1029" s="308"/>
      <c r="E1029" s="308"/>
    </row>
    <row r="1030" spans="4:5">
      <c r="D1030" s="308"/>
      <c r="E1030" s="308"/>
    </row>
    <row r="1031" spans="4:5">
      <c r="D1031" s="308"/>
      <c r="E1031" s="308"/>
    </row>
    <row r="1032" spans="4:5">
      <c r="D1032" s="308"/>
      <c r="E1032" s="308"/>
    </row>
    <row r="1033" spans="4:5">
      <c r="D1033" s="308"/>
      <c r="E1033" s="308"/>
    </row>
    <row r="1034" spans="4:5">
      <c r="D1034" s="308"/>
      <c r="E1034" s="308"/>
    </row>
    <row r="1035" spans="4:5">
      <c r="D1035" s="308"/>
      <c r="E1035" s="308"/>
    </row>
    <row r="1036" spans="4:5">
      <c r="D1036" s="308"/>
      <c r="E1036" s="308"/>
    </row>
    <row r="1037" spans="4:5">
      <c r="D1037" s="308"/>
      <c r="E1037" s="308"/>
    </row>
    <row r="1038" spans="4:5">
      <c r="D1038" s="308"/>
      <c r="E1038" s="308"/>
    </row>
    <row r="1039" spans="4:5">
      <c r="D1039" s="308"/>
      <c r="E1039" s="308"/>
    </row>
    <row r="1040" spans="4:5">
      <c r="D1040" s="308"/>
      <c r="E1040" s="308"/>
    </row>
    <row r="1041" spans="4:5">
      <c r="D1041" s="308"/>
      <c r="E1041" s="308"/>
    </row>
    <row r="1042" spans="4:5">
      <c r="D1042" s="308"/>
      <c r="E1042" s="308"/>
    </row>
    <row r="1043" spans="4:5">
      <c r="D1043" s="308"/>
      <c r="E1043" s="308"/>
    </row>
    <row r="1044" spans="4:5">
      <c r="D1044" s="308"/>
      <c r="E1044" s="308"/>
    </row>
    <row r="1045" spans="4:5">
      <c r="D1045" s="308"/>
      <c r="E1045" s="308"/>
    </row>
    <row r="1046" spans="4:5">
      <c r="D1046" s="308"/>
      <c r="E1046" s="308"/>
    </row>
    <row r="1047" spans="4:5">
      <c r="D1047" s="308"/>
      <c r="E1047" s="308"/>
    </row>
    <row r="1048" spans="4:5">
      <c r="D1048" s="308"/>
      <c r="E1048" s="308"/>
    </row>
    <row r="1049" spans="4:5">
      <c r="D1049" s="308"/>
      <c r="E1049" s="308"/>
    </row>
    <row r="1050" spans="4:5">
      <c r="D1050" s="308"/>
      <c r="E1050" s="308"/>
    </row>
    <row r="1051" spans="4:5">
      <c r="D1051" s="308"/>
      <c r="E1051" s="308"/>
    </row>
    <row r="1052" spans="4:5">
      <c r="D1052" s="308"/>
      <c r="E1052" s="308"/>
    </row>
    <row r="1053" spans="4:5">
      <c r="D1053" s="308"/>
      <c r="E1053" s="308"/>
    </row>
    <row r="1054" spans="4:5">
      <c r="D1054" s="308"/>
      <c r="E1054" s="308"/>
    </row>
    <row r="1055" spans="4:5">
      <c r="D1055" s="308"/>
      <c r="E1055" s="308"/>
    </row>
    <row r="1056" spans="4:5">
      <c r="D1056" s="308"/>
      <c r="E1056" s="308"/>
    </row>
    <row r="1057" spans="4:5">
      <c r="D1057" s="308"/>
      <c r="E1057" s="308"/>
    </row>
    <row r="1058" spans="4:5">
      <c r="D1058" s="308"/>
      <c r="E1058" s="308"/>
    </row>
    <row r="1059" spans="4:5">
      <c r="D1059" s="308"/>
      <c r="E1059" s="308"/>
    </row>
    <row r="1060" spans="4:5">
      <c r="D1060" s="308"/>
      <c r="E1060" s="308"/>
    </row>
    <row r="1061" spans="4:5">
      <c r="D1061" s="308"/>
      <c r="E1061" s="308"/>
    </row>
    <row r="1062" spans="4:5">
      <c r="D1062" s="308"/>
      <c r="E1062" s="308"/>
    </row>
    <row r="1063" spans="4:5">
      <c r="D1063" s="308"/>
      <c r="E1063" s="308"/>
    </row>
    <row r="1064" spans="4:5">
      <c r="D1064" s="308"/>
      <c r="E1064" s="308"/>
    </row>
    <row r="1065" spans="4:5">
      <c r="D1065" s="308"/>
      <c r="E1065" s="308"/>
    </row>
    <row r="1066" spans="4:5">
      <c r="D1066" s="308"/>
      <c r="E1066" s="308"/>
    </row>
    <row r="1067" spans="4:5">
      <c r="D1067" s="308"/>
      <c r="E1067" s="308"/>
    </row>
    <row r="1068" spans="4:5">
      <c r="D1068" s="308"/>
      <c r="E1068" s="308"/>
    </row>
    <row r="1069" spans="4:5">
      <c r="D1069" s="308"/>
      <c r="E1069" s="308"/>
    </row>
    <row r="1070" spans="4:5">
      <c r="D1070" s="308"/>
      <c r="E1070" s="308"/>
    </row>
    <row r="1071" spans="4:5">
      <c r="D1071" s="308"/>
      <c r="E1071" s="308"/>
    </row>
    <row r="1072" spans="4:5">
      <c r="D1072" s="308"/>
      <c r="E1072" s="308"/>
    </row>
    <row r="1073" spans="4:5">
      <c r="D1073" s="308"/>
      <c r="E1073" s="308"/>
    </row>
    <row r="1074" spans="4:5">
      <c r="D1074" s="308"/>
      <c r="E1074" s="308"/>
    </row>
    <row r="1075" spans="4:5">
      <c r="D1075" s="308"/>
      <c r="E1075" s="308"/>
    </row>
    <row r="1076" spans="4:5">
      <c r="D1076" s="308"/>
      <c r="E1076" s="308"/>
    </row>
    <row r="1077" spans="4:5">
      <c r="D1077" s="308"/>
      <c r="E1077" s="308"/>
    </row>
    <row r="1078" spans="4:5">
      <c r="D1078" s="308"/>
      <c r="E1078" s="308"/>
    </row>
    <row r="1079" spans="4:5">
      <c r="D1079" s="308"/>
      <c r="E1079" s="308"/>
    </row>
    <row r="1080" spans="4:5">
      <c r="D1080" s="308"/>
      <c r="E1080" s="308"/>
    </row>
    <row r="1081" spans="4:5">
      <c r="D1081" s="308"/>
      <c r="E1081" s="308"/>
    </row>
    <row r="1082" spans="4:5">
      <c r="D1082" s="308"/>
      <c r="E1082" s="308"/>
    </row>
    <row r="1083" spans="4:5">
      <c r="D1083" s="308"/>
      <c r="E1083" s="308"/>
    </row>
    <row r="1084" spans="4:5">
      <c r="D1084" s="308"/>
      <c r="E1084" s="308"/>
    </row>
    <row r="1085" spans="4:5">
      <c r="D1085" s="308"/>
      <c r="E1085" s="308"/>
    </row>
    <row r="1086" spans="4:5">
      <c r="D1086" s="308"/>
      <c r="E1086" s="308"/>
    </row>
    <row r="1087" spans="4:5">
      <c r="D1087" s="308"/>
      <c r="E1087" s="308"/>
    </row>
    <row r="1088" spans="4:5">
      <c r="D1088" s="308"/>
      <c r="E1088" s="308"/>
    </row>
    <row r="1089" spans="4:5">
      <c r="D1089" s="308"/>
      <c r="E1089" s="308"/>
    </row>
    <row r="1090" spans="4:5">
      <c r="D1090" s="308"/>
      <c r="E1090" s="308"/>
    </row>
    <row r="1091" spans="4:5">
      <c r="D1091" s="308"/>
      <c r="E1091" s="308"/>
    </row>
    <row r="1092" spans="4:5">
      <c r="D1092" s="308"/>
      <c r="E1092" s="308"/>
    </row>
    <row r="1093" spans="4:5">
      <c r="D1093" s="308"/>
      <c r="E1093" s="308"/>
    </row>
    <row r="1094" spans="4:5">
      <c r="D1094" s="308"/>
      <c r="E1094" s="308"/>
    </row>
    <row r="1095" spans="4:5">
      <c r="D1095" s="308"/>
      <c r="E1095" s="308"/>
    </row>
    <row r="1096" spans="4:5">
      <c r="D1096" s="308"/>
      <c r="E1096" s="308"/>
    </row>
    <row r="1097" spans="4:5">
      <c r="D1097" s="308"/>
      <c r="E1097" s="308"/>
    </row>
    <row r="1098" spans="4:5">
      <c r="D1098" s="308"/>
      <c r="E1098" s="308"/>
    </row>
    <row r="1099" spans="4:5">
      <c r="D1099" s="308"/>
      <c r="E1099" s="308"/>
    </row>
    <row r="1100" spans="4:5">
      <c r="D1100" s="308"/>
      <c r="E1100" s="308"/>
    </row>
    <row r="1101" spans="4:5">
      <c r="D1101" s="308"/>
      <c r="E1101" s="308"/>
    </row>
    <row r="1102" spans="4:5">
      <c r="D1102" s="308"/>
      <c r="E1102" s="308"/>
    </row>
    <row r="1103" spans="4:5">
      <c r="D1103" s="308"/>
      <c r="E1103" s="308"/>
    </row>
    <row r="1104" spans="4:5">
      <c r="D1104" s="308"/>
      <c r="E1104" s="308"/>
    </row>
    <row r="1105" spans="4:5">
      <c r="D1105" s="308"/>
      <c r="E1105" s="308"/>
    </row>
    <row r="1106" spans="4:5">
      <c r="D1106" s="308"/>
      <c r="E1106" s="308"/>
    </row>
    <row r="1107" spans="4:5">
      <c r="D1107" s="308"/>
      <c r="E1107" s="308"/>
    </row>
    <row r="1108" spans="4:5">
      <c r="D1108" s="308"/>
      <c r="E1108" s="308"/>
    </row>
    <row r="1109" spans="4:5">
      <c r="D1109" s="308"/>
      <c r="E1109" s="308"/>
    </row>
    <row r="1110" spans="4:5">
      <c r="D1110" s="308"/>
      <c r="E1110" s="308"/>
    </row>
    <row r="1111" spans="4:5">
      <c r="D1111" s="308"/>
      <c r="E1111" s="308"/>
    </row>
    <row r="1112" spans="4:5">
      <c r="D1112" s="308"/>
      <c r="E1112" s="308"/>
    </row>
    <row r="1113" spans="4:5">
      <c r="D1113" s="308"/>
      <c r="E1113" s="308"/>
    </row>
    <row r="1114" spans="4:5">
      <c r="D1114" s="308"/>
      <c r="E1114" s="308"/>
    </row>
    <row r="1115" spans="4:5">
      <c r="D1115" s="308"/>
      <c r="E1115" s="308"/>
    </row>
    <row r="1116" spans="4:5">
      <c r="D1116" s="308"/>
      <c r="E1116" s="308"/>
    </row>
    <row r="1117" spans="4:5">
      <c r="D1117" s="308"/>
      <c r="E1117" s="308"/>
    </row>
    <row r="1118" spans="4:5">
      <c r="D1118" s="308"/>
      <c r="E1118" s="308"/>
    </row>
    <row r="1119" spans="4:5">
      <c r="D1119" s="308"/>
      <c r="E1119" s="308"/>
    </row>
    <row r="1120" spans="4:5">
      <c r="D1120" s="308"/>
      <c r="E1120" s="308"/>
    </row>
    <row r="1121" spans="4:5">
      <c r="D1121" s="308"/>
      <c r="E1121" s="308"/>
    </row>
    <row r="1122" spans="4:5">
      <c r="D1122" s="308"/>
      <c r="E1122" s="308"/>
    </row>
    <row r="1123" spans="4:5">
      <c r="D1123" s="308"/>
      <c r="E1123" s="308"/>
    </row>
    <row r="1124" spans="4:5">
      <c r="D1124" s="308"/>
      <c r="E1124" s="308"/>
    </row>
    <row r="1125" spans="4:5">
      <c r="D1125" s="308"/>
      <c r="E1125" s="308"/>
    </row>
    <row r="1126" spans="4:5">
      <c r="D1126" s="308"/>
      <c r="E1126" s="308"/>
    </row>
    <row r="1127" spans="4:5">
      <c r="D1127" s="308"/>
      <c r="E1127" s="308"/>
    </row>
    <row r="1128" spans="4:5">
      <c r="D1128" s="308"/>
      <c r="E1128" s="308"/>
    </row>
    <row r="1129" spans="4:5">
      <c r="D1129" s="308"/>
      <c r="E1129" s="308"/>
    </row>
    <row r="1130" spans="4:5">
      <c r="D1130" s="308"/>
      <c r="E1130" s="308"/>
    </row>
    <row r="1131" spans="4:5">
      <c r="D1131" s="308"/>
      <c r="E1131" s="308"/>
    </row>
    <row r="1132" spans="4:5">
      <c r="D1132" s="308"/>
      <c r="E1132" s="308"/>
    </row>
    <row r="1133" spans="4:5">
      <c r="D1133" s="308"/>
      <c r="E1133" s="308"/>
    </row>
    <row r="1134" spans="4:5">
      <c r="D1134" s="308"/>
      <c r="E1134" s="308"/>
    </row>
    <row r="1135" spans="4:5">
      <c r="D1135" s="308"/>
      <c r="E1135" s="308"/>
    </row>
    <row r="1136" spans="4:5">
      <c r="D1136" s="308"/>
      <c r="E1136" s="308"/>
    </row>
    <row r="1137" spans="4:5">
      <c r="D1137" s="308"/>
      <c r="E1137" s="308"/>
    </row>
    <row r="1138" spans="4:5">
      <c r="D1138" s="308"/>
      <c r="E1138" s="308"/>
    </row>
    <row r="1139" spans="4:5">
      <c r="D1139" s="308"/>
      <c r="E1139" s="308"/>
    </row>
    <row r="1140" spans="4:5">
      <c r="D1140" s="308"/>
      <c r="E1140" s="308"/>
    </row>
    <row r="1141" spans="4:5">
      <c r="D1141" s="308"/>
      <c r="E1141" s="308"/>
    </row>
    <row r="1142" spans="4:5">
      <c r="D1142" s="308"/>
      <c r="E1142" s="308"/>
    </row>
    <row r="1143" spans="4:5">
      <c r="D1143" s="308"/>
      <c r="E1143" s="308"/>
    </row>
    <row r="1144" spans="4:5">
      <c r="D1144" s="308"/>
      <c r="E1144" s="308"/>
    </row>
    <row r="1145" spans="4:5">
      <c r="D1145" s="308"/>
      <c r="E1145" s="308"/>
    </row>
    <row r="1146" spans="4:5">
      <c r="D1146" s="308"/>
      <c r="E1146" s="308"/>
    </row>
    <row r="1147" spans="4:5">
      <c r="D1147" s="308"/>
      <c r="E1147" s="308"/>
    </row>
    <row r="1148" spans="4:5">
      <c r="D1148" s="308"/>
      <c r="E1148" s="308"/>
    </row>
    <row r="1149" spans="4:5">
      <c r="D1149" s="308"/>
      <c r="E1149" s="308"/>
    </row>
    <row r="1150" spans="4:5">
      <c r="D1150" s="308"/>
      <c r="E1150" s="308"/>
    </row>
    <row r="1151" spans="4:5">
      <c r="D1151" s="308"/>
      <c r="E1151" s="308"/>
    </row>
    <row r="1152" spans="4:5">
      <c r="D1152" s="308"/>
      <c r="E1152" s="308"/>
    </row>
    <row r="1153" spans="4:5">
      <c r="D1153" s="308"/>
      <c r="E1153" s="308"/>
    </row>
    <row r="1154" spans="4:5">
      <c r="D1154" s="308"/>
      <c r="E1154" s="308"/>
    </row>
    <row r="1155" spans="4:5">
      <c r="D1155" s="308"/>
      <c r="E1155" s="308"/>
    </row>
    <row r="1156" spans="4:5">
      <c r="D1156" s="308"/>
      <c r="E1156" s="308"/>
    </row>
    <row r="1157" spans="4:5">
      <c r="D1157" s="308"/>
      <c r="E1157" s="308"/>
    </row>
    <row r="1158" spans="4:5">
      <c r="D1158" s="308"/>
      <c r="E1158" s="308"/>
    </row>
    <row r="1159" spans="4:5">
      <c r="D1159" s="308"/>
      <c r="E1159" s="308"/>
    </row>
    <row r="1160" spans="4:5">
      <c r="D1160" s="308"/>
      <c r="E1160" s="308"/>
    </row>
    <row r="1161" spans="4:5">
      <c r="D1161" s="308"/>
      <c r="E1161" s="308"/>
    </row>
    <row r="1162" spans="4:5">
      <c r="D1162" s="308"/>
      <c r="E1162" s="308"/>
    </row>
    <row r="1163" spans="4:5">
      <c r="D1163" s="308"/>
      <c r="E1163" s="308"/>
    </row>
    <row r="1164" spans="4:5">
      <c r="D1164" s="308"/>
      <c r="E1164" s="308"/>
    </row>
    <row r="1165" spans="4:5">
      <c r="D1165" s="308"/>
      <c r="E1165" s="308"/>
    </row>
    <row r="1166" spans="4:5">
      <c r="D1166" s="308"/>
      <c r="E1166" s="308"/>
    </row>
    <row r="1167" spans="4:5">
      <c r="D1167" s="308"/>
      <c r="E1167" s="308"/>
    </row>
    <row r="1168" spans="4:5">
      <c r="D1168" s="308"/>
      <c r="E1168" s="308"/>
    </row>
    <row r="1169" spans="4:5">
      <c r="D1169" s="308"/>
      <c r="E1169" s="308"/>
    </row>
    <row r="1170" spans="4:5">
      <c r="D1170" s="308"/>
      <c r="E1170" s="308"/>
    </row>
    <row r="1171" spans="4:5">
      <c r="D1171" s="308"/>
      <c r="E1171" s="308"/>
    </row>
    <row r="1172" spans="4:5">
      <c r="D1172" s="308"/>
      <c r="E1172" s="308"/>
    </row>
    <row r="1173" spans="4:5">
      <c r="D1173" s="308"/>
      <c r="E1173" s="308"/>
    </row>
    <row r="1174" spans="4:5">
      <c r="D1174" s="308"/>
      <c r="E1174" s="308"/>
    </row>
    <row r="1175" spans="4:5">
      <c r="D1175" s="308"/>
      <c r="E1175" s="308"/>
    </row>
    <row r="1176" spans="4:5">
      <c r="D1176" s="308"/>
      <c r="E1176" s="308"/>
    </row>
    <row r="1177" spans="4:5">
      <c r="D1177" s="308"/>
      <c r="E1177" s="308"/>
    </row>
    <row r="1178" spans="4:5">
      <c r="D1178" s="308"/>
      <c r="E1178" s="308"/>
    </row>
    <row r="1179" spans="4:5">
      <c r="D1179" s="308"/>
      <c r="E1179" s="308"/>
    </row>
    <row r="1180" spans="4:5">
      <c r="D1180" s="308"/>
      <c r="E1180" s="308"/>
    </row>
    <row r="1181" spans="4:5">
      <c r="D1181" s="308"/>
      <c r="E1181" s="308"/>
    </row>
    <row r="1182" spans="4:5">
      <c r="D1182" s="308"/>
      <c r="E1182" s="308"/>
    </row>
    <row r="1183" spans="4:5">
      <c r="D1183" s="308"/>
      <c r="E1183" s="308"/>
    </row>
    <row r="1184" spans="4:5">
      <c r="D1184" s="308"/>
      <c r="E1184" s="308"/>
    </row>
    <row r="1185" spans="4:5">
      <c r="D1185" s="308"/>
      <c r="E1185" s="308"/>
    </row>
    <row r="1186" spans="4:5">
      <c r="D1186" s="308"/>
      <c r="E1186" s="308"/>
    </row>
    <row r="1187" spans="4:5">
      <c r="D1187" s="308"/>
      <c r="E1187" s="308"/>
    </row>
    <row r="1188" spans="4:5">
      <c r="D1188" s="308"/>
      <c r="E1188" s="308"/>
    </row>
    <row r="1189" spans="4:5">
      <c r="D1189" s="308"/>
      <c r="E1189" s="308"/>
    </row>
    <row r="1190" spans="4:5">
      <c r="D1190" s="308"/>
      <c r="E1190" s="308"/>
    </row>
    <row r="1191" spans="4:5">
      <c r="D1191" s="308"/>
      <c r="E1191" s="308"/>
    </row>
    <row r="1192" spans="4:5">
      <c r="D1192" s="308"/>
      <c r="E1192" s="308"/>
    </row>
    <row r="1193" spans="4:5">
      <c r="D1193" s="308"/>
      <c r="E1193" s="308"/>
    </row>
    <row r="1194" spans="4:5">
      <c r="D1194" s="308"/>
      <c r="E1194" s="308"/>
    </row>
    <row r="1195" spans="4:5">
      <c r="D1195" s="308"/>
      <c r="E1195" s="308"/>
    </row>
    <row r="1196" spans="4:5">
      <c r="D1196" s="308"/>
      <c r="E1196" s="308"/>
    </row>
    <row r="1197" spans="4:5">
      <c r="D1197" s="308"/>
      <c r="E1197" s="308"/>
    </row>
    <row r="1198" spans="4:5">
      <c r="D1198" s="308"/>
      <c r="E1198" s="308"/>
    </row>
    <row r="1199" spans="4:5">
      <c r="D1199" s="308"/>
      <c r="E1199" s="308"/>
    </row>
    <row r="1200" spans="4:5">
      <c r="D1200" s="308"/>
      <c r="E1200" s="308"/>
    </row>
    <row r="1201" spans="4:5">
      <c r="D1201" s="308"/>
      <c r="E1201" s="308"/>
    </row>
    <row r="1202" spans="4:5">
      <c r="D1202" s="308"/>
      <c r="E1202" s="308"/>
    </row>
    <row r="1203" spans="4:5">
      <c r="D1203" s="308"/>
      <c r="E1203" s="308"/>
    </row>
    <row r="1204" spans="4:5">
      <c r="D1204" s="308"/>
      <c r="E1204" s="308"/>
    </row>
    <row r="1205" spans="4:5">
      <c r="D1205" s="308"/>
      <c r="E1205" s="308"/>
    </row>
    <row r="1206" spans="4:5">
      <c r="D1206" s="308"/>
      <c r="E1206" s="308"/>
    </row>
    <row r="1207" spans="4:5">
      <c r="D1207" s="308"/>
      <c r="E1207" s="308"/>
    </row>
    <row r="1208" spans="4:5">
      <c r="D1208" s="308"/>
      <c r="E1208" s="308"/>
    </row>
    <row r="1209" spans="4:5">
      <c r="D1209" s="308"/>
      <c r="E1209" s="308"/>
    </row>
    <row r="1210" spans="4:5">
      <c r="D1210" s="308"/>
      <c r="E1210" s="308"/>
    </row>
    <row r="1211" spans="4:5">
      <c r="D1211" s="308"/>
      <c r="E1211" s="308"/>
    </row>
    <row r="1212" spans="4:5">
      <c r="D1212" s="308"/>
      <c r="E1212" s="308"/>
    </row>
    <row r="1213" spans="4:5">
      <c r="D1213" s="308"/>
      <c r="E1213" s="308"/>
    </row>
    <row r="1214" spans="4:5">
      <c r="D1214" s="308"/>
      <c r="E1214" s="308"/>
    </row>
    <row r="1215" spans="4:5">
      <c r="D1215" s="308"/>
      <c r="E1215" s="308"/>
    </row>
    <row r="1216" spans="4:5">
      <c r="D1216" s="308"/>
      <c r="E1216" s="308"/>
    </row>
    <row r="1217" spans="4:5">
      <c r="D1217" s="308"/>
      <c r="E1217" s="308"/>
    </row>
    <row r="1218" spans="4:5">
      <c r="D1218" s="308"/>
      <c r="E1218" s="308"/>
    </row>
    <row r="1219" spans="4:5">
      <c r="D1219" s="308"/>
      <c r="E1219" s="308"/>
    </row>
    <row r="1220" spans="4:5">
      <c r="D1220" s="308"/>
      <c r="E1220" s="308"/>
    </row>
    <row r="1221" spans="4:5">
      <c r="D1221" s="308"/>
      <c r="E1221" s="308"/>
    </row>
    <row r="1222" spans="4:5">
      <c r="D1222" s="308"/>
      <c r="E1222" s="308"/>
    </row>
    <row r="1223" spans="4:5">
      <c r="D1223" s="308"/>
      <c r="E1223" s="308"/>
    </row>
    <row r="1224" spans="4:5">
      <c r="D1224" s="308"/>
      <c r="E1224" s="308"/>
    </row>
    <row r="1225" spans="4:5">
      <c r="D1225" s="308"/>
      <c r="E1225" s="308"/>
    </row>
    <row r="1226" spans="4:5">
      <c r="D1226" s="308"/>
      <c r="E1226" s="308"/>
    </row>
    <row r="1227" spans="4:5">
      <c r="D1227" s="308"/>
      <c r="E1227" s="308"/>
    </row>
    <row r="1228" spans="4:5">
      <c r="D1228" s="308"/>
      <c r="E1228" s="308"/>
    </row>
    <row r="1229" spans="4:5">
      <c r="D1229" s="308"/>
      <c r="E1229" s="308"/>
    </row>
    <row r="1230" spans="4:5">
      <c r="D1230" s="308"/>
      <c r="E1230" s="308"/>
    </row>
    <row r="1231" spans="4:5">
      <c r="D1231" s="308"/>
      <c r="E1231" s="308"/>
    </row>
    <row r="1232" spans="4:5">
      <c r="D1232" s="308"/>
      <c r="E1232" s="308"/>
    </row>
    <row r="1233" spans="4:5">
      <c r="D1233" s="308"/>
      <c r="E1233" s="308"/>
    </row>
    <row r="1234" spans="4:5">
      <c r="D1234" s="308"/>
      <c r="E1234" s="308"/>
    </row>
    <row r="1235" spans="4:5">
      <c r="D1235" s="308"/>
      <c r="E1235" s="308"/>
    </row>
    <row r="1236" spans="4:5">
      <c r="D1236" s="308"/>
      <c r="E1236" s="308"/>
    </row>
    <row r="1237" spans="4:5">
      <c r="D1237" s="308"/>
      <c r="E1237" s="308"/>
    </row>
    <row r="1238" spans="4:5">
      <c r="D1238" s="308"/>
      <c r="E1238" s="308"/>
    </row>
    <row r="1239" spans="4:5">
      <c r="D1239" s="308"/>
      <c r="E1239" s="308"/>
    </row>
    <row r="1240" spans="4:5">
      <c r="D1240" s="308"/>
      <c r="E1240" s="308"/>
    </row>
    <row r="1241" spans="4:5">
      <c r="D1241" s="308"/>
      <c r="E1241" s="308"/>
    </row>
    <row r="1242" spans="4:5">
      <c r="D1242" s="308"/>
      <c r="E1242" s="308"/>
    </row>
    <row r="1243" spans="4:5">
      <c r="D1243" s="308"/>
      <c r="E1243" s="308"/>
    </row>
    <row r="1244" spans="4:5">
      <c r="D1244" s="308"/>
      <c r="E1244" s="308"/>
    </row>
    <row r="1245" spans="4:5">
      <c r="D1245" s="308"/>
      <c r="E1245" s="308"/>
    </row>
    <row r="1246" spans="4:5">
      <c r="D1246" s="308"/>
      <c r="E1246" s="308"/>
    </row>
    <row r="1247" spans="4:5">
      <c r="D1247" s="308"/>
      <c r="E1247" s="308"/>
    </row>
    <row r="1248" spans="4:5">
      <c r="D1248" s="308"/>
      <c r="E1248" s="308"/>
    </row>
    <row r="1249" spans="4:5">
      <c r="D1249" s="308"/>
      <c r="E1249" s="308"/>
    </row>
    <row r="1250" spans="4:5">
      <c r="D1250" s="308"/>
      <c r="E1250" s="308"/>
    </row>
    <row r="1251" spans="4:5">
      <c r="D1251" s="308"/>
      <c r="E1251" s="308"/>
    </row>
    <row r="1252" spans="4:5">
      <c r="D1252" s="308"/>
      <c r="E1252" s="308"/>
    </row>
    <row r="1253" spans="4:5">
      <c r="D1253" s="308"/>
      <c r="E1253" s="308"/>
    </row>
    <row r="1254" spans="4:5">
      <c r="D1254" s="308"/>
      <c r="E1254" s="308"/>
    </row>
    <row r="1255" spans="4:5">
      <c r="D1255" s="308"/>
      <c r="E1255" s="308"/>
    </row>
    <row r="1256" spans="4:5">
      <c r="D1256" s="308"/>
      <c r="E1256" s="308"/>
    </row>
    <row r="1257" spans="4:5">
      <c r="D1257" s="308"/>
      <c r="E1257" s="308"/>
    </row>
    <row r="1258" spans="4:5">
      <c r="D1258" s="308"/>
      <c r="E1258" s="308"/>
    </row>
    <row r="1259" spans="4:5">
      <c r="D1259" s="308"/>
      <c r="E1259" s="308"/>
    </row>
    <row r="1260" spans="4:5">
      <c r="D1260" s="308"/>
      <c r="E1260" s="308"/>
    </row>
    <row r="1261" spans="4:5">
      <c r="D1261" s="308"/>
      <c r="E1261" s="308"/>
    </row>
    <row r="1262" spans="4:5">
      <c r="D1262" s="308"/>
      <c r="E1262" s="308"/>
    </row>
    <row r="1263" spans="4:5">
      <c r="D1263" s="308"/>
      <c r="E1263" s="308"/>
    </row>
    <row r="1264" spans="4:5">
      <c r="D1264" s="308"/>
      <c r="E1264" s="308"/>
    </row>
    <row r="1265" spans="4:5">
      <c r="D1265" s="308"/>
      <c r="E1265" s="308"/>
    </row>
    <row r="1266" spans="4:5">
      <c r="D1266" s="308"/>
      <c r="E1266" s="308"/>
    </row>
    <row r="1267" spans="4:5">
      <c r="D1267" s="308"/>
      <c r="E1267" s="308"/>
    </row>
    <row r="1268" spans="4:5">
      <c r="D1268" s="308"/>
      <c r="E1268" s="308"/>
    </row>
    <row r="1269" spans="4:5">
      <c r="D1269" s="308"/>
      <c r="E1269" s="308"/>
    </row>
    <row r="1270" spans="4:5">
      <c r="D1270" s="308"/>
      <c r="E1270" s="308"/>
    </row>
    <row r="1271" spans="4:5">
      <c r="D1271" s="308"/>
      <c r="E1271" s="308"/>
    </row>
    <row r="1272" spans="4:5">
      <c r="D1272" s="308"/>
      <c r="E1272" s="308"/>
    </row>
    <row r="1273" spans="4:5">
      <c r="D1273" s="308"/>
      <c r="E1273" s="308"/>
    </row>
    <row r="1274" spans="4:5">
      <c r="D1274" s="308"/>
      <c r="E1274" s="308"/>
    </row>
    <row r="1275" spans="4:5">
      <c r="D1275" s="308"/>
      <c r="E1275" s="308"/>
    </row>
    <row r="1276" spans="4:5">
      <c r="D1276" s="308"/>
      <c r="E1276" s="308"/>
    </row>
    <row r="1277" spans="4:5">
      <c r="D1277" s="308"/>
      <c r="E1277" s="308"/>
    </row>
    <row r="1278" spans="4:5">
      <c r="D1278" s="308"/>
      <c r="E1278" s="308"/>
    </row>
    <row r="1279" spans="4:5">
      <c r="D1279" s="308"/>
      <c r="E1279" s="308"/>
    </row>
    <row r="1280" spans="4:5">
      <c r="D1280" s="308"/>
      <c r="E1280" s="308"/>
    </row>
    <row r="1281" spans="4:5">
      <c r="D1281" s="308"/>
      <c r="E1281" s="308"/>
    </row>
    <row r="1282" spans="4:5">
      <c r="D1282" s="308"/>
      <c r="E1282" s="308"/>
    </row>
    <row r="1283" spans="4:5">
      <c r="D1283" s="308"/>
      <c r="E1283" s="308"/>
    </row>
    <row r="1284" spans="4:5">
      <c r="D1284" s="308"/>
      <c r="E1284" s="308"/>
    </row>
    <row r="1285" spans="4:5">
      <c r="D1285" s="308"/>
      <c r="E1285" s="308"/>
    </row>
    <row r="1286" spans="4:5">
      <c r="D1286" s="308"/>
      <c r="E1286" s="308"/>
    </row>
    <row r="1287" spans="4:5">
      <c r="D1287" s="308"/>
      <c r="E1287" s="308"/>
    </row>
    <row r="1288" spans="4:5">
      <c r="D1288" s="308"/>
      <c r="E1288" s="308"/>
    </row>
    <row r="1289" spans="4:5">
      <c r="D1289" s="308"/>
      <c r="E1289" s="308"/>
    </row>
    <row r="1290" spans="4:5">
      <c r="D1290" s="308"/>
      <c r="E1290" s="308"/>
    </row>
    <row r="1291" spans="4:5">
      <c r="D1291" s="308"/>
      <c r="E1291" s="308"/>
    </row>
    <row r="1292" spans="4:5">
      <c r="D1292" s="308"/>
      <c r="E1292" s="308"/>
    </row>
    <row r="1293" spans="4:5">
      <c r="D1293" s="308"/>
      <c r="E1293" s="308"/>
    </row>
    <row r="1294" spans="4:5">
      <c r="D1294" s="308"/>
      <c r="E1294" s="308"/>
    </row>
    <row r="1295" spans="4:5">
      <c r="D1295" s="308"/>
      <c r="E1295" s="308"/>
    </row>
    <row r="1296" spans="4:5">
      <c r="D1296" s="308"/>
      <c r="E1296" s="308"/>
    </row>
    <row r="1297" spans="4:5">
      <c r="D1297" s="308"/>
      <c r="E1297" s="308"/>
    </row>
    <row r="1298" spans="4:5">
      <c r="D1298" s="308"/>
      <c r="E1298" s="308"/>
    </row>
    <row r="1299" spans="4:5">
      <c r="D1299" s="308"/>
      <c r="E1299" s="308"/>
    </row>
    <row r="1300" spans="4:5">
      <c r="D1300" s="308"/>
      <c r="E1300" s="308"/>
    </row>
    <row r="1301" spans="4:5">
      <c r="D1301" s="308"/>
      <c r="E1301" s="308"/>
    </row>
    <row r="1302" spans="4:5">
      <c r="D1302" s="308"/>
      <c r="E1302" s="308"/>
    </row>
    <row r="1303" spans="4:5">
      <c r="D1303" s="308"/>
      <c r="E1303" s="308"/>
    </row>
    <row r="1304" spans="4:5">
      <c r="D1304" s="308"/>
      <c r="E1304" s="308"/>
    </row>
    <row r="1305" spans="4:5">
      <c r="D1305" s="308"/>
      <c r="E1305" s="308"/>
    </row>
    <row r="1306" spans="4:5">
      <c r="D1306" s="308"/>
      <c r="E1306" s="308"/>
    </row>
    <row r="1307" spans="4:5">
      <c r="D1307" s="308"/>
      <c r="E1307" s="308"/>
    </row>
    <row r="1308" spans="4:5">
      <c r="D1308" s="308"/>
      <c r="E1308" s="308"/>
    </row>
    <row r="1309" spans="4:5">
      <c r="D1309" s="308"/>
      <c r="E1309" s="308"/>
    </row>
    <row r="1310" spans="4:5">
      <c r="D1310" s="308"/>
      <c r="E1310" s="308"/>
    </row>
    <row r="1311" spans="4:5">
      <c r="D1311" s="308"/>
      <c r="E1311" s="308"/>
    </row>
    <row r="1312" spans="4:5">
      <c r="D1312" s="308"/>
      <c r="E1312" s="308"/>
    </row>
    <row r="1313" spans="4:5">
      <c r="D1313" s="308"/>
      <c r="E1313" s="308"/>
    </row>
    <row r="1314" spans="4:5">
      <c r="D1314" s="308"/>
      <c r="E1314" s="308"/>
    </row>
    <row r="1315" spans="4:5">
      <c r="D1315" s="308"/>
      <c r="E1315" s="308"/>
    </row>
    <row r="1316" spans="4:5">
      <c r="D1316" s="308"/>
      <c r="E1316" s="308"/>
    </row>
    <row r="1317" spans="4:5">
      <c r="D1317" s="308"/>
      <c r="E1317" s="308"/>
    </row>
    <row r="1318" spans="4:5">
      <c r="D1318" s="308"/>
      <c r="E1318" s="308"/>
    </row>
    <row r="1319" spans="4:5">
      <c r="D1319" s="308"/>
      <c r="E1319" s="308"/>
    </row>
    <row r="1320" spans="4:5">
      <c r="D1320" s="308"/>
      <c r="E1320" s="308"/>
    </row>
    <row r="1321" spans="4:5">
      <c r="D1321" s="308"/>
      <c r="E1321" s="308"/>
    </row>
    <row r="1322" spans="4:5">
      <c r="D1322" s="308"/>
      <c r="E1322" s="308"/>
    </row>
    <row r="1323" spans="4:5">
      <c r="D1323" s="308"/>
      <c r="E1323" s="308"/>
    </row>
    <row r="1324" spans="4:5">
      <c r="D1324" s="308"/>
      <c r="E1324" s="308"/>
    </row>
    <row r="1325" spans="4:5">
      <c r="D1325" s="308"/>
      <c r="E1325" s="308"/>
    </row>
    <row r="1326" spans="4:5">
      <c r="D1326" s="308"/>
      <c r="E1326" s="308"/>
    </row>
    <row r="1327" spans="4:5">
      <c r="D1327" s="308"/>
      <c r="E1327" s="308"/>
    </row>
    <row r="1328" spans="4:5">
      <c r="D1328" s="308"/>
      <c r="E1328" s="308"/>
    </row>
    <row r="1329" spans="4:5">
      <c r="D1329" s="308"/>
      <c r="E1329" s="308"/>
    </row>
    <row r="1330" spans="4:5">
      <c r="D1330" s="308"/>
      <c r="E1330" s="308"/>
    </row>
    <row r="1331" spans="4:5">
      <c r="D1331" s="308"/>
      <c r="E1331" s="308"/>
    </row>
    <row r="1332" spans="4:5">
      <c r="D1332" s="308"/>
      <c r="E1332" s="308"/>
    </row>
    <row r="1333" spans="4:5">
      <c r="D1333" s="308"/>
      <c r="E1333" s="308"/>
    </row>
    <row r="1334" spans="4:5">
      <c r="D1334" s="308"/>
      <c r="E1334" s="308"/>
    </row>
    <row r="1335" spans="4:5">
      <c r="D1335" s="308"/>
      <c r="E1335" s="308"/>
    </row>
    <row r="1336" spans="4:5">
      <c r="D1336" s="308"/>
      <c r="E1336" s="308"/>
    </row>
    <row r="1337" spans="4:5">
      <c r="D1337" s="308"/>
      <c r="E1337" s="308"/>
    </row>
    <row r="1338" spans="4:5">
      <c r="D1338" s="308"/>
      <c r="E1338" s="308"/>
    </row>
    <row r="1339" spans="4:5">
      <c r="D1339" s="308"/>
      <c r="E1339" s="308"/>
    </row>
    <row r="1340" spans="4:5">
      <c r="D1340" s="308"/>
      <c r="E1340" s="308"/>
    </row>
    <row r="1341" spans="4:5">
      <c r="D1341" s="308"/>
      <c r="E1341" s="308"/>
    </row>
    <row r="1342" spans="4:5">
      <c r="D1342" s="308"/>
      <c r="E1342" s="308"/>
    </row>
    <row r="1343" spans="4:5">
      <c r="D1343" s="308"/>
      <c r="E1343" s="308"/>
    </row>
    <row r="1344" spans="4:5">
      <c r="D1344" s="308"/>
      <c r="E1344" s="308"/>
    </row>
    <row r="1345" spans="4:5">
      <c r="D1345" s="308"/>
      <c r="E1345" s="308"/>
    </row>
    <row r="1346" spans="4:5">
      <c r="D1346" s="308"/>
      <c r="E1346" s="308"/>
    </row>
    <row r="1347" spans="4:5">
      <c r="D1347" s="308"/>
      <c r="E1347" s="308"/>
    </row>
    <row r="1348" spans="4:5">
      <c r="D1348" s="308"/>
      <c r="E1348" s="308"/>
    </row>
    <row r="1349" spans="4:5">
      <c r="D1349" s="308"/>
      <c r="E1349" s="308"/>
    </row>
    <row r="1350" spans="4:5">
      <c r="D1350" s="308"/>
      <c r="E1350" s="308"/>
    </row>
    <row r="1351" spans="4:5">
      <c r="D1351" s="308"/>
      <c r="E1351" s="308"/>
    </row>
    <row r="1352" spans="4:5">
      <c r="D1352" s="308"/>
      <c r="E1352" s="308"/>
    </row>
    <row r="1353" spans="4:5">
      <c r="D1353" s="308"/>
      <c r="E1353" s="308"/>
    </row>
    <row r="1354" spans="4:5">
      <c r="D1354" s="308"/>
      <c r="E1354" s="308"/>
    </row>
    <row r="1355" spans="4:5">
      <c r="D1355" s="308"/>
      <c r="E1355" s="308"/>
    </row>
    <row r="1356" spans="4:5">
      <c r="D1356" s="308"/>
      <c r="E1356" s="308"/>
    </row>
    <row r="1357" spans="4:5">
      <c r="D1357" s="308"/>
      <c r="E1357" s="308"/>
    </row>
    <row r="1358" spans="4:5">
      <c r="D1358" s="308"/>
      <c r="E1358" s="308"/>
    </row>
    <row r="1359" spans="4:5">
      <c r="D1359" s="308"/>
      <c r="E1359" s="308"/>
    </row>
    <row r="1360" spans="4:5">
      <c r="D1360" s="308"/>
      <c r="E1360" s="308"/>
    </row>
    <row r="1361" spans="4:5">
      <c r="D1361" s="308"/>
      <c r="E1361" s="308"/>
    </row>
    <row r="1362" spans="4:5">
      <c r="D1362" s="308"/>
      <c r="E1362" s="308"/>
    </row>
    <row r="1363" spans="4:5">
      <c r="D1363" s="308"/>
      <c r="E1363" s="308"/>
    </row>
    <row r="1364" spans="4:5">
      <c r="D1364" s="308"/>
      <c r="E1364" s="308"/>
    </row>
    <row r="1365" spans="4:5">
      <c r="D1365" s="308"/>
      <c r="E1365" s="308"/>
    </row>
    <row r="1366" spans="4:5">
      <c r="D1366" s="308"/>
      <c r="E1366" s="308"/>
    </row>
    <row r="1367" spans="4:5">
      <c r="D1367" s="308"/>
      <c r="E1367" s="308"/>
    </row>
    <row r="1368" spans="4:5">
      <c r="D1368" s="308"/>
      <c r="E1368" s="308"/>
    </row>
    <row r="1369" spans="4:5">
      <c r="D1369" s="308"/>
      <c r="E1369" s="308"/>
    </row>
    <row r="1370" spans="4:5">
      <c r="D1370" s="308"/>
      <c r="E1370" s="308"/>
    </row>
    <row r="1371" spans="4:5">
      <c r="D1371" s="308"/>
      <c r="E1371" s="308"/>
    </row>
    <row r="1372" spans="4:5">
      <c r="D1372" s="308"/>
      <c r="E1372" s="308"/>
    </row>
    <row r="1373" spans="4:5">
      <c r="D1373" s="308"/>
      <c r="E1373" s="308"/>
    </row>
    <row r="1374" spans="4:5">
      <c r="D1374" s="308"/>
      <c r="E1374" s="308"/>
    </row>
    <row r="1375" spans="4:5">
      <c r="D1375" s="308"/>
      <c r="E1375" s="308"/>
    </row>
    <row r="1376" spans="4:5">
      <c r="D1376" s="308"/>
      <c r="E1376" s="308"/>
    </row>
    <row r="1377" spans="4:5">
      <c r="D1377" s="308"/>
      <c r="E1377" s="308"/>
    </row>
    <row r="1378" spans="4:5">
      <c r="D1378" s="308"/>
      <c r="E1378" s="308"/>
    </row>
    <row r="1379" spans="4:5">
      <c r="D1379" s="308"/>
      <c r="E1379" s="308"/>
    </row>
    <row r="1380" spans="4:5">
      <c r="D1380" s="308"/>
      <c r="E1380" s="308"/>
    </row>
    <row r="1381" spans="4:5">
      <c r="D1381" s="308"/>
      <c r="E1381" s="308"/>
    </row>
    <row r="1382" spans="4:5">
      <c r="D1382" s="308"/>
      <c r="E1382" s="308"/>
    </row>
    <row r="1383" spans="4:5">
      <c r="D1383" s="308"/>
      <c r="E1383" s="308"/>
    </row>
    <row r="1384" spans="4:5">
      <c r="D1384" s="308"/>
      <c r="E1384" s="308"/>
    </row>
    <row r="1385" spans="4:5">
      <c r="D1385" s="308"/>
      <c r="E1385" s="308"/>
    </row>
    <row r="1386" spans="4:5">
      <c r="D1386" s="308"/>
      <c r="E1386" s="308"/>
    </row>
    <row r="1387" spans="4:5">
      <c r="D1387" s="308"/>
      <c r="E1387" s="308"/>
    </row>
    <row r="1388" spans="4:5">
      <c r="D1388" s="308"/>
      <c r="E1388" s="308"/>
    </row>
    <row r="1389" spans="4:5">
      <c r="D1389" s="308"/>
      <c r="E1389" s="308"/>
    </row>
    <row r="1390" spans="4:5">
      <c r="D1390" s="308"/>
      <c r="E1390" s="308"/>
    </row>
    <row r="1391" spans="4:5">
      <c r="D1391" s="308"/>
      <c r="E1391" s="308"/>
    </row>
    <row r="1392" spans="4:5">
      <c r="D1392" s="308"/>
      <c r="E1392" s="308"/>
    </row>
    <row r="1393" spans="4:5">
      <c r="D1393" s="308"/>
      <c r="E1393" s="308"/>
    </row>
    <row r="1394" spans="4:5">
      <c r="D1394" s="308"/>
      <c r="E1394" s="308"/>
    </row>
    <row r="1395" spans="4:5">
      <c r="D1395" s="308"/>
      <c r="E1395" s="308"/>
    </row>
    <row r="1396" spans="4:5">
      <c r="D1396" s="308"/>
      <c r="E1396" s="308"/>
    </row>
    <row r="1397" spans="4:5">
      <c r="D1397" s="308"/>
      <c r="E1397" s="308"/>
    </row>
    <row r="1398" spans="4:5">
      <c r="D1398" s="308"/>
      <c r="E1398" s="308"/>
    </row>
    <row r="1399" spans="4:5">
      <c r="D1399" s="308"/>
      <c r="E1399" s="308"/>
    </row>
    <row r="1400" spans="4:5">
      <c r="D1400" s="308"/>
      <c r="E1400" s="308"/>
    </row>
    <row r="1401" spans="4:5">
      <c r="D1401" s="308"/>
      <c r="E1401" s="308"/>
    </row>
    <row r="1402" spans="4:5">
      <c r="D1402" s="308"/>
      <c r="E1402" s="308"/>
    </row>
    <row r="1403" spans="4:5">
      <c r="D1403" s="308"/>
      <c r="E1403" s="308"/>
    </row>
    <row r="1404" spans="4:5">
      <c r="D1404" s="308"/>
      <c r="E1404" s="308"/>
    </row>
    <row r="1405" spans="4:5">
      <c r="D1405" s="308"/>
      <c r="E1405" s="308"/>
    </row>
    <row r="1406" spans="4:5">
      <c r="D1406" s="308"/>
      <c r="E1406" s="308"/>
    </row>
    <row r="1407" spans="4:5">
      <c r="D1407" s="308"/>
      <c r="E1407" s="308"/>
    </row>
    <row r="1408" spans="4:5">
      <c r="D1408" s="308"/>
      <c r="E1408" s="308"/>
    </row>
    <row r="1409" spans="4:5">
      <c r="D1409" s="308"/>
      <c r="E1409" s="308"/>
    </row>
    <row r="1410" spans="4:5">
      <c r="D1410" s="308"/>
      <c r="E1410" s="308"/>
    </row>
    <row r="1411" spans="4:5">
      <c r="D1411" s="308"/>
      <c r="E1411" s="308"/>
    </row>
    <row r="1412" spans="4:5">
      <c r="D1412" s="308"/>
      <c r="E1412" s="308"/>
    </row>
    <row r="1413" spans="4:5">
      <c r="D1413" s="308"/>
      <c r="E1413" s="308"/>
    </row>
    <row r="1414" spans="4:5">
      <c r="D1414" s="308"/>
      <c r="E1414" s="308"/>
    </row>
    <row r="1415" spans="4:5">
      <c r="D1415" s="308"/>
      <c r="E1415" s="308"/>
    </row>
    <row r="1416" spans="4:5">
      <c r="D1416" s="308"/>
      <c r="E1416" s="308"/>
    </row>
    <row r="1417" spans="4:5">
      <c r="D1417" s="308"/>
      <c r="E1417" s="308"/>
    </row>
    <row r="1418" spans="4:5">
      <c r="D1418" s="308"/>
      <c r="E1418" s="308"/>
    </row>
    <row r="1419" spans="4:5">
      <c r="D1419" s="308"/>
      <c r="E1419" s="308"/>
    </row>
    <row r="1420" spans="4:5">
      <c r="D1420" s="308"/>
      <c r="E1420" s="308"/>
    </row>
    <row r="1421" spans="4:5">
      <c r="D1421" s="308"/>
      <c r="E1421" s="308"/>
    </row>
    <row r="1422" spans="4:5">
      <c r="D1422" s="308"/>
      <c r="E1422" s="308"/>
    </row>
    <row r="1423" spans="4:5">
      <c r="D1423" s="308"/>
      <c r="E1423" s="308"/>
    </row>
    <row r="1424" spans="4:5">
      <c r="D1424" s="308"/>
      <c r="E1424" s="308"/>
    </row>
    <row r="1425" spans="4:5">
      <c r="D1425" s="308"/>
      <c r="E1425" s="308"/>
    </row>
    <row r="1426" spans="4:5">
      <c r="D1426" s="308"/>
      <c r="E1426" s="308"/>
    </row>
    <row r="1427" spans="4:5">
      <c r="D1427" s="308"/>
      <c r="E1427" s="308"/>
    </row>
    <row r="1428" spans="4:5">
      <c r="D1428" s="308"/>
      <c r="E1428" s="308"/>
    </row>
    <row r="1429" spans="4:5">
      <c r="D1429" s="308"/>
      <c r="E1429" s="308"/>
    </row>
    <row r="1430" spans="4:5">
      <c r="D1430" s="308"/>
      <c r="E1430" s="308"/>
    </row>
    <row r="1431" spans="4:5">
      <c r="D1431" s="308"/>
      <c r="E1431" s="308"/>
    </row>
    <row r="1432" spans="4:5">
      <c r="D1432" s="308"/>
      <c r="E1432" s="308"/>
    </row>
    <row r="1433" spans="4:5">
      <c r="D1433" s="308"/>
      <c r="E1433" s="308"/>
    </row>
    <row r="1434" spans="4:5">
      <c r="D1434" s="308"/>
      <c r="E1434" s="308"/>
    </row>
    <row r="1435" spans="4:5">
      <c r="D1435" s="308"/>
      <c r="E1435" s="308"/>
    </row>
    <row r="1436" spans="4:5">
      <c r="D1436" s="308"/>
      <c r="E1436" s="308"/>
    </row>
    <row r="1437" spans="4:5">
      <c r="D1437" s="308"/>
      <c r="E1437" s="308"/>
    </row>
    <row r="1438" spans="4:5">
      <c r="D1438" s="308"/>
      <c r="E1438" s="308"/>
    </row>
    <row r="1439" spans="4:5">
      <c r="D1439" s="308"/>
      <c r="E1439" s="308"/>
    </row>
    <row r="1440" spans="4:5">
      <c r="D1440" s="308"/>
      <c r="E1440" s="308"/>
    </row>
    <row r="1441" spans="4:5">
      <c r="D1441" s="308"/>
      <c r="E1441" s="308"/>
    </row>
    <row r="1442" spans="4:5">
      <c r="D1442" s="308"/>
      <c r="E1442" s="308"/>
    </row>
    <row r="1443" spans="4:5">
      <c r="D1443" s="308"/>
      <c r="E1443" s="308"/>
    </row>
    <row r="1444" spans="4:5">
      <c r="D1444" s="308"/>
      <c r="E1444" s="308"/>
    </row>
    <row r="1445" spans="4:5">
      <c r="D1445" s="308"/>
      <c r="E1445" s="308"/>
    </row>
    <row r="1446" spans="4:5">
      <c r="D1446" s="308"/>
      <c r="E1446" s="308"/>
    </row>
    <row r="1447" spans="4:5">
      <c r="D1447" s="308"/>
      <c r="E1447" s="308"/>
    </row>
    <row r="1448" spans="4:5">
      <c r="D1448" s="308"/>
      <c r="E1448" s="308"/>
    </row>
    <row r="1449" spans="4:5">
      <c r="D1449" s="308"/>
      <c r="E1449" s="308"/>
    </row>
    <row r="1450" spans="4:5">
      <c r="D1450" s="308"/>
      <c r="E1450" s="308"/>
    </row>
    <row r="1451" spans="4:5">
      <c r="D1451" s="308"/>
      <c r="E1451" s="308"/>
    </row>
    <row r="1452" spans="4:5">
      <c r="D1452" s="308"/>
      <c r="E1452" s="308"/>
    </row>
    <row r="1453" spans="4:5">
      <c r="D1453" s="308"/>
      <c r="E1453" s="308"/>
    </row>
    <row r="1454" spans="4:5">
      <c r="D1454" s="308"/>
      <c r="E1454" s="308"/>
    </row>
    <row r="1455" spans="4:5">
      <c r="D1455" s="308"/>
      <c r="E1455" s="308"/>
    </row>
    <row r="1456" spans="4:5">
      <c r="D1456" s="308"/>
      <c r="E1456" s="308"/>
    </row>
    <row r="1457" spans="4:5">
      <c r="D1457" s="308"/>
      <c r="E1457" s="308"/>
    </row>
    <row r="1458" spans="4:5">
      <c r="D1458" s="308"/>
      <c r="E1458" s="308"/>
    </row>
    <row r="1459" spans="4:5">
      <c r="D1459" s="308"/>
      <c r="E1459" s="308"/>
    </row>
    <row r="1460" spans="4:5">
      <c r="D1460" s="308"/>
      <c r="E1460" s="308"/>
    </row>
    <row r="1461" spans="4:5">
      <c r="D1461" s="308"/>
      <c r="E1461" s="308"/>
    </row>
    <row r="1462" spans="4:5">
      <c r="D1462" s="308"/>
      <c r="E1462" s="308"/>
    </row>
    <row r="1463" spans="4:5">
      <c r="D1463" s="308"/>
      <c r="E1463" s="308"/>
    </row>
    <row r="1464" spans="4:5">
      <c r="D1464" s="308"/>
      <c r="E1464" s="308"/>
    </row>
    <row r="1465" spans="4:5">
      <c r="D1465" s="308"/>
      <c r="E1465" s="308"/>
    </row>
    <row r="1466" spans="4:5">
      <c r="D1466" s="308"/>
      <c r="E1466" s="308"/>
    </row>
    <row r="1467" spans="4:5">
      <c r="D1467" s="308"/>
      <c r="E1467" s="308"/>
    </row>
    <row r="1468" spans="4:5">
      <c r="D1468" s="308"/>
      <c r="E1468" s="308"/>
    </row>
    <row r="1469" spans="4:5">
      <c r="D1469" s="308"/>
      <c r="E1469" s="308"/>
    </row>
    <row r="1470" spans="4:5">
      <c r="D1470" s="308"/>
      <c r="E1470" s="308"/>
    </row>
    <row r="1471" spans="4:5">
      <c r="D1471" s="308"/>
      <c r="E1471" s="308"/>
    </row>
    <row r="1472" spans="4:5">
      <c r="D1472" s="308"/>
      <c r="E1472" s="308"/>
    </row>
    <row r="1473" spans="4:5">
      <c r="D1473" s="308"/>
      <c r="E1473" s="308"/>
    </row>
    <row r="1474" spans="4:5">
      <c r="D1474" s="308"/>
      <c r="E1474" s="308"/>
    </row>
    <row r="1475" spans="4:5">
      <c r="D1475" s="308"/>
      <c r="E1475" s="308"/>
    </row>
    <row r="1476" spans="4:5">
      <c r="D1476" s="308"/>
      <c r="E1476" s="308"/>
    </row>
    <row r="1477" spans="4:5">
      <c r="D1477" s="308"/>
      <c r="E1477" s="308"/>
    </row>
    <row r="1478" spans="4:5">
      <c r="D1478" s="308"/>
      <c r="E1478" s="308"/>
    </row>
    <row r="1479" spans="4:5">
      <c r="D1479" s="308"/>
      <c r="E1479" s="308"/>
    </row>
    <row r="1480" spans="4:5">
      <c r="D1480" s="308"/>
      <c r="E1480" s="308"/>
    </row>
    <row r="1481" spans="4:5">
      <c r="D1481" s="308"/>
      <c r="E1481" s="308"/>
    </row>
    <row r="1482" spans="4:5">
      <c r="D1482" s="308"/>
      <c r="E1482" s="308"/>
    </row>
    <row r="1483" spans="4:5">
      <c r="D1483" s="308"/>
      <c r="E1483" s="308"/>
    </row>
    <row r="1484" spans="4:5">
      <c r="D1484" s="308"/>
      <c r="E1484" s="308"/>
    </row>
    <row r="1485" spans="4:5">
      <c r="D1485" s="308"/>
      <c r="E1485" s="308"/>
    </row>
    <row r="1486" spans="4:5">
      <c r="D1486" s="308"/>
      <c r="E1486" s="308"/>
    </row>
    <row r="1487" spans="4:5">
      <c r="D1487" s="308"/>
      <c r="E1487" s="308"/>
    </row>
    <row r="1488" spans="4:5">
      <c r="D1488" s="308"/>
      <c r="E1488" s="308"/>
    </row>
    <row r="1489" spans="4:5">
      <c r="D1489" s="308"/>
      <c r="E1489" s="308"/>
    </row>
    <row r="1490" spans="4:5">
      <c r="D1490" s="308"/>
      <c r="E1490" s="308"/>
    </row>
    <row r="1491" spans="4:5">
      <c r="D1491" s="308"/>
      <c r="E1491" s="308"/>
    </row>
    <row r="1492" spans="4:5">
      <c r="D1492" s="308"/>
      <c r="E1492" s="308"/>
    </row>
    <row r="1493" spans="4:5">
      <c r="D1493" s="308"/>
      <c r="E1493" s="308"/>
    </row>
    <row r="1494" spans="4:5">
      <c r="D1494" s="308"/>
      <c r="E1494" s="308"/>
    </row>
    <row r="1495" spans="4:5">
      <c r="D1495" s="308"/>
      <c r="E1495" s="308"/>
    </row>
    <row r="1496" spans="4:5">
      <c r="D1496" s="308"/>
      <c r="E1496" s="308"/>
    </row>
    <row r="1497" spans="4:5">
      <c r="D1497" s="308"/>
      <c r="E1497" s="308"/>
    </row>
    <row r="1498" spans="4:5">
      <c r="D1498" s="308"/>
      <c r="E1498" s="308"/>
    </row>
    <row r="1499" spans="4:5">
      <c r="D1499" s="308"/>
      <c r="E1499" s="308"/>
    </row>
    <row r="1500" spans="4:5">
      <c r="D1500" s="308"/>
      <c r="E1500" s="308"/>
    </row>
    <row r="1501" spans="4:5">
      <c r="D1501" s="308"/>
      <c r="E1501" s="308"/>
    </row>
    <row r="1502" spans="4:5">
      <c r="D1502" s="308"/>
      <c r="E1502" s="308"/>
    </row>
    <row r="1503" spans="4:5">
      <c r="D1503" s="308"/>
      <c r="E1503" s="308"/>
    </row>
    <row r="1504" spans="4:5">
      <c r="D1504" s="308"/>
      <c r="E1504" s="308"/>
    </row>
    <row r="1505" spans="4:5">
      <c r="D1505" s="308"/>
      <c r="E1505" s="308"/>
    </row>
    <row r="1506" spans="4:5">
      <c r="D1506" s="308"/>
      <c r="E1506" s="308"/>
    </row>
    <row r="1507" spans="4:5">
      <c r="D1507" s="308"/>
      <c r="E1507" s="308"/>
    </row>
    <row r="1508" spans="4:5">
      <c r="D1508" s="308"/>
      <c r="E1508" s="308"/>
    </row>
    <row r="1509" spans="4:5">
      <c r="D1509" s="308"/>
      <c r="E1509" s="308"/>
    </row>
    <row r="1510" spans="4:5">
      <c r="D1510" s="308"/>
      <c r="E1510" s="308"/>
    </row>
    <row r="1511" spans="4:5">
      <c r="D1511" s="308"/>
      <c r="E1511" s="308"/>
    </row>
    <row r="1512" spans="4:5">
      <c r="D1512" s="308"/>
      <c r="E1512" s="308"/>
    </row>
    <row r="1513" spans="4:5">
      <c r="D1513" s="308"/>
      <c r="E1513" s="308"/>
    </row>
    <row r="1514" spans="4:5">
      <c r="D1514" s="308"/>
      <c r="E1514" s="308"/>
    </row>
    <row r="1515" spans="4:5">
      <c r="D1515" s="308"/>
      <c r="E1515" s="308"/>
    </row>
    <row r="1516" spans="4:5">
      <c r="D1516" s="308"/>
      <c r="E1516" s="308"/>
    </row>
    <row r="1517" spans="4:5">
      <c r="D1517" s="308"/>
      <c r="E1517" s="308"/>
    </row>
    <row r="1518" spans="4:5">
      <c r="D1518" s="308"/>
      <c r="E1518" s="308"/>
    </row>
    <row r="1519" spans="4:5">
      <c r="D1519" s="308"/>
      <c r="E1519" s="308"/>
    </row>
    <row r="1520" spans="4:5">
      <c r="D1520" s="308"/>
      <c r="E1520" s="308"/>
    </row>
    <row r="1521" spans="4:5">
      <c r="D1521" s="308"/>
      <c r="E1521" s="308"/>
    </row>
    <row r="1522" spans="4:5">
      <c r="D1522" s="308"/>
      <c r="E1522" s="308"/>
    </row>
    <row r="1523" spans="4:5">
      <c r="D1523" s="308"/>
      <c r="E1523" s="308"/>
    </row>
    <row r="1524" spans="4:5">
      <c r="D1524" s="308"/>
      <c r="E1524" s="308"/>
    </row>
    <row r="1525" spans="4:5">
      <c r="D1525" s="308"/>
      <c r="E1525" s="308"/>
    </row>
    <row r="1526" spans="4:5">
      <c r="D1526" s="308"/>
      <c r="E1526" s="308"/>
    </row>
    <row r="1527" spans="4:5">
      <c r="D1527" s="308"/>
      <c r="E1527" s="308"/>
    </row>
    <row r="1528" spans="4:5">
      <c r="D1528" s="308"/>
      <c r="E1528" s="308"/>
    </row>
    <row r="1529" spans="4:5">
      <c r="D1529" s="308"/>
      <c r="E1529" s="308"/>
    </row>
    <row r="1530" spans="4:5">
      <c r="D1530" s="308"/>
      <c r="E1530" s="308"/>
    </row>
    <row r="1531" spans="4:5">
      <c r="D1531" s="308"/>
      <c r="E1531" s="308"/>
    </row>
    <row r="1532" spans="4:5">
      <c r="D1532" s="308"/>
      <c r="E1532" s="308"/>
    </row>
    <row r="1533" spans="4:5">
      <c r="D1533" s="308"/>
      <c r="E1533" s="308"/>
    </row>
    <row r="1534" spans="4:5">
      <c r="D1534" s="308"/>
      <c r="E1534" s="308"/>
    </row>
    <row r="1535" spans="4:5">
      <c r="D1535" s="308"/>
      <c r="E1535" s="308"/>
    </row>
    <row r="1536" spans="4:5">
      <c r="D1536" s="308"/>
      <c r="E1536" s="308"/>
    </row>
    <row r="1537" spans="4:5">
      <c r="D1537" s="308"/>
      <c r="E1537" s="308"/>
    </row>
    <row r="1538" spans="4:5">
      <c r="D1538" s="308"/>
      <c r="E1538" s="308"/>
    </row>
    <row r="1539" spans="4:5">
      <c r="D1539" s="308"/>
      <c r="E1539" s="308"/>
    </row>
    <row r="1540" spans="4:5">
      <c r="D1540" s="308"/>
      <c r="E1540" s="308"/>
    </row>
    <row r="1541" spans="4:5">
      <c r="D1541" s="308"/>
      <c r="E1541" s="308"/>
    </row>
    <row r="1542" spans="4:5">
      <c r="D1542" s="308"/>
      <c r="E1542" s="308"/>
    </row>
    <row r="1543" spans="4:5">
      <c r="D1543" s="308"/>
      <c r="E1543" s="308"/>
    </row>
    <row r="1544" spans="4:5">
      <c r="D1544" s="308"/>
      <c r="E1544" s="308"/>
    </row>
    <row r="1545" spans="4:5">
      <c r="D1545" s="308"/>
      <c r="E1545" s="308"/>
    </row>
    <row r="1546" spans="4:5">
      <c r="D1546" s="308"/>
      <c r="E1546" s="308"/>
    </row>
    <row r="1547" spans="4:5">
      <c r="D1547" s="308"/>
      <c r="E1547" s="308"/>
    </row>
    <row r="1548" spans="4:5">
      <c r="D1548" s="308"/>
      <c r="E1548" s="308"/>
    </row>
    <row r="1549" spans="4:5">
      <c r="D1549" s="308"/>
      <c r="E1549" s="308"/>
    </row>
    <row r="1550" spans="4:5">
      <c r="D1550" s="308"/>
      <c r="E1550" s="308"/>
    </row>
    <row r="1551" spans="4:5">
      <c r="D1551" s="308"/>
      <c r="E1551" s="308"/>
    </row>
    <row r="1552" spans="4:5">
      <c r="D1552" s="308"/>
      <c r="E1552" s="308"/>
    </row>
    <row r="1553" spans="4:5">
      <c r="D1553" s="308"/>
      <c r="E1553" s="308"/>
    </row>
    <row r="1554" spans="4:5">
      <c r="D1554" s="308"/>
      <c r="E1554" s="308"/>
    </row>
    <row r="1555" spans="4:5">
      <c r="D1555" s="308"/>
      <c r="E1555" s="308"/>
    </row>
    <row r="1556" spans="4:5">
      <c r="D1556" s="308"/>
      <c r="E1556" s="308"/>
    </row>
    <row r="1557" spans="4:5">
      <c r="D1557" s="308"/>
      <c r="E1557" s="308"/>
    </row>
    <row r="1558" spans="4:5">
      <c r="D1558" s="308"/>
      <c r="E1558" s="308"/>
    </row>
    <row r="1559" spans="4:5">
      <c r="D1559" s="308"/>
      <c r="E1559" s="308"/>
    </row>
    <row r="1560" spans="4:5">
      <c r="D1560" s="308"/>
      <c r="E1560" s="308"/>
    </row>
    <row r="1561" spans="4:5">
      <c r="D1561" s="308"/>
      <c r="E1561" s="308"/>
    </row>
    <row r="1562" spans="4:5">
      <c r="D1562" s="308"/>
      <c r="E1562" s="308"/>
    </row>
    <row r="1563" spans="4:5">
      <c r="D1563" s="308"/>
      <c r="E1563" s="308"/>
    </row>
    <row r="1564" spans="4:5">
      <c r="D1564" s="308"/>
      <c r="E1564" s="308"/>
    </row>
    <row r="1565" spans="4:5">
      <c r="D1565" s="308"/>
      <c r="E1565" s="308"/>
    </row>
    <row r="1566" spans="4:5">
      <c r="D1566" s="308"/>
      <c r="E1566" s="308"/>
    </row>
    <row r="1567" spans="4:5">
      <c r="D1567" s="308"/>
      <c r="E1567" s="308"/>
    </row>
    <row r="1568" spans="4:5">
      <c r="D1568" s="308"/>
      <c r="E1568" s="308"/>
    </row>
    <row r="1569" spans="4:5">
      <c r="D1569" s="308"/>
      <c r="E1569" s="308"/>
    </row>
    <row r="1570" spans="4:5">
      <c r="D1570" s="308"/>
      <c r="E1570" s="308"/>
    </row>
    <row r="1571" spans="4:5">
      <c r="D1571" s="308"/>
      <c r="E1571" s="308"/>
    </row>
    <row r="1572" spans="4:5">
      <c r="D1572" s="308"/>
      <c r="E1572" s="308"/>
    </row>
    <row r="1573" spans="4:5">
      <c r="D1573" s="308"/>
      <c r="E1573" s="308"/>
    </row>
    <row r="1574" spans="4:5">
      <c r="D1574" s="308"/>
      <c r="E1574" s="308"/>
    </row>
    <row r="1575" spans="4:5">
      <c r="D1575" s="308"/>
      <c r="E1575" s="308"/>
    </row>
    <row r="1576" spans="4:5">
      <c r="D1576" s="308"/>
      <c r="E1576" s="308"/>
    </row>
    <row r="1577" spans="4:5">
      <c r="D1577" s="308"/>
      <c r="E1577" s="308"/>
    </row>
    <row r="1578" spans="4:5">
      <c r="D1578" s="308"/>
      <c r="E1578" s="308"/>
    </row>
    <row r="1579" spans="4:5">
      <c r="D1579" s="308"/>
      <c r="E1579" s="308"/>
    </row>
    <row r="1580" spans="4:5">
      <c r="D1580" s="308"/>
      <c r="E1580" s="308"/>
    </row>
    <row r="1581" spans="4:5">
      <c r="D1581" s="308"/>
      <c r="E1581" s="308"/>
    </row>
    <row r="1582" spans="4:5">
      <c r="D1582" s="308"/>
      <c r="E1582" s="308"/>
    </row>
    <row r="1583" spans="4:5">
      <c r="D1583" s="308"/>
      <c r="E1583" s="308"/>
    </row>
    <row r="1584" spans="4:5">
      <c r="D1584" s="308"/>
      <c r="E1584" s="308"/>
    </row>
    <row r="1585" spans="4:5">
      <c r="D1585" s="308"/>
      <c r="E1585" s="308"/>
    </row>
    <row r="1586" spans="4:5">
      <c r="D1586" s="308"/>
      <c r="E1586" s="308"/>
    </row>
    <row r="1587" spans="4:5">
      <c r="D1587" s="308"/>
      <c r="E1587" s="308"/>
    </row>
    <row r="1588" spans="4:5">
      <c r="D1588" s="308"/>
      <c r="E1588" s="308"/>
    </row>
    <row r="1589" spans="4:5">
      <c r="D1589" s="308"/>
      <c r="E1589" s="308"/>
    </row>
    <row r="1590" spans="4:5">
      <c r="D1590" s="308"/>
      <c r="E1590" s="308"/>
    </row>
    <row r="1591" spans="4:5">
      <c r="D1591" s="308"/>
      <c r="E1591" s="308"/>
    </row>
    <row r="1592" spans="4:5">
      <c r="D1592" s="308"/>
      <c r="E1592" s="308"/>
    </row>
    <row r="1593" spans="4:5">
      <c r="D1593" s="308"/>
      <c r="E1593" s="308"/>
    </row>
    <row r="1594" spans="4:5">
      <c r="D1594" s="308"/>
      <c r="E1594" s="308"/>
    </row>
    <row r="1595" spans="4:5">
      <c r="D1595" s="308"/>
      <c r="E1595" s="308"/>
    </row>
    <row r="1596" spans="4:5">
      <c r="D1596" s="308"/>
      <c r="E1596" s="308"/>
    </row>
    <row r="1597" spans="4:5">
      <c r="D1597" s="308"/>
      <c r="E1597" s="308"/>
    </row>
    <row r="1598" spans="4:5">
      <c r="D1598" s="308"/>
      <c r="E1598" s="308"/>
    </row>
    <row r="1599" spans="4:5">
      <c r="D1599" s="308"/>
      <c r="E1599" s="308"/>
    </row>
    <row r="1600" spans="4:5">
      <c r="D1600" s="308"/>
      <c r="E1600" s="308"/>
    </row>
    <row r="1601" spans="4:5">
      <c r="D1601" s="308"/>
      <c r="E1601" s="308"/>
    </row>
    <row r="1602" spans="4:5">
      <c r="D1602" s="308"/>
      <c r="E1602" s="308"/>
    </row>
    <row r="1603" spans="4:5">
      <c r="D1603" s="308"/>
      <c r="E1603" s="308"/>
    </row>
    <row r="1604" spans="4:5">
      <c r="D1604" s="308"/>
      <c r="E1604" s="308"/>
    </row>
    <row r="1605" spans="4:5">
      <c r="D1605" s="308"/>
      <c r="E1605" s="308"/>
    </row>
    <row r="1606" spans="4:5">
      <c r="D1606" s="308"/>
      <c r="E1606" s="308"/>
    </row>
    <row r="1607" spans="4:5">
      <c r="D1607" s="308"/>
      <c r="E1607" s="308"/>
    </row>
    <row r="1608" spans="4:5">
      <c r="D1608" s="308"/>
      <c r="E1608" s="308"/>
    </row>
    <row r="1609" spans="4:5">
      <c r="D1609" s="308"/>
      <c r="E1609" s="308"/>
    </row>
    <row r="1610" spans="4:5">
      <c r="D1610" s="308"/>
      <c r="E1610" s="308"/>
    </row>
    <row r="1611" spans="4:5">
      <c r="D1611" s="308"/>
      <c r="E1611" s="308"/>
    </row>
    <row r="1612" spans="4:5">
      <c r="D1612" s="308"/>
      <c r="E1612" s="308"/>
    </row>
    <row r="1613" spans="4:5">
      <c r="D1613" s="308"/>
      <c r="E1613" s="308"/>
    </row>
    <row r="1614" spans="4:5">
      <c r="D1614" s="308"/>
      <c r="E1614" s="308"/>
    </row>
    <row r="1615" spans="4:5">
      <c r="D1615" s="308"/>
      <c r="E1615" s="308"/>
    </row>
    <row r="1616" spans="4:5">
      <c r="D1616" s="308"/>
      <c r="E1616" s="308"/>
    </row>
    <row r="1617" spans="4:5">
      <c r="D1617" s="308"/>
      <c r="E1617" s="308"/>
    </row>
    <row r="1618" spans="4:5">
      <c r="D1618" s="308"/>
      <c r="E1618" s="308"/>
    </row>
    <row r="1619" spans="4:5">
      <c r="D1619" s="308"/>
      <c r="E1619" s="308"/>
    </row>
    <row r="1620" spans="4:5">
      <c r="D1620" s="308"/>
      <c r="E1620" s="308"/>
    </row>
    <row r="1621" spans="4:5">
      <c r="D1621" s="308"/>
      <c r="E1621" s="308"/>
    </row>
    <row r="1622" spans="4:5">
      <c r="D1622" s="308"/>
      <c r="E1622" s="308"/>
    </row>
    <row r="1623" spans="4:5">
      <c r="D1623" s="308"/>
      <c r="E1623" s="308"/>
    </row>
    <row r="1624" spans="4:5">
      <c r="D1624" s="308"/>
      <c r="E1624" s="308"/>
    </row>
    <row r="1625" spans="4:5">
      <c r="D1625" s="308"/>
      <c r="E1625" s="308"/>
    </row>
    <row r="1626" spans="4:5">
      <c r="D1626" s="308"/>
      <c r="E1626" s="308"/>
    </row>
    <row r="1627" spans="4:5">
      <c r="D1627" s="308"/>
      <c r="E1627" s="308"/>
    </row>
    <row r="1628" spans="4:5">
      <c r="D1628" s="308"/>
      <c r="E1628" s="308"/>
    </row>
    <row r="1629" spans="4:5">
      <c r="D1629" s="308"/>
      <c r="E1629" s="308"/>
    </row>
    <row r="1630" spans="4:5">
      <c r="D1630" s="308"/>
      <c r="E1630" s="308"/>
    </row>
    <row r="1631" spans="4:5">
      <c r="D1631" s="308"/>
      <c r="E1631" s="308"/>
    </row>
    <row r="1632" spans="4:5">
      <c r="D1632" s="308"/>
      <c r="E1632" s="308"/>
    </row>
    <row r="1633" spans="4:5">
      <c r="D1633" s="308"/>
      <c r="E1633" s="308"/>
    </row>
    <row r="1634" spans="4:5">
      <c r="D1634" s="308"/>
      <c r="E1634" s="308"/>
    </row>
    <row r="1635" spans="4:5">
      <c r="D1635" s="308"/>
      <c r="E1635" s="308"/>
    </row>
    <row r="1636" spans="4:5">
      <c r="D1636" s="308"/>
      <c r="E1636" s="308"/>
    </row>
    <row r="1637" spans="4:5">
      <c r="D1637" s="308"/>
      <c r="E1637" s="308"/>
    </row>
    <row r="1638" spans="4:5">
      <c r="D1638" s="308"/>
      <c r="E1638" s="308"/>
    </row>
    <row r="1639" spans="4:5">
      <c r="D1639" s="308"/>
      <c r="E1639" s="308"/>
    </row>
    <row r="1640" spans="4:5">
      <c r="D1640" s="308"/>
      <c r="E1640" s="308"/>
    </row>
    <row r="1641" spans="4:5">
      <c r="D1641" s="308"/>
      <c r="E1641" s="308"/>
    </row>
    <row r="1642" spans="4:5">
      <c r="D1642" s="308"/>
      <c r="E1642" s="308"/>
    </row>
    <row r="1643" spans="4:5">
      <c r="D1643" s="308"/>
      <c r="E1643" s="308"/>
    </row>
    <row r="1644" spans="4:5">
      <c r="D1644" s="308"/>
      <c r="E1644" s="308"/>
    </row>
    <row r="1645" spans="4:5">
      <c r="D1645" s="308"/>
      <c r="E1645" s="308"/>
    </row>
    <row r="1646" spans="4:5">
      <c r="D1646" s="308"/>
      <c r="E1646" s="308"/>
    </row>
    <row r="1647" spans="4:5">
      <c r="D1647" s="308"/>
      <c r="E1647" s="308"/>
    </row>
    <row r="1648" spans="4:5">
      <c r="D1648" s="308"/>
      <c r="E1648" s="308"/>
    </row>
    <row r="1649" spans="4:5">
      <c r="D1649" s="308"/>
      <c r="E1649" s="308"/>
    </row>
    <row r="1650" spans="4:5">
      <c r="D1650" s="308"/>
      <c r="E1650" s="308"/>
    </row>
    <row r="1651" spans="4:5">
      <c r="D1651" s="308"/>
      <c r="E1651" s="308"/>
    </row>
    <row r="1652" spans="4:5">
      <c r="D1652" s="308"/>
      <c r="E1652" s="308"/>
    </row>
    <row r="1653" spans="4:5">
      <c r="D1653" s="308"/>
      <c r="E1653" s="308"/>
    </row>
    <row r="1654" spans="4:5">
      <c r="D1654" s="308"/>
      <c r="E1654" s="308"/>
    </row>
    <row r="1655" spans="4:5">
      <c r="D1655" s="308"/>
      <c r="E1655" s="308"/>
    </row>
    <row r="1656" spans="4:5">
      <c r="D1656" s="308"/>
      <c r="E1656" s="308"/>
    </row>
    <row r="1657" spans="4:5">
      <c r="D1657" s="308"/>
      <c r="E1657" s="308"/>
    </row>
    <row r="1658" spans="4:5">
      <c r="D1658" s="308"/>
      <c r="E1658" s="308"/>
    </row>
    <row r="1659" spans="4:5">
      <c r="D1659" s="308"/>
      <c r="E1659" s="308"/>
    </row>
    <row r="1660" spans="4:5">
      <c r="D1660" s="308"/>
      <c r="E1660" s="308"/>
    </row>
    <row r="1661" spans="4:5">
      <c r="D1661" s="308"/>
      <c r="E1661" s="308"/>
    </row>
    <row r="1662" spans="4:5">
      <c r="D1662" s="308"/>
      <c r="E1662" s="308"/>
    </row>
    <row r="1663" spans="4:5">
      <c r="D1663" s="308"/>
      <c r="E1663" s="308"/>
    </row>
    <row r="1664" spans="4:5">
      <c r="D1664" s="308"/>
      <c r="E1664" s="308"/>
    </row>
    <row r="1665" spans="4:5">
      <c r="D1665" s="308"/>
      <c r="E1665" s="308"/>
    </row>
    <row r="1666" spans="4:5">
      <c r="D1666" s="308"/>
      <c r="E1666" s="308"/>
    </row>
    <row r="1667" spans="4:5">
      <c r="D1667" s="308"/>
      <c r="E1667" s="308"/>
    </row>
    <row r="1668" spans="4:5">
      <c r="D1668" s="308"/>
      <c r="E1668" s="308"/>
    </row>
    <row r="1669" spans="4:5">
      <c r="D1669" s="308"/>
      <c r="E1669" s="308"/>
    </row>
    <row r="1670" spans="4:5">
      <c r="D1670" s="308"/>
      <c r="E1670" s="308"/>
    </row>
    <row r="1671" spans="4:5">
      <c r="D1671" s="308"/>
      <c r="E1671" s="308"/>
    </row>
    <row r="1672" spans="4:5">
      <c r="D1672" s="308"/>
      <c r="E1672" s="308"/>
    </row>
    <row r="1673" spans="4:5">
      <c r="D1673" s="308"/>
      <c r="E1673" s="308"/>
    </row>
    <row r="1674" spans="4:5">
      <c r="D1674" s="308"/>
      <c r="E1674" s="308"/>
    </row>
    <row r="1675" spans="4:5">
      <c r="D1675" s="308"/>
      <c r="E1675" s="308"/>
    </row>
    <row r="1676" spans="4:5">
      <c r="D1676" s="308"/>
      <c r="E1676" s="308"/>
    </row>
    <row r="1677" spans="4:5">
      <c r="D1677" s="308"/>
      <c r="E1677" s="308"/>
    </row>
    <row r="1678" spans="4:5">
      <c r="D1678" s="308"/>
      <c r="E1678" s="308"/>
    </row>
    <row r="1679" spans="4:5">
      <c r="D1679" s="308"/>
      <c r="E1679" s="308"/>
    </row>
    <row r="1680" spans="4:5">
      <c r="D1680" s="308"/>
      <c r="E1680" s="308"/>
    </row>
    <row r="1681" spans="4:5">
      <c r="D1681" s="308"/>
      <c r="E1681" s="308"/>
    </row>
    <row r="1682" spans="4:5">
      <c r="D1682" s="308"/>
      <c r="E1682" s="308"/>
    </row>
    <row r="1683" spans="4:5">
      <c r="D1683" s="308"/>
      <c r="E1683" s="308"/>
    </row>
    <row r="1684" spans="4:5">
      <c r="D1684" s="308"/>
      <c r="E1684" s="308"/>
    </row>
    <row r="1685" spans="4:5">
      <c r="D1685" s="308"/>
      <c r="E1685" s="308"/>
    </row>
    <row r="1686" spans="4:5">
      <c r="D1686" s="308"/>
      <c r="E1686" s="308"/>
    </row>
    <row r="1687" spans="4:5">
      <c r="D1687" s="308"/>
      <c r="E1687" s="308"/>
    </row>
    <row r="1688" spans="4:5">
      <c r="D1688" s="308"/>
      <c r="E1688" s="308"/>
    </row>
    <row r="1689" spans="4:5">
      <c r="D1689" s="308"/>
      <c r="E1689" s="308"/>
    </row>
    <row r="1690" spans="4:5">
      <c r="D1690" s="308"/>
      <c r="E1690" s="308"/>
    </row>
    <row r="1691" spans="4:5">
      <c r="D1691" s="308"/>
      <c r="E1691" s="308"/>
    </row>
    <row r="1692" spans="4:5">
      <c r="D1692" s="308"/>
      <c r="E1692" s="308"/>
    </row>
    <row r="1693" spans="4:5">
      <c r="D1693" s="308"/>
      <c r="E1693" s="308"/>
    </row>
    <row r="1694" spans="4:5">
      <c r="D1694" s="308"/>
      <c r="E1694" s="308"/>
    </row>
    <row r="1695" spans="4:5">
      <c r="D1695" s="308"/>
      <c r="E1695" s="308"/>
    </row>
    <row r="1696" spans="4:5">
      <c r="D1696" s="308"/>
      <c r="E1696" s="308"/>
    </row>
    <row r="1697" spans="4:5">
      <c r="D1697" s="308"/>
      <c r="E1697" s="308"/>
    </row>
    <row r="1698" spans="4:5">
      <c r="D1698" s="308"/>
      <c r="E1698" s="308"/>
    </row>
    <row r="1699" spans="4:5">
      <c r="D1699" s="308"/>
      <c r="E1699" s="308"/>
    </row>
    <row r="1700" spans="4:5">
      <c r="D1700" s="308"/>
      <c r="E1700" s="308"/>
    </row>
    <row r="1701" spans="4:5">
      <c r="D1701" s="308"/>
      <c r="E1701" s="308"/>
    </row>
    <row r="1702" spans="4:5">
      <c r="D1702" s="308"/>
      <c r="E1702" s="308"/>
    </row>
    <row r="1703" spans="4:5">
      <c r="D1703" s="308"/>
      <c r="E1703" s="308"/>
    </row>
    <row r="1704" spans="4:5">
      <c r="D1704" s="308"/>
      <c r="E1704" s="308"/>
    </row>
    <row r="1705" spans="4:5">
      <c r="D1705" s="308"/>
      <c r="E1705" s="308"/>
    </row>
    <row r="1706" spans="4:5">
      <c r="D1706" s="308"/>
      <c r="E1706" s="308"/>
    </row>
    <row r="1707" spans="4:5">
      <c r="D1707" s="308"/>
      <c r="E1707" s="308"/>
    </row>
    <row r="1708" spans="4:5">
      <c r="D1708" s="308"/>
      <c r="E1708" s="308"/>
    </row>
    <row r="1709" spans="4:5">
      <c r="D1709" s="308"/>
      <c r="E1709" s="308"/>
    </row>
    <row r="1710" spans="4:5">
      <c r="D1710" s="308"/>
      <c r="E1710" s="308"/>
    </row>
    <row r="1711" spans="4:5">
      <c r="D1711" s="308"/>
      <c r="E1711" s="308"/>
    </row>
    <row r="1712" spans="4:5">
      <c r="D1712" s="308"/>
      <c r="E1712" s="308"/>
    </row>
    <row r="1713" spans="4:5">
      <c r="D1713" s="308"/>
      <c r="E1713" s="308"/>
    </row>
    <row r="1714" spans="4:5">
      <c r="D1714" s="308"/>
      <c r="E1714" s="308"/>
    </row>
    <row r="1715" spans="4:5">
      <c r="D1715" s="308"/>
      <c r="E1715" s="308"/>
    </row>
    <row r="1716" spans="4:5">
      <c r="D1716" s="308"/>
      <c r="E1716" s="308"/>
    </row>
    <row r="1717" spans="4:5">
      <c r="D1717" s="308"/>
      <c r="E1717" s="308"/>
    </row>
    <row r="1718" spans="4:5">
      <c r="D1718" s="308"/>
      <c r="E1718" s="308"/>
    </row>
    <row r="1719" spans="4:5">
      <c r="D1719" s="308"/>
      <c r="E1719" s="308"/>
    </row>
    <row r="1720" spans="4:5">
      <c r="D1720" s="308"/>
      <c r="E1720" s="308"/>
    </row>
    <row r="1721" spans="4:5">
      <c r="D1721" s="308"/>
      <c r="E1721" s="308"/>
    </row>
    <row r="1722" spans="4:5">
      <c r="D1722" s="308"/>
      <c r="E1722" s="308"/>
    </row>
    <row r="1723" spans="4:5">
      <c r="D1723" s="308"/>
      <c r="E1723" s="308"/>
    </row>
    <row r="1724" spans="4:5">
      <c r="D1724" s="308"/>
      <c r="E1724" s="308"/>
    </row>
    <row r="1725" spans="4:5">
      <c r="D1725" s="308"/>
      <c r="E1725" s="308"/>
    </row>
    <row r="1726" spans="4:5">
      <c r="D1726" s="308"/>
      <c r="E1726" s="308"/>
    </row>
    <row r="1727" spans="4:5">
      <c r="D1727" s="308"/>
      <c r="E1727" s="308"/>
    </row>
    <row r="1728" spans="4:5">
      <c r="D1728" s="308"/>
      <c r="E1728" s="308"/>
    </row>
    <row r="1729" spans="4:5">
      <c r="D1729" s="308"/>
      <c r="E1729" s="308"/>
    </row>
    <row r="1730" spans="4:5">
      <c r="D1730" s="308"/>
      <c r="E1730" s="308"/>
    </row>
    <row r="1731" spans="4:5">
      <c r="D1731" s="308"/>
      <c r="E1731" s="308"/>
    </row>
    <row r="1732" spans="4:5">
      <c r="D1732" s="308"/>
      <c r="E1732" s="308"/>
    </row>
    <row r="1733" spans="4:5">
      <c r="D1733" s="308"/>
      <c r="E1733" s="308"/>
    </row>
    <row r="1734" spans="4:5">
      <c r="D1734" s="308"/>
      <c r="E1734" s="308"/>
    </row>
    <row r="1735" spans="4:5">
      <c r="D1735" s="308"/>
      <c r="E1735" s="308"/>
    </row>
    <row r="1736" spans="4:5">
      <c r="D1736" s="308"/>
      <c r="E1736" s="308"/>
    </row>
    <row r="1737" spans="4:5">
      <c r="D1737" s="308"/>
      <c r="E1737" s="308"/>
    </row>
    <row r="1738" spans="4:5">
      <c r="D1738" s="308"/>
      <c r="E1738" s="308"/>
    </row>
    <row r="1739" spans="4:5">
      <c r="D1739" s="308"/>
      <c r="E1739" s="308"/>
    </row>
    <row r="1740" spans="4:5">
      <c r="D1740" s="308"/>
      <c r="E1740" s="308"/>
    </row>
    <row r="1741" spans="4:5">
      <c r="D1741" s="308"/>
      <c r="E1741" s="308"/>
    </row>
    <row r="1742" spans="4:5">
      <c r="D1742" s="308"/>
      <c r="E1742" s="308"/>
    </row>
    <row r="1743" spans="4:5">
      <c r="D1743" s="308"/>
      <c r="E1743" s="308"/>
    </row>
    <row r="1744" spans="4:5">
      <c r="D1744" s="308"/>
      <c r="E1744" s="308"/>
    </row>
    <row r="1745" spans="4:5">
      <c r="D1745" s="308"/>
      <c r="E1745" s="308"/>
    </row>
    <row r="1746" spans="4:5">
      <c r="D1746" s="308"/>
      <c r="E1746" s="308"/>
    </row>
    <row r="1747" spans="4:5">
      <c r="D1747" s="308"/>
      <c r="E1747" s="308"/>
    </row>
    <row r="1748" spans="4:5">
      <c r="D1748" s="308"/>
      <c r="E1748" s="308"/>
    </row>
    <row r="1749" spans="4:5">
      <c r="D1749" s="308"/>
      <c r="E1749" s="308"/>
    </row>
    <row r="1750" spans="4:5">
      <c r="D1750" s="308"/>
      <c r="E1750" s="308"/>
    </row>
    <row r="1751" spans="4:5">
      <c r="D1751" s="308"/>
      <c r="E1751" s="308"/>
    </row>
    <row r="1752" spans="4:5">
      <c r="D1752" s="308"/>
      <c r="E1752" s="308"/>
    </row>
    <row r="1753" spans="4:5">
      <c r="D1753" s="308"/>
      <c r="E1753" s="308"/>
    </row>
    <row r="1754" spans="4:5">
      <c r="D1754" s="308"/>
      <c r="E1754" s="308"/>
    </row>
    <row r="1755" spans="4:5">
      <c r="D1755" s="308"/>
      <c r="E1755" s="308"/>
    </row>
    <row r="1756" spans="4:5">
      <c r="D1756" s="308"/>
      <c r="E1756" s="308"/>
    </row>
    <row r="1757" spans="4:5">
      <c r="D1757" s="308"/>
      <c r="E1757" s="308"/>
    </row>
    <row r="1758" spans="4:5">
      <c r="D1758" s="308"/>
      <c r="E1758" s="308"/>
    </row>
    <row r="1759" spans="4:5">
      <c r="D1759" s="308"/>
      <c r="E1759" s="308"/>
    </row>
    <row r="1760" spans="4:5">
      <c r="D1760" s="308"/>
      <c r="E1760" s="308"/>
    </row>
    <row r="1761" spans="4:5">
      <c r="D1761" s="308"/>
      <c r="E1761" s="308"/>
    </row>
    <row r="1762" spans="4:5">
      <c r="D1762" s="308"/>
      <c r="E1762" s="308"/>
    </row>
    <row r="1763" spans="4:5">
      <c r="D1763" s="308"/>
      <c r="E1763" s="308"/>
    </row>
    <row r="1764" spans="4:5">
      <c r="D1764" s="308"/>
      <c r="E1764" s="308"/>
    </row>
    <row r="1765" spans="4:5">
      <c r="D1765" s="308"/>
      <c r="E1765" s="308"/>
    </row>
    <row r="1766" spans="4:5">
      <c r="D1766" s="308"/>
      <c r="E1766" s="308"/>
    </row>
    <row r="1767" spans="4:5">
      <c r="D1767" s="308"/>
      <c r="E1767" s="308"/>
    </row>
    <row r="1768" spans="4:5">
      <c r="D1768" s="308"/>
      <c r="E1768" s="308"/>
    </row>
    <row r="1769" spans="4:5">
      <c r="D1769" s="308"/>
      <c r="E1769" s="308"/>
    </row>
    <row r="1770" spans="4:5">
      <c r="D1770" s="308"/>
      <c r="E1770" s="308"/>
    </row>
    <row r="1771" spans="4:5">
      <c r="D1771" s="308"/>
      <c r="E1771" s="308"/>
    </row>
    <row r="1772" spans="4:5">
      <c r="D1772" s="308"/>
      <c r="E1772" s="308"/>
    </row>
    <row r="1773" spans="4:5">
      <c r="D1773" s="308"/>
      <c r="E1773" s="308"/>
    </row>
    <row r="1774" spans="4:5">
      <c r="D1774" s="308"/>
      <c r="E1774" s="308"/>
    </row>
    <row r="1775" spans="4:5">
      <c r="D1775" s="308"/>
      <c r="E1775" s="308"/>
    </row>
    <row r="1776" spans="4:5">
      <c r="D1776" s="308"/>
      <c r="E1776" s="308"/>
    </row>
    <row r="1777" spans="4:5">
      <c r="D1777" s="308"/>
      <c r="E1777" s="308"/>
    </row>
    <row r="1778" spans="4:5">
      <c r="D1778" s="308"/>
      <c r="E1778" s="308"/>
    </row>
    <row r="1779" spans="4:5">
      <c r="D1779" s="308"/>
      <c r="E1779" s="308"/>
    </row>
    <row r="1780" spans="4:5">
      <c r="D1780" s="308"/>
      <c r="E1780" s="308"/>
    </row>
    <row r="1781" spans="4:5">
      <c r="D1781" s="308"/>
      <c r="E1781" s="308"/>
    </row>
    <row r="1782" spans="4:5">
      <c r="D1782" s="308"/>
      <c r="E1782" s="308"/>
    </row>
    <row r="1783" spans="4:5">
      <c r="D1783" s="308"/>
      <c r="E1783" s="308"/>
    </row>
    <row r="1784" spans="4:5">
      <c r="D1784" s="308"/>
      <c r="E1784" s="308"/>
    </row>
    <row r="1785" spans="4:5">
      <c r="D1785" s="308"/>
      <c r="E1785" s="308"/>
    </row>
    <row r="1786" spans="4:5">
      <c r="D1786" s="308"/>
      <c r="E1786" s="308"/>
    </row>
    <row r="1787" spans="4:5">
      <c r="D1787" s="308"/>
      <c r="E1787" s="308"/>
    </row>
    <row r="1788" spans="4:5">
      <c r="D1788" s="308"/>
      <c r="E1788" s="308"/>
    </row>
    <row r="1789" spans="4:5">
      <c r="D1789" s="308"/>
      <c r="E1789" s="308"/>
    </row>
    <row r="1790" spans="4:5">
      <c r="D1790" s="308"/>
      <c r="E1790" s="308"/>
    </row>
    <row r="1791" spans="4:5">
      <c r="D1791" s="308"/>
      <c r="E1791" s="308"/>
    </row>
    <row r="1792" spans="4:5">
      <c r="D1792" s="308"/>
      <c r="E1792" s="308"/>
    </row>
    <row r="1793" spans="4:5">
      <c r="D1793" s="308"/>
      <c r="E1793" s="308"/>
    </row>
    <row r="1794" spans="4:5">
      <c r="D1794" s="308"/>
      <c r="E1794" s="308"/>
    </row>
    <row r="1795" spans="4:5">
      <c r="D1795" s="308"/>
      <c r="E1795" s="308"/>
    </row>
    <row r="1796" spans="4:5">
      <c r="D1796" s="308"/>
      <c r="E1796" s="308"/>
    </row>
    <row r="1797" spans="4:5">
      <c r="D1797" s="308"/>
      <c r="E1797" s="308"/>
    </row>
    <row r="1798" spans="4:5">
      <c r="D1798" s="308"/>
      <c r="E1798" s="308"/>
    </row>
    <row r="1799" spans="4:5">
      <c r="D1799" s="308"/>
      <c r="E1799" s="308"/>
    </row>
    <row r="1800" spans="4:5">
      <c r="D1800" s="308"/>
      <c r="E1800" s="308"/>
    </row>
    <row r="1801" spans="4:5">
      <c r="D1801" s="308"/>
      <c r="E1801" s="308"/>
    </row>
    <row r="1802" spans="4:5">
      <c r="D1802" s="308"/>
      <c r="E1802" s="308"/>
    </row>
    <row r="1803" spans="4:5">
      <c r="D1803" s="308"/>
      <c r="E1803" s="308"/>
    </row>
    <row r="1804" spans="4:5">
      <c r="D1804" s="308"/>
      <c r="E1804" s="308"/>
    </row>
    <row r="1805" spans="4:5">
      <c r="D1805" s="308"/>
      <c r="E1805" s="308"/>
    </row>
    <row r="1806" spans="4:5">
      <c r="D1806" s="308"/>
      <c r="E1806" s="308"/>
    </row>
    <row r="1807" spans="4:5">
      <c r="D1807" s="308"/>
      <c r="E1807" s="308"/>
    </row>
    <row r="1808" spans="4:5">
      <c r="D1808" s="308"/>
      <c r="E1808" s="308"/>
    </row>
    <row r="1809" spans="4:5">
      <c r="D1809" s="308"/>
      <c r="E1809" s="308"/>
    </row>
    <row r="1810" spans="4:5">
      <c r="D1810" s="308"/>
      <c r="E1810" s="308"/>
    </row>
    <row r="1811" spans="4:5">
      <c r="D1811" s="308"/>
      <c r="E1811" s="308"/>
    </row>
    <row r="1812" spans="4:5">
      <c r="D1812" s="308"/>
      <c r="E1812" s="308"/>
    </row>
    <row r="1813" spans="4:5">
      <c r="D1813" s="308"/>
      <c r="E1813" s="308"/>
    </row>
    <row r="1814" spans="4:5">
      <c r="D1814" s="308"/>
      <c r="E1814" s="308"/>
    </row>
    <row r="1815" spans="4:5">
      <c r="D1815" s="308"/>
      <c r="E1815" s="308"/>
    </row>
    <row r="1816" spans="4:5">
      <c r="D1816" s="308"/>
      <c r="E1816" s="308"/>
    </row>
    <row r="1817" spans="4:5">
      <c r="D1817" s="308"/>
      <c r="E1817" s="308"/>
    </row>
    <row r="1818" spans="4:5">
      <c r="D1818" s="308"/>
      <c r="E1818" s="308"/>
    </row>
    <row r="1819" spans="4:5">
      <c r="D1819" s="308"/>
      <c r="E1819" s="308"/>
    </row>
    <row r="1820" spans="4:5">
      <c r="D1820" s="308"/>
      <c r="E1820" s="308"/>
    </row>
    <row r="1821" spans="4:5">
      <c r="D1821" s="308"/>
      <c r="E1821" s="308"/>
    </row>
    <row r="1822" spans="4:5">
      <c r="D1822" s="308"/>
      <c r="E1822" s="308"/>
    </row>
    <row r="1823" spans="4:5">
      <c r="D1823" s="308"/>
      <c r="E1823" s="308"/>
    </row>
    <row r="1824" spans="4:5">
      <c r="D1824" s="308"/>
      <c r="E1824" s="308"/>
    </row>
    <row r="1825" spans="4:5">
      <c r="D1825" s="308"/>
      <c r="E1825" s="308"/>
    </row>
    <row r="1826" spans="4:5">
      <c r="D1826" s="308"/>
      <c r="E1826" s="308"/>
    </row>
    <row r="1827" spans="4:5">
      <c r="D1827" s="308"/>
      <c r="E1827" s="308"/>
    </row>
    <row r="1828" spans="4:5">
      <c r="D1828" s="308"/>
      <c r="E1828" s="308"/>
    </row>
    <row r="1829" spans="4:5">
      <c r="D1829" s="308"/>
      <c r="E1829" s="308"/>
    </row>
    <row r="1830" spans="4:5">
      <c r="D1830" s="308"/>
      <c r="E1830" s="308"/>
    </row>
    <row r="1831" spans="4:5">
      <c r="D1831" s="308"/>
      <c r="E1831" s="308"/>
    </row>
    <row r="1832" spans="4:5">
      <c r="D1832" s="308"/>
      <c r="E1832" s="308"/>
    </row>
    <row r="1833" spans="4:5">
      <c r="D1833" s="308"/>
      <c r="E1833" s="308"/>
    </row>
    <row r="1834" spans="4:5">
      <c r="D1834" s="308"/>
      <c r="E1834" s="308"/>
    </row>
    <row r="1835" spans="4:5">
      <c r="D1835" s="308"/>
      <c r="E1835" s="308"/>
    </row>
    <row r="1836" spans="4:5">
      <c r="D1836" s="308"/>
      <c r="E1836" s="308"/>
    </row>
    <row r="1837" spans="4:5">
      <c r="D1837" s="308"/>
      <c r="E1837" s="308"/>
    </row>
    <row r="1838" spans="4:5">
      <c r="D1838" s="308"/>
      <c r="E1838" s="308"/>
    </row>
    <row r="1839" spans="4:5">
      <c r="D1839" s="308"/>
      <c r="E1839" s="308"/>
    </row>
    <row r="1840" spans="4:5">
      <c r="D1840" s="308"/>
      <c r="E1840" s="308"/>
    </row>
    <row r="1841" spans="4:5">
      <c r="D1841" s="308"/>
      <c r="E1841" s="308"/>
    </row>
    <row r="1842" spans="4:5">
      <c r="D1842" s="308"/>
      <c r="E1842" s="308"/>
    </row>
    <row r="1843" spans="4:5">
      <c r="D1843" s="308"/>
      <c r="E1843" s="308"/>
    </row>
    <row r="1844" spans="4:5">
      <c r="D1844" s="308"/>
      <c r="E1844" s="308"/>
    </row>
    <row r="1845" spans="4:5">
      <c r="D1845" s="308"/>
      <c r="E1845" s="308"/>
    </row>
    <row r="1846" spans="4:5">
      <c r="D1846" s="308"/>
      <c r="E1846" s="308"/>
    </row>
    <row r="1847" spans="4:5">
      <c r="D1847" s="308"/>
      <c r="E1847" s="308"/>
    </row>
    <row r="1848" spans="4:5">
      <c r="D1848" s="308"/>
      <c r="E1848" s="308"/>
    </row>
    <row r="1849" spans="4:5">
      <c r="D1849" s="308"/>
      <c r="E1849" s="308"/>
    </row>
    <row r="1850" spans="4:5">
      <c r="D1850" s="308"/>
      <c r="E1850" s="308"/>
    </row>
    <row r="1851" spans="4:5">
      <c r="D1851" s="308"/>
      <c r="E1851" s="308"/>
    </row>
    <row r="1852" spans="4:5">
      <c r="D1852" s="308"/>
      <c r="E1852" s="308"/>
    </row>
    <row r="1853" spans="4:5">
      <c r="D1853" s="308"/>
      <c r="E1853" s="308"/>
    </row>
    <row r="1854" spans="4:5">
      <c r="D1854" s="308"/>
      <c r="E1854" s="308"/>
    </row>
    <row r="1855" spans="4:5">
      <c r="D1855" s="308"/>
      <c r="E1855" s="308"/>
    </row>
    <row r="1856" spans="4:5">
      <c r="D1856" s="308"/>
      <c r="E1856" s="308"/>
    </row>
    <row r="1857" spans="4:5">
      <c r="D1857" s="308"/>
      <c r="E1857" s="308"/>
    </row>
    <row r="1858" spans="4:5">
      <c r="D1858" s="308"/>
      <c r="E1858" s="308"/>
    </row>
    <row r="1859" spans="4:5">
      <c r="D1859" s="308"/>
      <c r="E1859" s="308"/>
    </row>
    <row r="1860" spans="4:5">
      <c r="D1860" s="308"/>
      <c r="E1860" s="308"/>
    </row>
    <row r="1861" spans="4:5">
      <c r="D1861" s="308"/>
      <c r="E1861" s="308"/>
    </row>
    <row r="1862" spans="4:5">
      <c r="D1862" s="308"/>
      <c r="E1862" s="308"/>
    </row>
    <row r="1863" spans="4:5">
      <c r="D1863" s="308"/>
      <c r="E1863" s="308"/>
    </row>
    <row r="1864" spans="4:5">
      <c r="D1864" s="308"/>
      <c r="E1864" s="308"/>
    </row>
    <row r="1865" spans="4:5">
      <c r="D1865" s="308"/>
      <c r="E1865" s="308"/>
    </row>
    <row r="1866" spans="4:5">
      <c r="D1866" s="308"/>
      <c r="E1866" s="308"/>
    </row>
    <row r="1867" spans="4:5">
      <c r="D1867" s="308"/>
      <c r="E1867" s="308"/>
    </row>
    <row r="1868" spans="4:5">
      <c r="D1868" s="308"/>
      <c r="E1868" s="308"/>
    </row>
    <row r="1869" spans="4:5">
      <c r="D1869" s="308"/>
      <c r="E1869" s="308"/>
    </row>
    <row r="1870" spans="4:5">
      <c r="D1870" s="308"/>
      <c r="E1870" s="308"/>
    </row>
    <row r="1871" spans="4:5">
      <c r="D1871" s="308"/>
      <c r="E1871" s="308"/>
    </row>
    <row r="1872" spans="4:5">
      <c r="D1872" s="308"/>
      <c r="E1872" s="308"/>
    </row>
    <row r="1873" spans="4:5">
      <c r="D1873" s="308"/>
      <c r="E1873" s="308"/>
    </row>
    <row r="1874" spans="4:5">
      <c r="D1874" s="308"/>
      <c r="E1874" s="308"/>
    </row>
    <row r="1875" spans="4:5">
      <c r="D1875" s="308"/>
      <c r="E1875" s="308"/>
    </row>
    <row r="1876" spans="4:5">
      <c r="D1876" s="308"/>
      <c r="E1876" s="308"/>
    </row>
    <row r="1877" spans="4:5">
      <c r="D1877" s="308"/>
      <c r="E1877" s="308"/>
    </row>
    <row r="1878" spans="4:5">
      <c r="D1878" s="308"/>
      <c r="E1878" s="308"/>
    </row>
    <row r="1879" spans="4:5">
      <c r="D1879" s="308"/>
      <c r="E1879" s="308"/>
    </row>
    <row r="1880" spans="4:5">
      <c r="D1880" s="308"/>
      <c r="E1880" s="308"/>
    </row>
    <row r="1881" spans="4:5">
      <c r="D1881" s="308"/>
      <c r="E1881" s="308"/>
    </row>
    <row r="1882" spans="4:5">
      <c r="D1882" s="308"/>
      <c r="E1882" s="308"/>
    </row>
    <row r="1883" spans="4:5">
      <c r="D1883" s="308"/>
      <c r="E1883" s="308"/>
    </row>
    <row r="1884" spans="4:5">
      <c r="D1884" s="308"/>
      <c r="E1884" s="308"/>
    </row>
    <row r="1885" spans="4:5">
      <c r="D1885" s="308"/>
      <c r="E1885" s="308"/>
    </row>
    <row r="1886" spans="4:5">
      <c r="D1886" s="308"/>
      <c r="E1886" s="308"/>
    </row>
    <row r="1887" spans="4:5">
      <c r="D1887" s="308"/>
      <c r="E1887" s="308"/>
    </row>
    <row r="1888" spans="4:5">
      <c r="D1888" s="308"/>
      <c r="E1888" s="308"/>
    </row>
    <row r="1889" spans="4:5">
      <c r="D1889" s="308"/>
      <c r="E1889" s="308"/>
    </row>
    <row r="1890" spans="4:5">
      <c r="D1890" s="308"/>
      <c r="E1890" s="308"/>
    </row>
    <row r="1891" spans="4:5">
      <c r="D1891" s="308"/>
      <c r="E1891" s="308"/>
    </row>
    <row r="1892" spans="4:5">
      <c r="D1892" s="308"/>
      <c r="E1892" s="308"/>
    </row>
    <row r="1893" spans="4:5">
      <c r="D1893" s="308"/>
      <c r="E1893" s="308"/>
    </row>
    <row r="1894" spans="4:5">
      <c r="D1894" s="308"/>
      <c r="E1894" s="308"/>
    </row>
    <row r="1895" spans="4:5">
      <c r="D1895" s="308"/>
      <c r="E1895" s="308"/>
    </row>
    <row r="1896" spans="4:5">
      <c r="D1896" s="308"/>
      <c r="E1896" s="308"/>
    </row>
    <row r="1897" spans="4:5">
      <c r="D1897" s="308"/>
      <c r="E1897" s="308"/>
    </row>
    <row r="1898" spans="4:5">
      <c r="D1898" s="308"/>
      <c r="E1898" s="308"/>
    </row>
    <row r="1899" spans="4:5">
      <c r="D1899" s="308"/>
      <c r="E1899" s="308"/>
    </row>
    <row r="1900" spans="4:5">
      <c r="D1900" s="308"/>
      <c r="E1900" s="308"/>
    </row>
    <row r="1901" spans="4:5">
      <c r="D1901" s="308"/>
      <c r="E1901" s="308"/>
    </row>
    <row r="1902" spans="4:5">
      <c r="D1902" s="308"/>
      <c r="E1902" s="308"/>
    </row>
    <row r="1903" spans="4:5">
      <c r="D1903" s="308"/>
      <c r="E1903" s="308"/>
    </row>
    <row r="1904" spans="4:5">
      <c r="D1904" s="308"/>
      <c r="E1904" s="308"/>
    </row>
    <row r="1905" spans="4:5">
      <c r="D1905" s="308"/>
      <c r="E1905" s="308"/>
    </row>
    <row r="1906" spans="4:5">
      <c r="D1906" s="308"/>
      <c r="E1906" s="308"/>
    </row>
    <row r="1907" spans="4:5">
      <c r="D1907" s="308"/>
      <c r="E1907" s="308"/>
    </row>
    <row r="1908" spans="4:5">
      <c r="D1908" s="308"/>
      <c r="E1908" s="308"/>
    </row>
    <row r="1909" spans="4:5">
      <c r="D1909" s="308"/>
      <c r="E1909" s="308"/>
    </row>
    <row r="1910" spans="4:5">
      <c r="D1910" s="308"/>
      <c r="E1910" s="308"/>
    </row>
    <row r="1911" spans="4:5">
      <c r="D1911" s="308"/>
      <c r="E1911" s="308"/>
    </row>
    <row r="1912" spans="4:5">
      <c r="D1912" s="308"/>
      <c r="E1912" s="308"/>
    </row>
    <row r="1913" spans="4:5">
      <c r="D1913" s="308"/>
      <c r="E1913" s="308"/>
    </row>
    <row r="1914" spans="4:5">
      <c r="D1914" s="308"/>
      <c r="E1914" s="308"/>
    </row>
    <row r="1915" spans="4:5">
      <c r="D1915" s="308"/>
      <c r="E1915" s="308"/>
    </row>
    <row r="1916" spans="4:5">
      <c r="D1916" s="308"/>
      <c r="E1916" s="308"/>
    </row>
    <row r="1917" spans="4:5">
      <c r="D1917" s="308"/>
      <c r="E1917" s="308"/>
    </row>
    <row r="1918" spans="4:5">
      <c r="D1918" s="308"/>
      <c r="E1918" s="308"/>
    </row>
    <row r="1919" spans="4:5">
      <c r="D1919" s="308"/>
      <c r="E1919" s="308"/>
    </row>
    <row r="1920" spans="4:5">
      <c r="D1920" s="308"/>
      <c r="E1920" s="308"/>
    </row>
    <row r="1921" spans="4:5">
      <c r="D1921" s="308"/>
      <c r="E1921" s="308"/>
    </row>
    <row r="1922" spans="4:5">
      <c r="D1922" s="308"/>
      <c r="E1922" s="308"/>
    </row>
    <row r="1923" spans="4:5">
      <c r="D1923" s="308"/>
      <c r="E1923" s="308"/>
    </row>
    <row r="1924" spans="4:5">
      <c r="D1924" s="308"/>
      <c r="E1924" s="308"/>
    </row>
    <row r="1925" spans="4:5">
      <c r="D1925" s="308"/>
      <c r="E1925" s="308"/>
    </row>
    <row r="1926" spans="4:5">
      <c r="D1926" s="308"/>
      <c r="E1926" s="308"/>
    </row>
    <row r="1927" spans="4:5">
      <c r="D1927" s="308"/>
      <c r="E1927" s="308"/>
    </row>
    <row r="1928" spans="4:5">
      <c r="D1928" s="308"/>
      <c r="E1928" s="308"/>
    </row>
    <row r="1929" spans="4:5">
      <c r="D1929" s="308"/>
      <c r="E1929" s="308"/>
    </row>
    <row r="1930" spans="4:5">
      <c r="D1930" s="308"/>
      <c r="E1930" s="308"/>
    </row>
    <row r="1931" spans="4:5">
      <c r="D1931" s="308"/>
      <c r="E1931" s="308"/>
    </row>
    <row r="1932" spans="4:5">
      <c r="D1932" s="308"/>
      <c r="E1932" s="308"/>
    </row>
    <row r="1933" spans="4:5">
      <c r="D1933" s="308"/>
      <c r="E1933" s="308"/>
    </row>
    <row r="1934" spans="4:5">
      <c r="D1934" s="308"/>
      <c r="E1934" s="308"/>
    </row>
    <row r="1935" spans="4:5">
      <c r="D1935" s="308"/>
      <c r="E1935" s="308"/>
    </row>
    <row r="1936" spans="4:5">
      <c r="D1936" s="308"/>
      <c r="E1936" s="308"/>
    </row>
    <row r="1937" spans="4:5">
      <c r="D1937" s="308"/>
      <c r="E1937" s="308"/>
    </row>
    <row r="1938" spans="4:5">
      <c r="D1938" s="308"/>
      <c r="E1938" s="308"/>
    </row>
    <row r="1939" spans="4:5">
      <c r="D1939" s="308"/>
      <c r="E1939" s="308"/>
    </row>
    <row r="1940" spans="4:5">
      <c r="D1940" s="308"/>
      <c r="E1940" s="308"/>
    </row>
    <row r="1941" spans="4:5">
      <c r="D1941" s="308"/>
      <c r="E1941" s="308"/>
    </row>
    <row r="1942" spans="4:5">
      <c r="D1942" s="308"/>
      <c r="E1942" s="308"/>
    </row>
    <row r="1943" spans="4:5">
      <c r="D1943" s="308"/>
      <c r="E1943" s="308"/>
    </row>
    <row r="1944" spans="4:5">
      <c r="D1944" s="308"/>
      <c r="E1944" s="308"/>
    </row>
    <row r="1945" spans="4:5">
      <c r="D1945" s="308"/>
      <c r="E1945" s="308"/>
    </row>
    <row r="1946" spans="4:5">
      <c r="D1946" s="308"/>
      <c r="E1946" s="308"/>
    </row>
    <row r="1947" spans="4:5">
      <c r="D1947" s="308"/>
      <c r="E1947" s="308"/>
    </row>
    <row r="1948" spans="4:5">
      <c r="D1948" s="308"/>
      <c r="E1948" s="308"/>
    </row>
    <row r="1949" spans="4:5">
      <c r="D1949" s="308"/>
      <c r="E1949" s="308"/>
    </row>
    <row r="1950" spans="4:5">
      <c r="D1950" s="308"/>
      <c r="E1950" s="308"/>
    </row>
    <row r="1951" spans="4:5">
      <c r="D1951" s="308"/>
      <c r="E1951" s="308"/>
    </row>
    <row r="1952" spans="4:5">
      <c r="D1952" s="308"/>
      <c r="E1952" s="308"/>
    </row>
    <row r="1953" spans="4:5">
      <c r="D1953" s="308"/>
      <c r="E1953" s="308"/>
    </row>
    <row r="1954" spans="4:5">
      <c r="D1954" s="308"/>
      <c r="E1954" s="308"/>
    </row>
    <row r="1955" spans="4:5">
      <c r="D1955" s="308"/>
      <c r="E1955" s="308"/>
    </row>
    <row r="1956" spans="4:5">
      <c r="D1956" s="308"/>
      <c r="E1956" s="308"/>
    </row>
    <row r="1957" spans="4:5">
      <c r="D1957" s="308"/>
      <c r="E1957" s="308"/>
    </row>
    <row r="1958" spans="4:5">
      <c r="D1958" s="308"/>
      <c r="E1958" s="308"/>
    </row>
    <row r="1959" spans="4:5">
      <c r="D1959" s="308"/>
      <c r="E1959" s="308"/>
    </row>
    <row r="1960" spans="4:5">
      <c r="D1960" s="308"/>
      <c r="E1960" s="308"/>
    </row>
    <row r="1961" spans="4:5">
      <c r="D1961" s="308"/>
      <c r="E1961" s="308"/>
    </row>
    <row r="1962" spans="4:5">
      <c r="D1962" s="308"/>
      <c r="E1962" s="308"/>
    </row>
    <row r="1963" spans="4:5">
      <c r="D1963" s="308"/>
      <c r="E1963" s="308"/>
    </row>
    <row r="1964" spans="4:5">
      <c r="D1964" s="308"/>
      <c r="E1964" s="308"/>
    </row>
    <row r="1965" spans="4:5">
      <c r="D1965" s="308"/>
      <c r="E1965" s="308"/>
    </row>
    <row r="1966" spans="4:5">
      <c r="D1966" s="308"/>
      <c r="E1966" s="308"/>
    </row>
    <row r="1967" spans="4:5">
      <c r="D1967" s="308"/>
      <c r="E1967" s="308"/>
    </row>
    <row r="1968" spans="4:5">
      <c r="D1968" s="308"/>
      <c r="E1968" s="308"/>
    </row>
    <row r="1969" spans="4:5">
      <c r="D1969" s="308"/>
      <c r="E1969" s="308"/>
    </row>
    <row r="1970" spans="4:5">
      <c r="D1970" s="308"/>
      <c r="E1970" s="308"/>
    </row>
    <row r="1971" spans="4:5">
      <c r="D1971" s="308"/>
      <c r="E1971" s="308"/>
    </row>
    <row r="1972" spans="4:5">
      <c r="D1972" s="308"/>
      <c r="E1972" s="308"/>
    </row>
    <row r="1973" spans="4:5">
      <c r="D1973" s="308"/>
      <c r="E1973" s="308"/>
    </row>
    <row r="1974" spans="4:5">
      <c r="D1974" s="308"/>
      <c r="E1974" s="308"/>
    </row>
    <row r="1975" spans="4:5">
      <c r="D1975" s="308"/>
      <c r="E1975" s="308"/>
    </row>
    <row r="1976" spans="4:5">
      <c r="D1976" s="308"/>
      <c r="E1976" s="308"/>
    </row>
    <row r="1977" spans="4:5">
      <c r="D1977" s="308"/>
      <c r="E1977" s="308"/>
    </row>
    <row r="1978" spans="4:5">
      <c r="D1978" s="308"/>
      <c r="E1978" s="308"/>
    </row>
    <row r="1979" spans="4:5">
      <c r="D1979" s="308"/>
      <c r="E1979" s="308"/>
    </row>
    <row r="1980" spans="4:5">
      <c r="D1980" s="308"/>
      <c r="E1980" s="308"/>
    </row>
    <row r="1981" spans="4:5">
      <c r="D1981" s="308"/>
      <c r="E1981" s="308"/>
    </row>
    <row r="1982" spans="4:5">
      <c r="D1982" s="308"/>
      <c r="E1982" s="308"/>
    </row>
    <row r="1983" spans="4:5">
      <c r="D1983" s="308"/>
      <c r="E1983" s="308"/>
    </row>
    <row r="1984" spans="4:5">
      <c r="D1984" s="308"/>
      <c r="E1984" s="308"/>
    </row>
    <row r="1985" spans="4:5">
      <c r="D1985" s="308"/>
      <c r="E1985" s="308"/>
    </row>
    <row r="1986" spans="4:5">
      <c r="D1986" s="308"/>
      <c r="E1986" s="308"/>
    </row>
    <row r="1987" spans="4:5">
      <c r="D1987" s="308"/>
      <c r="E1987" s="308"/>
    </row>
    <row r="1988" spans="4:5">
      <c r="D1988" s="308"/>
      <c r="E1988" s="308"/>
    </row>
    <row r="1989" spans="4:5">
      <c r="D1989" s="308"/>
      <c r="E1989" s="308"/>
    </row>
    <row r="1990" spans="4:5">
      <c r="D1990" s="308"/>
      <c r="E1990" s="308"/>
    </row>
    <row r="1991" spans="4:5">
      <c r="D1991" s="308"/>
      <c r="E1991" s="308"/>
    </row>
    <row r="1992" spans="4:5">
      <c r="D1992" s="308"/>
      <c r="E1992" s="308"/>
    </row>
    <row r="1993" spans="4:5">
      <c r="D1993" s="308"/>
      <c r="E1993" s="308"/>
    </row>
    <row r="1994" spans="4:5">
      <c r="D1994" s="308"/>
      <c r="E1994" s="308"/>
    </row>
    <row r="1995" spans="4:5">
      <c r="D1995" s="308"/>
      <c r="E1995" s="308"/>
    </row>
    <row r="1996" spans="4:5">
      <c r="D1996" s="308"/>
      <c r="E1996" s="308"/>
    </row>
    <row r="1997" spans="4:5">
      <c r="D1997" s="308"/>
      <c r="E1997" s="308"/>
    </row>
    <row r="1998" spans="4:5">
      <c r="D1998" s="308"/>
      <c r="E1998" s="308"/>
    </row>
    <row r="1999" spans="4:5">
      <c r="D1999" s="308"/>
      <c r="E1999" s="308"/>
    </row>
    <row r="2000" spans="4:5">
      <c r="D2000" s="308"/>
      <c r="E2000" s="308"/>
    </row>
    <row r="2001" spans="4:5">
      <c r="D2001" s="308"/>
      <c r="E2001" s="308"/>
    </row>
    <row r="2002" spans="4:5">
      <c r="D2002" s="308"/>
      <c r="E2002" s="308"/>
    </row>
    <row r="2003" spans="4:5">
      <c r="D2003" s="308"/>
      <c r="E2003" s="308"/>
    </row>
    <row r="2004" spans="4:5">
      <c r="D2004" s="308"/>
      <c r="E2004" s="308"/>
    </row>
    <row r="2005" spans="4:5">
      <c r="D2005" s="308"/>
      <c r="E2005" s="308"/>
    </row>
    <row r="2006" spans="4:5">
      <c r="D2006" s="308"/>
      <c r="E2006" s="308"/>
    </row>
    <row r="2007" spans="4:5">
      <c r="D2007" s="308"/>
      <c r="E2007" s="308"/>
    </row>
    <row r="2008" spans="4:5">
      <c r="D2008" s="308"/>
      <c r="E2008" s="308"/>
    </row>
    <row r="2009" spans="4:5">
      <c r="D2009" s="308"/>
      <c r="E2009" s="308"/>
    </row>
    <row r="2010" spans="4:5">
      <c r="D2010" s="308"/>
      <c r="E2010" s="308"/>
    </row>
    <row r="2011" spans="4:5">
      <c r="D2011" s="308"/>
      <c r="E2011" s="308"/>
    </row>
    <row r="2012" spans="4:5">
      <c r="D2012" s="308"/>
      <c r="E2012" s="308"/>
    </row>
    <row r="2013" spans="4:5">
      <c r="D2013" s="308"/>
      <c r="E2013" s="308"/>
    </row>
    <row r="2014" spans="4:5">
      <c r="D2014" s="308"/>
      <c r="E2014" s="308"/>
    </row>
    <row r="2015" spans="4:5">
      <c r="D2015" s="308"/>
      <c r="E2015" s="308"/>
    </row>
    <row r="2016" spans="4:5">
      <c r="D2016" s="308"/>
      <c r="E2016" s="308"/>
    </row>
    <row r="2017" spans="4:5">
      <c r="D2017" s="308"/>
      <c r="E2017" s="308"/>
    </row>
    <row r="2018" spans="4:5">
      <c r="D2018" s="308"/>
      <c r="E2018" s="308"/>
    </row>
    <row r="2019" spans="4:5">
      <c r="D2019" s="308"/>
      <c r="E2019" s="308"/>
    </row>
    <row r="2020" spans="4:5">
      <c r="D2020" s="308"/>
      <c r="E2020" s="308"/>
    </row>
    <row r="2021" spans="4:5">
      <c r="D2021" s="308"/>
      <c r="E2021" s="308"/>
    </row>
    <row r="2022" spans="4:5">
      <c r="D2022" s="308"/>
      <c r="E2022" s="308"/>
    </row>
    <row r="2023" spans="4:5">
      <c r="D2023" s="308"/>
      <c r="E2023" s="308"/>
    </row>
    <row r="2024" spans="4:5">
      <c r="D2024" s="308"/>
      <c r="E2024" s="308"/>
    </row>
    <row r="2025" spans="4:5">
      <c r="D2025" s="308"/>
      <c r="E2025" s="308"/>
    </row>
    <row r="2026" spans="4:5">
      <c r="D2026" s="308"/>
      <c r="E2026" s="308"/>
    </row>
    <row r="2027" spans="4:5">
      <c r="D2027" s="308"/>
      <c r="E2027" s="308"/>
    </row>
    <row r="2028" spans="4:5">
      <c r="D2028" s="308"/>
      <c r="E2028" s="308"/>
    </row>
    <row r="2029" spans="4:5">
      <c r="D2029" s="308"/>
      <c r="E2029" s="308"/>
    </row>
    <row r="2030" spans="4:5">
      <c r="D2030" s="308"/>
      <c r="E2030" s="308"/>
    </row>
    <row r="2031" spans="4:5">
      <c r="D2031" s="308"/>
      <c r="E2031" s="308"/>
    </row>
    <row r="2032" spans="4:5">
      <c r="D2032" s="308"/>
      <c r="E2032" s="308"/>
    </row>
    <row r="2033" spans="4:5">
      <c r="D2033" s="308"/>
      <c r="E2033" s="308"/>
    </row>
    <row r="2034" spans="4:5">
      <c r="D2034" s="308"/>
      <c r="E2034" s="308"/>
    </row>
    <row r="2035" spans="4:5">
      <c r="D2035" s="308"/>
      <c r="E2035" s="308"/>
    </row>
    <row r="2036" spans="4:5">
      <c r="D2036" s="308"/>
      <c r="E2036" s="308"/>
    </row>
    <row r="2037" spans="4:5">
      <c r="D2037" s="308"/>
      <c r="E2037" s="308"/>
    </row>
    <row r="2038" spans="4:5">
      <c r="D2038" s="308"/>
      <c r="E2038" s="308"/>
    </row>
    <row r="2039" spans="4:5">
      <c r="D2039" s="308"/>
      <c r="E2039" s="308"/>
    </row>
    <row r="2040" spans="4:5">
      <c r="D2040" s="308"/>
      <c r="E2040" s="308"/>
    </row>
    <row r="2041" spans="4:5">
      <c r="D2041" s="308"/>
      <c r="E2041" s="308"/>
    </row>
    <row r="2042" spans="4:5">
      <c r="D2042" s="308"/>
      <c r="E2042" s="308"/>
    </row>
    <row r="2043" spans="4:5">
      <c r="D2043" s="308"/>
      <c r="E2043" s="308"/>
    </row>
    <row r="2044" spans="4:5">
      <c r="D2044" s="308"/>
      <c r="E2044" s="308"/>
    </row>
    <row r="2045" spans="4:5">
      <c r="D2045" s="308"/>
      <c r="E2045" s="308"/>
    </row>
    <row r="2046" spans="4:5">
      <c r="D2046" s="308"/>
      <c r="E2046" s="308"/>
    </row>
    <row r="2047" spans="4:5">
      <c r="D2047" s="308"/>
      <c r="E2047" s="308"/>
    </row>
    <row r="2048" spans="4:5">
      <c r="D2048" s="308"/>
      <c r="E2048" s="308"/>
    </row>
    <row r="2049" spans="4:5">
      <c r="D2049" s="308"/>
      <c r="E2049" s="308"/>
    </row>
    <row r="2050" spans="4:5">
      <c r="D2050" s="308"/>
      <c r="E2050" s="308"/>
    </row>
    <row r="2051" spans="4:5">
      <c r="D2051" s="308"/>
      <c r="E2051" s="308"/>
    </row>
    <row r="2052" spans="4:5">
      <c r="D2052" s="308"/>
      <c r="E2052" s="308"/>
    </row>
    <row r="2053" spans="4:5">
      <c r="D2053" s="308"/>
      <c r="E2053" s="308"/>
    </row>
    <row r="2054" spans="4:5">
      <c r="D2054" s="308"/>
      <c r="E2054" s="308"/>
    </row>
    <row r="2055" spans="4:5">
      <c r="D2055" s="308"/>
      <c r="E2055" s="308"/>
    </row>
    <row r="2056" spans="4:5">
      <c r="D2056" s="308"/>
      <c r="E2056" s="308"/>
    </row>
    <row r="2057" spans="4:5">
      <c r="D2057" s="308"/>
      <c r="E2057" s="308"/>
    </row>
    <row r="2058" spans="4:5">
      <c r="D2058" s="308"/>
      <c r="E2058" s="308"/>
    </row>
    <row r="2059" spans="4:5">
      <c r="D2059" s="308"/>
      <c r="E2059" s="308"/>
    </row>
    <row r="2060" spans="4:5">
      <c r="D2060" s="308"/>
      <c r="E2060" s="308"/>
    </row>
    <row r="2061" spans="4:5">
      <c r="D2061" s="308"/>
      <c r="E2061" s="308"/>
    </row>
    <row r="2062" spans="4:5">
      <c r="D2062" s="308"/>
      <c r="E2062" s="308"/>
    </row>
    <row r="2063" spans="4:5">
      <c r="D2063" s="308"/>
      <c r="E2063" s="308"/>
    </row>
    <row r="2064" spans="4:5">
      <c r="D2064" s="308"/>
      <c r="E2064" s="308"/>
    </row>
    <row r="2065" spans="4:5">
      <c r="D2065" s="308"/>
      <c r="E2065" s="308"/>
    </row>
    <row r="2066" spans="4:5">
      <c r="D2066" s="308"/>
      <c r="E2066" s="308"/>
    </row>
    <row r="2067" spans="4:5">
      <c r="D2067" s="308"/>
      <c r="E2067" s="308"/>
    </row>
    <row r="2068" spans="4:5">
      <c r="D2068" s="308"/>
      <c r="E2068" s="308"/>
    </row>
    <row r="2069" spans="4:5">
      <c r="D2069" s="308"/>
      <c r="E2069" s="308"/>
    </row>
    <row r="2070" spans="4:5">
      <c r="D2070" s="308"/>
      <c r="E2070" s="308"/>
    </row>
    <row r="2071" spans="4:5">
      <c r="D2071" s="308"/>
      <c r="E2071" s="308"/>
    </row>
    <row r="2072" spans="4:5">
      <c r="D2072" s="308"/>
      <c r="E2072" s="308"/>
    </row>
    <row r="2073" spans="4:5">
      <c r="D2073" s="308"/>
      <c r="E2073" s="308"/>
    </row>
    <row r="2074" spans="4:5">
      <c r="D2074" s="308"/>
      <c r="E2074" s="308"/>
    </row>
    <row r="2075" spans="4:5">
      <c r="D2075" s="308"/>
      <c r="E2075" s="308"/>
    </row>
    <row r="2076" spans="4:5">
      <c r="D2076" s="308"/>
      <c r="E2076" s="308"/>
    </row>
    <row r="2077" spans="4:5">
      <c r="D2077" s="308"/>
      <c r="E2077" s="308"/>
    </row>
    <row r="2078" spans="4:5">
      <c r="D2078" s="308"/>
      <c r="E2078" s="308"/>
    </row>
    <row r="2079" spans="4:5">
      <c r="D2079" s="308"/>
      <c r="E2079" s="308"/>
    </row>
    <row r="2080" spans="4:5">
      <c r="D2080" s="308"/>
      <c r="E2080" s="308"/>
    </row>
    <row r="2081" spans="4:5">
      <c r="D2081" s="308"/>
      <c r="E2081" s="308"/>
    </row>
    <row r="2082" spans="4:5">
      <c r="D2082" s="308"/>
      <c r="E2082" s="308"/>
    </row>
    <row r="2083" spans="4:5">
      <c r="D2083" s="308"/>
      <c r="E2083" s="308"/>
    </row>
    <row r="2084" spans="4:5">
      <c r="D2084" s="308"/>
      <c r="E2084" s="308"/>
    </row>
    <row r="2085" spans="4:5">
      <c r="D2085" s="308"/>
      <c r="E2085" s="308"/>
    </row>
    <row r="2086" spans="4:5">
      <c r="D2086" s="308"/>
      <c r="E2086" s="308"/>
    </row>
    <row r="2087" spans="4:5">
      <c r="D2087" s="308"/>
      <c r="E2087" s="308"/>
    </row>
    <row r="2088" spans="4:5">
      <c r="D2088" s="308"/>
      <c r="E2088" s="308"/>
    </row>
    <row r="2089" spans="4:5">
      <c r="D2089" s="308"/>
      <c r="E2089" s="308"/>
    </row>
    <row r="2090" spans="4:5">
      <c r="D2090" s="308"/>
      <c r="E2090" s="308"/>
    </row>
    <row r="2091" spans="4:5">
      <c r="D2091" s="308"/>
      <c r="E2091" s="308"/>
    </row>
    <row r="2092" spans="4:5">
      <c r="D2092" s="308"/>
      <c r="E2092" s="308"/>
    </row>
    <row r="2093" spans="4:5">
      <c r="D2093" s="308"/>
      <c r="E2093" s="308"/>
    </row>
    <row r="2094" spans="4:5">
      <c r="D2094" s="308"/>
      <c r="E2094" s="308"/>
    </row>
    <row r="2095" spans="4:5">
      <c r="D2095" s="308"/>
      <c r="E2095" s="308"/>
    </row>
    <row r="2096" spans="4:5">
      <c r="D2096" s="308"/>
      <c r="E2096" s="308"/>
    </row>
    <row r="2097" spans="4:5">
      <c r="D2097" s="308"/>
      <c r="E2097" s="308"/>
    </row>
    <row r="2098" spans="4:5">
      <c r="D2098" s="308"/>
      <c r="E2098" s="308"/>
    </row>
    <row r="2099" spans="4:5">
      <c r="D2099" s="308"/>
      <c r="E2099" s="308"/>
    </row>
    <row r="2100" spans="4:5">
      <c r="D2100" s="308"/>
      <c r="E2100" s="308"/>
    </row>
    <row r="2101" spans="4:5">
      <c r="D2101" s="308"/>
      <c r="E2101" s="308"/>
    </row>
    <row r="2102" spans="4:5">
      <c r="D2102" s="308"/>
      <c r="E2102" s="308"/>
    </row>
    <row r="2103" spans="4:5">
      <c r="D2103" s="308"/>
      <c r="E2103" s="308"/>
    </row>
    <row r="2104" spans="4:5">
      <c r="D2104" s="308"/>
      <c r="E2104" s="308"/>
    </row>
    <row r="2105" spans="4:5">
      <c r="D2105" s="308"/>
      <c r="E2105" s="308"/>
    </row>
    <row r="2106" spans="4:5">
      <c r="D2106" s="308"/>
      <c r="E2106" s="308"/>
    </row>
    <row r="2107" spans="4:5">
      <c r="D2107" s="308"/>
      <c r="E2107" s="308"/>
    </row>
    <row r="2108" spans="4:5">
      <c r="D2108" s="308"/>
      <c r="E2108" s="308"/>
    </row>
    <row r="2109" spans="4:5">
      <c r="D2109" s="308"/>
      <c r="E2109" s="308"/>
    </row>
    <row r="2110" spans="4:5">
      <c r="D2110" s="308"/>
      <c r="E2110" s="308"/>
    </row>
    <row r="2111" spans="4:5">
      <c r="D2111" s="308"/>
      <c r="E2111" s="308"/>
    </row>
    <row r="2112" spans="4:5">
      <c r="D2112" s="308"/>
      <c r="E2112" s="308"/>
    </row>
    <row r="2113" spans="4:5">
      <c r="D2113" s="308"/>
      <c r="E2113" s="308"/>
    </row>
    <row r="2114" spans="4:5">
      <c r="D2114" s="308"/>
      <c r="E2114" s="308"/>
    </row>
    <row r="2115" spans="4:5">
      <c r="D2115" s="308"/>
      <c r="E2115" s="308"/>
    </row>
    <row r="2116" spans="4:5">
      <c r="D2116" s="308"/>
      <c r="E2116" s="308"/>
    </row>
    <row r="2117" spans="4:5">
      <c r="D2117" s="308"/>
      <c r="E2117" s="308"/>
    </row>
    <row r="2118" spans="4:5">
      <c r="D2118" s="308"/>
      <c r="E2118" s="308"/>
    </row>
    <row r="2119" spans="4:5">
      <c r="D2119" s="308"/>
      <c r="E2119" s="308"/>
    </row>
    <row r="2120" spans="4:5">
      <c r="D2120" s="308"/>
      <c r="E2120" s="308"/>
    </row>
    <row r="2121" spans="4:5">
      <c r="D2121" s="308"/>
      <c r="E2121" s="308"/>
    </row>
    <row r="2122" spans="4:5">
      <c r="D2122" s="308"/>
      <c r="E2122" s="308"/>
    </row>
    <row r="2123" spans="4:5">
      <c r="D2123" s="308"/>
      <c r="E2123" s="308"/>
    </row>
    <row r="2124" spans="4:5">
      <c r="D2124" s="308"/>
      <c r="E2124" s="308"/>
    </row>
    <row r="2125" spans="4:5">
      <c r="D2125" s="308"/>
      <c r="E2125" s="308"/>
    </row>
    <row r="2126" spans="4:5">
      <c r="D2126" s="308"/>
      <c r="E2126" s="308"/>
    </row>
    <row r="2127" spans="4:5">
      <c r="D2127" s="308"/>
      <c r="E2127" s="308"/>
    </row>
    <row r="2128" spans="4:5">
      <c r="D2128" s="308"/>
      <c r="E2128" s="308"/>
    </row>
    <row r="2129" spans="4:5">
      <c r="D2129" s="308"/>
      <c r="E2129" s="308"/>
    </row>
    <row r="2130" spans="4:5">
      <c r="D2130" s="308"/>
      <c r="E2130" s="308"/>
    </row>
    <row r="2131" spans="4:5">
      <c r="D2131" s="308"/>
      <c r="E2131" s="308"/>
    </row>
    <row r="2132" spans="4:5">
      <c r="D2132" s="308"/>
      <c r="E2132" s="308"/>
    </row>
    <row r="2133" spans="4:5">
      <c r="D2133" s="308"/>
      <c r="E2133" s="308"/>
    </row>
    <row r="2134" spans="4:5">
      <c r="D2134" s="308"/>
      <c r="E2134" s="308"/>
    </row>
    <row r="2135" spans="4:5">
      <c r="D2135" s="308"/>
      <c r="E2135" s="308"/>
    </row>
    <row r="2136" spans="4:5">
      <c r="D2136" s="308"/>
      <c r="E2136" s="308"/>
    </row>
    <row r="2137" spans="4:5">
      <c r="D2137" s="308"/>
      <c r="E2137" s="308"/>
    </row>
    <row r="2138" spans="4:5">
      <c r="D2138" s="308"/>
      <c r="E2138" s="308"/>
    </row>
    <row r="2139" spans="4:5">
      <c r="D2139" s="308"/>
      <c r="E2139" s="308"/>
    </row>
    <row r="2140" spans="4:5">
      <c r="D2140" s="308"/>
      <c r="E2140" s="308"/>
    </row>
    <row r="2141" spans="4:5">
      <c r="D2141" s="308"/>
      <c r="E2141" s="308"/>
    </row>
    <row r="2142" spans="4:5">
      <c r="D2142" s="308"/>
      <c r="E2142" s="308"/>
    </row>
    <row r="2143" spans="4:5">
      <c r="D2143" s="308"/>
      <c r="E2143" s="308"/>
    </row>
    <row r="2144" spans="4:5">
      <c r="D2144" s="308"/>
      <c r="E2144" s="308"/>
    </row>
    <row r="2145" spans="4:5">
      <c r="D2145" s="308"/>
      <c r="E2145" s="308"/>
    </row>
    <row r="2146" spans="4:5">
      <c r="D2146" s="308"/>
      <c r="E2146" s="308"/>
    </row>
    <row r="2147" spans="4:5">
      <c r="D2147" s="308"/>
      <c r="E2147" s="308"/>
    </row>
    <row r="2148" spans="4:5">
      <c r="D2148" s="308"/>
      <c r="E2148" s="308"/>
    </row>
    <row r="2149" spans="4:5">
      <c r="D2149" s="308"/>
      <c r="E2149" s="308"/>
    </row>
    <row r="2150" spans="4:5">
      <c r="D2150" s="308"/>
      <c r="E2150" s="308"/>
    </row>
    <row r="2151" spans="4:5">
      <c r="D2151" s="308"/>
      <c r="E2151" s="308"/>
    </row>
    <row r="2152" spans="4:5">
      <c r="D2152" s="308"/>
      <c r="E2152" s="308"/>
    </row>
    <row r="2153" spans="4:5">
      <c r="D2153" s="308"/>
      <c r="E2153" s="308"/>
    </row>
    <row r="2154" spans="4:5">
      <c r="D2154" s="308"/>
      <c r="E2154" s="308"/>
    </row>
    <row r="2155" spans="4:5">
      <c r="D2155" s="308"/>
      <c r="E2155" s="308"/>
    </row>
    <row r="2156" spans="4:5">
      <c r="D2156" s="308"/>
      <c r="E2156" s="308"/>
    </row>
    <row r="2157" spans="4:5">
      <c r="D2157" s="308"/>
      <c r="E2157" s="308"/>
    </row>
    <row r="2158" spans="4:5">
      <c r="D2158" s="308"/>
      <c r="E2158" s="308"/>
    </row>
    <row r="2159" spans="4:5">
      <c r="D2159" s="308"/>
      <c r="E2159" s="308"/>
    </row>
    <row r="2160" spans="4:5">
      <c r="D2160" s="308"/>
      <c r="E2160" s="308"/>
    </row>
    <row r="2161" spans="4:5">
      <c r="D2161" s="308"/>
      <c r="E2161" s="308"/>
    </row>
    <row r="2162" spans="4:5">
      <c r="D2162" s="308"/>
      <c r="E2162" s="308"/>
    </row>
    <row r="2163" spans="4:5">
      <c r="D2163" s="308"/>
      <c r="E2163" s="308"/>
    </row>
    <row r="2164" spans="4:5">
      <c r="D2164" s="308"/>
      <c r="E2164" s="308"/>
    </row>
    <row r="2165" spans="4:5">
      <c r="D2165" s="308"/>
      <c r="E2165" s="308"/>
    </row>
    <row r="2166" spans="4:5">
      <c r="D2166" s="308"/>
      <c r="E2166" s="308"/>
    </row>
    <row r="2167" spans="4:5">
      <c r="D2167" s="308"/>
      <c r="E2167" s="308"/>
    </row>
    <row r="2168" spans="4:5">
      <c r="D2168" s="308"/>
      <c r="E2168" s="308"/>
    </row>
    <row r="2169" spans="4:5">
      <c r="D2169" s="308"/>
      <c r="E2169" s="308"/>
    </row>
    <row r="2170" spans="4:5">
      <c r="D2170" s="308"/>
      <c r="E2170" s="308"/>
    </row>
    <row r="2171" spans="4:5">
      <c r="D2171" s="308"/>
      <c r="E2171" s="308"/>
    </row>
    <row r="2172" spans="4:5">
      <c r="D2172" s="308"/>
      <c r="E2172" s="308"/>
    </row>
    <row r="2173" spans="4:5">
      <c r="D2173" s="308"/>
      <c r="E2173" s="308"/>
    </row>
    <row r="2174" spans="4:5">
      <c r="D2174" s="308"/>
      <c r="E2174" s="308"/>
    </row>
    <row r="2175" spans="4:5">
      <c r="D2175" s="308"/>
      <c r="E2175" s="308"/>
    </row>
    <row r="2176" spans="4:5">
      <c r="D2176" s="308"/>
      <c r="E2176" s="308"/>
    </row>
    <row r="2177" spans="4:5">
      <c r="D2177" s="308"/>
      <c r="E2177" s="308"/>
    </row>
    <row r="2178" spans="4:5">
      <c r="D2178" s="308"/>
      <c r="E2178" s="308"/>
    </row>
    <row r="2179" spans="4:5">
      <c r="D2179" s="308"/>
      <c r="E2179" s="308"/>
    </row>
    <row r="2180" spans="4:5">
      <c r="D2180" s="308"/>
      <c r="E2180" s="308"/>
    </row>
    <row r="2181" spans="4:5">
      <c r="D2181" s="308"/>
      <c r="E2181" s="308"/>
    </row>
    <row r="2182" spans="4:5">
      <c r="D2182" s="308"/>
      <c r="E2182" s="308"/>
    </row>
    <row r="2183" spans="4:5">
      <c r="D2183" s="308"/>
      <c r="E2183" s="308"/>
    </row>
    <row r="2184" spans="4:5">
      <c r="D2184" s="308"/>
      <c r="E2184" s="308"/>
    </row>
    <row r="2185" spans="4:5">
      <c r="D2185" s="308"/>
      <c r="E2185" s="308"/>
    </row>
    <row r="2186" spans="4:5">
      <c r="D2186" s="308"/>
      <c r="E2186" s="308"/>
    </row>
    <row r="2187" spans="4:5">
      <c r="D2187" s="308"/>
      <c r="E2187" s="308"/>
    </row>
    <row r="2188" spans="4:5">
      <c r="D2188" s="308"/>
      <c r="E2188" s="308"/>
    </row>
    <row r="2189" spans="4:5">
      <c r="D2189" s="308"/>
      <c r="E2189" s="308"/>
    </row>
    <row r="2190" spans="4:5">
      <c r="D2190" s="308"/>
      <c r="E2190" s="308"/>
    </row>
    <row r="2191" spans="4:5">
      <c r="D2191" s="308"/>
      <c r="E2191" s="308"/>
    </row>
    <row r="2192" spans="4:5">
      <c r="D2192" s="308"/>
      <c r="E2192" s="308"/>
    </row>
    <row r="2193" spans="4:5">
      <c r="D2193" s="308"/>
      <c r="E2193" s="308"/>
    </row>
    <row r="2194" spans="4:5">
      <c r="D2194" s="308"/>
      <c r="E2194" s="308"/>
    </row>
    <row r="2195" spans="4:5">
      <c r="D2195" s="308"/>
      <c r="E2195" s="308"/>
    </row>
    <row r="2196" spans="4:5">
      <c r="D2196" s="308"/>
      <c r="E2196" s="308"/>
    </row>
    <row r="2197" spans="4:5">
      <c r="D2197" s="308"/>
      <c r="E2197" s="308"/>
    </row>
    <row r="2198" spans="4:5">
      <c r="D2198" s="308"/>
      <c r="E2198" s="308"/>
    </row>
    <row r="2199" spans="4:5">
      <c r="D2199" s="308"/>
      <c r="E2199" s="308"/>
    </row>
    <row r="2200" spans="4:5">
      <c r="D2200" s="308"/>
      <c r="E2200" s="308"/>
    </row>
    <row r="2201" spans="4:5">
      <c r="D2201" s="308"/>
      <c r="E2201" s="308"/>
    </row>
    <row r="2202" spans="4:5">
      <c r="D2202" s="308"/>
      <c r="E2202" s="308"/>
    </row>
    <row r="2203" spans="4:5">
      <c r="D2203" s="308"/>
      <c r="E2203" s="308"/>
    </row>
    <row r="2204" spans="4:5">
      <c r="D2204" s="308"/>
      <c r="E2204" s="308"/>
    </row>
    <row r="2205" spans="4:5">
      <c r="D2205" s="308"/>
      <c r="E2205" s="308"/>
    </row>
    <row r="2206" spans="4:5">
      <c r="D2206" s="308"/>
      <c r="E2206" s="308"/>
    </row>
    <row r="2207" spans="4:5">
      <c r="D2207" s="308"/>
      <c r="E2207" s="308"/>
    </row>
    <row r="2208" spans="4:5">
      <c r="D2208" s="308"/>
      <c r="E2208" s="308"/>
    </row>
    <row r="2209" spans="4:5">
      <c r="D2209" s="308"/>
      <c r="E2209" s="308"/>
    </row>
    <row r="2210" spans="4:5">
      <c r="D2210" s="308"/>
      <c r="E2210" s="308"/>
    </row>
    <row r="2211" spans="4:5">
      <c r="D2211" s="308"/>
      <c r="E2211" s="308"/>
    </row>
    <row r="2212" spans="4:5">
      <c r="D2212" s="308"/>
      <c r="E2212" s="308"/>
    </row>
    <row r="2213" spans="4:5">
      <c r="D2213" s="308"/>
      <c r="E2213" s="308"/>
    </row>
    <row r="2214" spans="4:5">
      <c r="D2214" s="308"/>
      <c r="E2214" s="308"/>
    </row>
    <row r="2215" spans="4:5">
      <c r="D2215" s="308"/>
      <c r="E2215" s="308"/>
    </row>
    <row r="2216" spans="4:5">
      <c r="D2216" s="308"/>
      <c r="E2216" s="308"/>
    </row>
    <row r="2217" spans="4:5">
      <c r="D2217" s="308"/>
      <c r="E2217" s="308"/>
    </row>
    <row r="2218" spans="4:5">
      <c r="D2218" s="308"/>
      <c r="E2218" s="308"/>
    </row>
    <row r="2219" spans="4:5">
      <c r="D2219" s="308"/>
      <c r="E2219" s="308"/>
    </row>
    <row r="2220" spans="4:5">
      <c r="D2220" s="308"/>
      <c r="E2220" s="308"/>
    </row>
    <row r="2221" spans="4:5">
      <c r="D2221" s="308"/>
      <c r="E2221" s="308"/>
    </row>
    <row r="2222" spans="4:5">
      <c r="D2222" s="308"/>
      <c r="E2222" s="308"/>
    </row>
    <row r="2223" spans="4:5">
      <c r="D2223" s="308"/>
      <c r="E2223" s="308"/>
    </row>
    <row r="2224" spans="4:5">
      <c r="D2224" s="308"/>
      <c r="E2224" s="308"/>
    </row>
    <row r="2225" spans="4:5">
      <c r="D2225" s="308"/>
      <c r="E2225" s="308"/>
    </row>
    <row r="2226" spans="4:5">
      <c r="D2226" s="308"/>
      <c r="E2226" s="308"/>
    </row>
    <row r="2227" spans="4:5">
      <c r="D2227" s="308"/>
      <c r="E2227" s="308"/>
    </row>
    <row r="2228" spans="4:5">
      <c r="D2228" s="308"/>
      <c r="E2228" s="308"/>
    </row>
    <row r="2229" spans="4:5">
      <c r="D2229" s="308"/>
      <c r="E2229" s="308"/>
    </row>
    <row r="2230" spans="4:5">
      <c r="D2230" s="308"/>
      <c r="E2230" s="308"/>
    </row>
    <row r="2231" spans="4:5">
      <c r="D2231" s="308"/>
      <c r="E2231" s="308"/>
    </row>
    <row r="2232" spans="4:5">
      <c r="D2232" s="308"/>
      <c r="E2232" s="308"/>
    </row>
    <row r="2233" spans="4:5">
      <c r="D2233" s="308"/>
      <c r="E2233" s="308"/>
    </row>
    <row r="2234" spans="4:5">
      <c r="D2234" s="308"/>
      <c r="E2234" s="308"/>
    </row>
    <row r="2235" spans="4:5">
      <c r="D2235" s="308"/>
      <c r="E2235" s="308"/>
    </row>
    <row r="2236" spans="4:5">
      <c r="D2236" s="308"/>
      <c r="E2236" s="308"/>
    </row>
    <row r="2237" spans="4:5">
      <c r="D2237" s="308"/>
      <c r="E2237" s="308"/>
    </row>
    <row r="2238" spans="4:5">
      <c r="D2238" s="308"/>
      <c r="E2238" s="308"/>
    </row>
    <row r="2239" spans="4:5">
      <c r="D2239" s="308"/>
      <c r="E2239" s="308"/>
    </row>
    <row r="2240" spans="4:5">
      <c r="D2240" s="308"/>
      <c r="E2240" s="308"/>
    </row>
    <row r="2241" spans="4:5">
      <c r="D2241" s="308"/>
      <c r="E2241" s="308"/>
    </row>
    <row r="2242" spans="4:5">
      <c r="D2242" s="308"/>
      <c r="E2242" s="308"/>
    </row>
    <row r="2243" spans="4:5">
      <c r="D2243" s="308"/>
      <c r="E2243" s="308"/>
    </row>
    <row r="2244" spans="4:5">
      <c r="D2244" s="308"/>
      <c r="E2244" s="308"/>
    </row>
    <row r="2245" spans="4:5">
      <c r="D2245" s="308"/>
      <c r="E2245" s="308"/>
    </row>
    <row r="2246" spans="4:5">
      <c r="D2246" s="308"/>
      <c r="E2246" s="308"/>
    </row>
    <row r="2247" spans="4:5">
      <c r="D2247" s="308"/>
      <c r="E2247" s="308"/>
    </row>
    <row r="2248" spans="4:5">
      <c r="D2248" s="308"/>
      <c r="E2248" s="308"/>
    </row>
    <row r="2249" spans="4:5">
      <c r="D2249" s="308"/>
      <c r="E2249" s="308"/>
    </row>
    <row r="2250" spans="4:5">
      <c r="D2250" s="308"/>
      <c r="E2250" s="308"/>
    </row>
    <row r="2251" spans="4:5">
      <c r="D2251" s="308"/>
      <c r="E2251" s="308"/>
    </row>
    <row r="2252" spans="4:5">
      <c r="D2252" s="308"/>
      <c r="E2252" s="308"/>
    </row>
    <row r="2253" spans="4:5">
      <c r="D2253" s="308"/>
      <c r="E2253" s="308"/>
    </row>
    <row r="2254" spans="4:5">
      <c r="D2254" s="308"/>
      <c r="E2254" s="308"/>
    </row>
    <row r="2255" spans="4:5">
      <c r="D2255" s="308"/>
      <c r="E2255" s="308"/>
    </row>
    <row r="2256" spans="4:5">
      <c r="D2256" s="308"/>
      <c r="E2256" s="308"/>
    </row>
    <row r="2257" spans="4:5">
      <c r="D2257" s="308"/>
      <c r="E2257" s="308"/>
    </row>
    <row r="2258" spans="4:5">
      <c r="D2258" s="308"/>
      <c r="E2258" s="308"/>
    </row>
    <row r="2259" spans="4:5">
      <c r="D2259" s="308"/>
      <c r="E2259" s="308"/>
    </row>
    <row r="2260" spans="4:5">
      <c r="D2260" s="308"/>
      <c r="E2260" s="308"/>
    </row>
    <row r="2261" spans="4:5">
      <c r="D2261" s="308"/>
      <c r="E2261" s="308"/>
    </row>
    <row r="2262" spans="4:5">
      <c r="D2262" s="308"/>
      <c r="E2262" s="308"/>
    </row>
    <row r="2263" spans="4:5">
      <c r="D2263" s="308"/>
      <c r="E2263" s="308"/>
    </row>
    <row r="2264" spans="4:5">
      <c r="D2264" s="308"/>
      <c r="E2264" s="308"/>
    </row>
    <row r="2265" spans="4:5">
      <c r="D2265" s="308"/>
      <c r="E2265" s="308"/>
    </row>
    <row r="2266" spans="4:5">
      <c r="D2266" s="308"/>
      <c r="E2266" s="308"/>
    </row>
    <row r="2267" spans="4:5">
      <c r="D2267" s="308"/>
      <c r="E2267" s="308"/>
    </row>
    <row r="2268" spans="4:5">
      <c r="D2268" s="308"/>
      <c r="E2268" s="308"/>
    </row>
    <row r="2269" spans="4:5">
      <c r="D2269" s="308"/>
      <c r="E2269" s="308"/>
    </row>
    <row r="2270" spans="4:5">
      <c r="D2270" s="308"/>
      <c r="E2270" s="308"/>
    </row>
    <row r="2271" spans="4:5">
      <c r="D2271" s="308"/>
      <c r="E2271" s="308"/>
    </row>
    <row r="2272" spans="4:5">
      <c r="D2272" s="308"/>
      <c r="E2272" s="308"/>
    </row>
    <row r="2273" spans="4:5">
      <c r="D2273" s="308"/>
      <c r="E2273" s="308"/>
    </row>
    <row r="2274" spans="4:5">
      <c r="D2274" s="308"/>
      <c r="E2274" s="308"/>
    </row>
    <row r="2275" spans="4:5">
      <c r="D2275" s="308"/>
      <c r="E2275" s="308"/>
    </row>
    <row r="2276" spans="4:5">
      <c r="D2276" s="308"/>
      <c r="E2276" s="308"/>
    </row>
    <row r="2277" spans="4:5">
      <c r="D2277" s="308"/>
      <c r="E2277" s="308"/>
    </row>
    <row r="2278" spans="4:5">
      <c r="D2278" s="308"/>
      <c r="E2278" s="308"/>
    </row>
    <row r="2279" spans="4:5">
      <c r="D2279" s="308"/>
      <c r="E2279" s="308"/>
    </row>
    <row r="2280" spans="4:5">
      <c r="D2280" s="308"/>
      <c r="E2280" s="308"/>
    </row>
    <row r="2281" spans="4:5">
      <c r="D2281" s="308"/>
      <c r="E2281" s="308"/>
    </row>
    <row r="2282" spans="4:5">
      <c r="D2282" s="308"/>
      <c r="E2282" s="308"/>
    </row>
    <row r="2283" spans="4:5">
      <c r="D2283" s="308"/>
      <c r="E2283" s="308"/>
    </row>
    <row r="2284" spans="4:5">
      <c r="D2284" s="308"/>
      <c r="E2284" s="308"/>
    </row>
    <row r="2285" spans="4:5">
      <c r="D2285" s="308"/>
      <c r="E2285" s="308"/>
    </row>
    <row r="2286" spans="4:5">
      <c r="D2286" s="308"/>
      <c r="E2286" s="308"/>
    </row>
    <row r="2287" spans="4:5">
      <c r="D2287" s="308"/>
      <c r="E2287" s="308"/>
    </row>
    <row r="2288" spans="4:5">
      <c r="D2288" s="308"/>
      <c r="E2288" s="308"/>
    </row>
    <row r="2289" spans="4:5">
      <c r="D2289" s="308"/>
      <c r="E2289" s="308"/>
    </row>
    <row r="2290" spans="4:5">
      <c r="D2290" s="308"/>
      <c r="E2290" s="308"/>
    </row>
    <row r="2291" spans="4:5">
      <c r="D2291" s="308"/>
      <c r="E2291" s="308"/>
    </row>
    <row r="2292" spans="4:5">
      <c r="D2292" s="308"/>
      <c r="E2292" s="308"/>
    </row>
    <row r="2293" spans="4:5">
      <c r="D2293" s="308"/>
      <c r="E2293" s="308"/>
    </row>
    <row r="2294" spans="4:5">
      <c r="D2294" s="308"/>
      <c r="E2294" s="308"/>
    </row>
    <row r="2295" spans="4:5">
      <c r="D2295" s="308"/>
      <c r="E2295" s="308"/>
    </row>
    <row r="2296" spans="4:5">
      <c r="D2296" s="308"/>
      <c r="E2296" s="308"/>
    </row>
    <row r="2297" spans="4:5">
      <c r="D2297" s="308"/>
      <c r="E2297" s="308"/>
    </row>
    <row r="2298" spans="4:5">
      <c r="D2298" s="308"/>
      <c r="E2298" s="308"/>
    </row>
    <row r="2299" spans="4:5">
      <c r="D2299" s="308"/>
      <c r="E2299" s="308"/>
    </row>
    <row r="2300" spans="4:5">
      <c r="D2300" s="308"/>
      <c r="E2300" s="308"/>
    </row>
    <row r="2301" spans="4:5">
      <c r="D2301" s="308"/>
      <c r="E2301" s="308"/>
    </row>
    <row r="2302" spans="4:5">
      <c r="D2302" s="308"/>
      <c r="E2302" s="308"/>
    </row>
    <row r="2303" spans="4:5">
      <c r="D2303" s="308"/>
      <c r="E2303" s="308"/>
    </row>
    <row r="2304" spans="4:5">
      <c r="D2304" s="308"/>
      <c r="E2304" s="308"/>
    </row>
    <row r="2305" spans="4:5">
      <c r="D2305" s="308"/>
      <c r="E2305" s="308"/>
    </row>
    <row r="2306" spans="4:5">
      <c r="D2306" s="308"/>
      <c r="E2306" s="308"/>
    </row>
    <row r="2307" spans="4:5">
      <c r="D2307" s="308"/>
      <c r="E2307" s="308"/>
    </row>
    <row r="2308" spans="4:5">
      <c r="D2308" s="308"/>
      <c r="E2308" s="308"/>
    </row>
    <row r="2309" spans="4:5">
      <c r="D2309" s="308"/>
      <c r="E2309" s="308"/>
    </row>
    <row r="2310" spans="4:5">
      <c r="D2310" s="308"/>
      <c r="E2310" s="308"/>
    </row>
    <row r="2311" spans="4:5">
      <c r="D2311" s="308"/>
      <c r="E2311" s="308"/>
    </row>
    <row r="2312" spans="4:5">
      <c r="D2312" s="308"/>
      <c r="E2312" s="308"/>
    </row>
    <row r="2313" spans="4:5">
      <c r="D2313" s="308"/>
      <c r="E2313" s="308"/>
    </row>
    <row r="2314" spans="4:5">
      <c r="D2314" s="308"/>
      <c r="E2314" s="308"/>
    </row>
    <row r="2315" spans="4:5">
      <c r="D2315" s="308"/>
      <c r="E2315" s="308"/>
    </row>
    <row r="2316" spans="4:5">
      <c r="D2316" s="308"/>
      <c r="E2316" s="308"/>
    </row>
    <row r="2317" spans="4:5">
      <c r="D2317" s="308"/>
      <c r="E2317" s="308"/>
    </row>
    <row r="2318" spans="4:5">
      <c r="D2318" s="308"/>
      <c r="E2318" s="308"/>
    </row>
    <row r="2319" spans="4:5">
      <c r="D2319" s="308"/>
      <c r="E2319" s="308"/>
    </row>
    <row r="2320" spans="4:5">
      <c r="D2320" s="308"/>
      <c r="E2320" s="308"/>
    </row>
    <row r="2321" spans="4:5">
      <c r="D2321" s="308"/>
      <c r="E2321" s="308"/>
    </row>
    <row r="2322" spans="4:5">
      <c r="D2322" s="308"/>
      <c r="E2322" s="308"/>
    </row>
    <row r="2323" spans="4:5">
      <c r="D2323" s="308"/>
      <c r="E2323" s="308"/>
    </row>
    <row r="2324" spans="4:5">
      <c r="D2324" s="308"/>
      <c r="E2324" s="308"/>
    </row>
    <row r="2325" spans="4:5">
      <c r="D2325" s="308"/>
      <c r="E2325" s="308"/>
    </row>
    <row r="2326" spans="4:5">
      <c r="D2326" s="308"/>
      <c r="E2326" s="308"/>
    </row>
    <row r="2327" spans="4:5">
      <c r="D2327" s="308"/>
      <c r="E2327" s="308"/>
    </row>
    <row r="2328" spans="4:5">
      <c r="D2328" s="308"/>
      <c r="E2328" s="308"/>
    </row>
    <row r="2329" spans="4:5">
      <c r="D2329" s="308"/>
      <c r="E2329" s="308"/>
    </row>
    <row r="2330" spans="4:5">
      <c r="D2330" s="308"/>
      <c r="E2330" s="308"/>
    </row>
    <row r="2331" spans="4:5">
      <c r="D2331" s="308"/>
      <c r="E2331" s="308"/>
    </row>
    <row r="2332" spans="4:5">
      <c r="D2332" s="308"/>
      <c r="E2332" s="308"/>
    </row>
    <row r="2333" spans="4:5">
      <c r="D2333" s="308"/>
      <c r="E2333" s="308"/>
    </row>
    <row r="2334" spans="4:5">
      <c r="D2334" s="308"/>
      <c r="E2334" s="308"/>
    </row>
    <row r="2335" spans="4:5">
      <c r="D2335" s="308"/>
      <c r="E2335" s="308"/>
    </row>
    <row r="2336" spans="4:5">
      <c r="D2336" s="308"/>
      <c r="E2336" s="308"/>
    </row>
    <row r="2337" spans="4:5">
      <c r="D2337" s="308"/>
      <c r="E2337" s="308"/>
    </row>
    <row r="2338" spans="4:5">
      <c r="D2338" s="308"/>
      <c r="E2338" s="308"/>
    </row>
    <row r="2339" spans="4:5">
      <c r="D2339" s="308"/>
      <c r="E2339" s="308"/>
    </row>
    <row r="2340" spans="4:5">
      <c r="D2340" s="308"/>
      <c r="E2340" s="308"/>
    </row>
    <row r="2341" spans="4:5">
      <c r="D2341" s="308"/>
      <c r="E2341" s="308"/>
    </row>
    <row r="2342" spans="4:5">
      <c r="D2342" s="308"/>
      <c r="E2342" s="308"/>
    </row>
    <row r="2343" spans="4:5">
      <c r="D2343" s="308"/>
      <c r="E2343" s="308"/>
    </row>
    <row r="2344" spans="4:5">
      <c r="D2344" s="308"/>
      <c r="E2344" s="308"/>
    </row>
    <row r="2345" spans="4:5">
      <c r="D2345" s="308"/>
      <c r="E2345" s="308"/>
    </row>
    <row r="2346" spans="4:5">
      <c r="D2346" s="308"/>
      <c r="E2346" s="308"/>
    </row>
    <row r="2347" spans="4:5">
      <c r="D2347" s="308"/>
      <c r="E2347" s="308"/>
    </row>
    <row r="2348" spans="4:5">
      <c r="D2348" s="308"/>
      <c r="E2348" s="308"/>
    </row>
    <row r="2349" spans="4:5">
      <c r="D2349" s="308"/>
      <c r="E2349" s="308"/>
    </row>
    <row r="2350" spans="4:5">
      <c r="D2350" s="308"/>
      <c r="E2350" s="308"/>
    </row>
    <row r="2351" spans="4:5">
      <c r="D2351" s="308"/>
      <c r="E2351" s="308"/>
    </row>
    <row r="2352" spans="4:5">
      <c r="D2352" s="308"/>
      <c r="E2352" s="308"/>
    </row>
    <row r="2353" spans="4:5">
      <c r="D2353" s="308"/>
      <c r="E2353" s="308"/>
    </row>
    <row r="2354" spans="4:5">
      <c r="D2354" s="308"/>
      <c r="E2354" s="308"/>
    </row>
    <row r="2355" spans="4:5">
      <c r="D2355" s="308"/>
      <c r="E2355" s="308"/>
    </row>
    <row r="2356" spans="4:5">
      <c r="D2356" s="308"/>
      <c r="E2356" s="308"/>
    </row>
    <row r="2357" spans="4:5">
      <c r="D2357" s="308"/>
      <c r="E2357" s="308"/>
    </row>
    <row r="2358" spans="4:5">
      <c r="D2358" s="308"/>
      <c r="E2358" s="308"/>
    </row>
    <row r="2359" spans="4:5">
      <c r="D2359" s="308"/>
      <c r="E2359" s="308"/>
    </row>
    <row r="2360" spans="4:5">
      <c r="D2360" s="308"/>
      <c r="E2360" s="308"/>
    </row>
    <row r="2361" spans="4:5">
      <c r="D2361" s="308"/>
      <c r="E2361" s="308"/>
    </row>
    <row r="2362" spans="4:5">
      <c r="D2362" s="308"/>
      <c r="E2362" s="308"/>
    </row>
    <row r="2363" spans="4:5">
      <c r="D2363" s="308"/>
      <c r="E2363" s="308"/>
    </row>
    <row r="2364" spans="4:5">
      <c r="D2364" s="308"/>
      <c r="E2364" s="308"/>
    </row>
    <row r="2365" spans="4:5">
      <c r="D2365" s="308"/>
      <c r="E2365" s="308"/>
    </row>
    <row r="2366" spans="4:5">
      <c r="D2366" s="308"/>
      <c r="E2366" s="308"/>
    </row>
    <row r="2367" spans="4:5">
      <c r="D2367" s="308"/>
      <c r="E2367" s="308"/>
    </row>
    <row r="2368" spans="4:5">
      <c r="D2368" s="308"/>
      <c r="E2368" s="308"/>
    </row>
    <row r="2369" spans="4:5">
      <c r="D2369" s="308"/>
      <c r="E2369" s="308"/>
    </row>
    <row r="2370" spans="4:5">
      <c r="D2370" s="308"/>
      <c r="E2370" s="308"/>
    </row>
    <row r="2371" spans="4:5">
      <c r="D2371" s="308"/>
      <c r="E2371" s="308"/>
    </row>
    <row r="2372" spans="4:5">
      <c r="D2372" s="308"/>
      <c r="E2372" s="308"/>
    </row>
    <row r="2373" spans="4:5">
      <c r="D2373" s="308"/>
      <c r="E2373" s="308"/>
    </row>
    <row r="2374" spans="4:5">
      <c r="D2374" s="308"/>
      <c r="E2374" s="308"/>
    </row>
    <row r="2375" spans="4:5">
      <c r="D2375" s="308"/>
      <c r="E2375" s="308"/>
    </row>
    <row r="2376" spans="4:5">
      <c r="D2376" s="308"/>
      <c r="E2376" s="308"/>
    </row>
    <row r="2377" spans="4:5">
      <c r="D2377" s="308"/>
      <c r="E2377" s="308"/>
    </row>
    <row r="2378" spans="4:5">
      <c r="D2378" s="308"/>
      <c r="E2378" s="308"/>
    </row>
    <row r="2379" spans="4:5">
      <c r="D2379" s="308"/>
      <c r="E2379" s="308"/>
    </row>
    <row r="2380" spans="4:5">
      <c r="D2380" s="308"/>
      <c r="E2380" s="308"/>
    </row>
    <row r="2381" spans="4:5">
      <c r="D2381" s="308"/>
      <c r="E2381" s="308"/>
    </row>
    <row r="2382" spans="4:5">
      <c r="D2382" s="308"/>
      <c r="E2382" s="308"/>
    </row>
    <row r="2383" spans="4:5">
      <c r="D2383" s="308"/>
      <c r="E2383" s="308"/>
    </row>
    <row r="2384" spans="4:5">
      <c r="D2384" s="308"/>
      <c r="E2384" s="308"/>
    </row>
    <row r="2385" spans="4:5">
      <c r="D2385" s="308"/>
      <c r="E2385" s="308"/>
    </row>
    <row r="2386" spans="4:5">
      <c r="D2386" s="308"/>
      <c r="E2386" s="308"/>
    </row>
    <row r="2387" spans="4:5">
      <c r="D2387" s="308"/>
      <c r="E2387" s="308"/>
    </row>
    <row r="2388" spans="4:5">
      <c r="D2388" s="308"/>
      <c r="E2388" s="308"/>
    </row>
    <row r="2389" spans="4:5">
      <c r="D2389" s="308"/>
      <c r="E2389" s="308"/>
    </row>
    <row r="2390" spans="4:5">
      <c r="D2390" s="308"/>
      <c r="E2390" s="308"/>
    </row>
    <row r="2391" spans="4:5">
      <c r="D2391" s="308"/>
      <c r="E2391" s="308"/>
    </row>
    <row r="2392" spans="4:5">
      <c r="D2392" s="308"/>
      <c r="E2392" s="308"/>
    </row>
    <row r="2393" spans="4:5">
      <c r="D2393" s="308"/>
      <c r="E2393" s="308"/>
    </row>
    <row r="2394" spans="4:5">
      <c r="D2394" s="308"/>
      <c r="E2394" s="308"/>
    </row>
    <row r="2395" spans="4:5">
      <c r="D2395" s="308"/>
      <c r="E2395" s="308"/>
    </row>
    <row r="2396" spans="4:5">
      <c r="D2396" s="308"/>
      <c r="E2396" s="308"/>
    </row>
    <row r="2397" spans="4:5">
      <c r="D2397" s="308"/>
      <c r="E2397" s="308"/>
    </row>
    <row r="2398" spans="4:5">
      <c r="D2398" s="308"/>
      <c r="E2398" s="308"/>
    </row>
    <row r="2399" spans="4:5">
      <c r="D2399" s="308"/>
      <c r="E2399" s="308"/>
    </row>
    <row r="2400" spans="4:5">
      <c r="D2400" s="308"/>
      <c r="E2400" s="308"/>
    </row>
    <row r="2401" spans="4:5">
      <c r="D2401" s="308"/>
      <c r="E2401" s="308"/>
    </row>
    <row r="2402" spans="4:5">
      <c r="D2402" s="308"/>
      <c r="E2402" s="308"/>
    </row>
    <row r="2403" spans="4:5">
      <c r="D2403" s="308"/>
      <c r="E2403" s="308"/>
    </row>
    <row r="2404" spans="4:5">
      <c r="D2404" s="308"/>
      <c r="E2404" s="308"/>
    </row>
    <row r="2405" spans="4:5">
      <c r="D2405" s="308"/>
      <c r="E2405" s="308"/>
    </row>
    <row r="2406" spans="4:5">
      <c r="D2406" s="308"/>
      <c r="E2406" s="308"/>
    </row>
    <row r="2407" spans="4:5">
      <c r="D2407" s="308"/>
      <c r="E2407" s="308"/>
    </row>
    <row r="2408" spans="4:5">
      <c r="D2408" s="308"/>
      <c r="E2408" s="308"/>
    </row>
    <row r="2409" spans="4:5">
      <c r="D2409" s="308"/>
      <c r="E2409" s="308"/>
    </row>
    <row r="2410" spans="4:5">
      <c r="D2410" s="308"/>
      <c r="E2410" s="308"/>
    </row>
    <row r="2411" spans="4:5">
      <c r="D2411" s="308"/>
      <c r="E2411" s="308"/>
    </row>
    <row r="2412" spans="4:5">
      <c r="D2412" s="308"/>
      <c r="E2412" s="308"/>
    </row>
    <row r="2413" spans="4:5">
      <c r="D2413" s="308"/>
      <c r="E2413" s="308"/>
    </row>
    <row r="2414" spans="4:5">
      <c r="D2414" s="308"/>
      <c r="E2414" s="308"/>
    </row>
    <row r="2415" spans="4:5">
      <c r="D2415" s="308"/>
      <c r="E2415" s="308"/>
    </row>
    <row r="2416" spans="4:5">
      <c r="D2416" s="308"/>
      <c r="E2416" s="308"/>
    </row>
    <row r="2417" spans="4:5">
      <c r="D2417" s="308"/>
      <c r="E2417" s="308"/>
    </row>
    <row r="2418" spans="4:5">
      <c r="D2418" s="308"/>
      <c r="E2418" s="308"/>
    </row>
    <row r="2419" spans="4:5">
      <c r="D2419" s="308"/>
      <c r="E2419" s="308"/>
    </row>
    <row r="2420" spans="4:5">
      <c r="D2420" s="308"/>
      <c r="E2420" s="308"/>
    </row>
    <row r="2421" spans="4:5">
      <c r="D2421" s="308"/>
      <c r="E2421" s="308"/>
    </row>
    <row r="2422" spans="4:5">
      <c r="D2422" s="308"/>
      <c r="E2422" s="308"/>
    </row>
    <row r="2423" spans="4:5">
      <c r="D2423" s="308"/>
      <c r="E2423" s="308"/>
    </row>
    <row r="2424" spans="4:5">
      <c r="D2424" s="308"/>
      <c r="E2424" s="308"/>
    </row>
    <row r="2425" spans="4:5">
      <c r="D2425" s="308"/>
      <c r="E2425" s="308"/>
    </row>
    <row r="2426" spans="4:5">
      <c r="D2426" s="308"/>
      <c r="E2426" s="308"/>
    </row>
    <row r="2427" spans="4:5">
      <c r="D2427" s="308"/>
      <c r="E2427" s="308"/>
    </row>
    <row r="2428" spans="4:5">
      <c r="D2428" s="308"/>
      <c r="E2428" s="308"/>
    </row>
    <row r="2429" spans="4:5">
      <c r="D2429" s="308"/>
      <c r="E2429" s="308"/>
    </row>
    <row r="2430" spans="4:5">
      <c r="D2430" s="308"/>
      <c r="E2430" s="308"/>
    </row>
    <row r="2431" spans="4:5">
      <c r="D2431" s="308"/>
      <c r="E2431" s="308"/>
    </row>
    <row r="2432" spans="4:5">
      <c r="D2432" s="308"/>
      <c r="E2432" s="308"/>
    </row>
    <row r="2433" spans="4:5">
      <c r="D2433" s="308"/>
      <c r="E2433" s="308"/>
    </row>
    <row r="2434" spans="4:5">
      <c r="D2434" s="308"/>
      <c r="E2434" s="308"/>
    </row>
    <row r="2435" spans="4:5">
      <c r="D2435" s="308"/>
      <c r="E2435" s="308"/>
    </row>
    <row r="2436" spans="4:5">
      <c r="D2436" s="308"/>
      <c r="E2436" s="308"/>
    </row>
    <row r="2437" spans="4:5">
      <c r="D2437" s="308"/>
      <c r="E2437" s="308"/>
    </row>
    <row r="2438" spans="4:5">
      <c r="D2438" s="308"/>
      <c r="E2438" s="308"/>
    </row>
    <row r="2439" spans="4:5">
      <c r="D2439" s="308"/>
      <c r="E2439" s="308"/>
    </row>
    <row r="2440" spans="4:5">
      <c r="D2440" s="308"/>
      <c r="E2440" s="308"/>
    </row>
    <row r="2441" spans="4:5">
      <c r="D2441" s="308"/>
      <c r="E2441" s="308"/>
    </row>
    <row r="2442" spans="4:5">
      <c r="D2442" s="308"/>
      <c r="E2442" s="308"/>
    </row>
    <row r="2443" spans="4:5">
      <c r="D2443" s="308"/>
      <c r="E2443" s="308"/>
    </row>
    <row r="2444" spans="4:5">
      <c r="D2444" s="308"/>
      <c r="E2444" s="308"/>
    </row>
    <row r="2445" spans="4:5">
      <c r="D2445" s="308"/>
      <c r="E2445" s="308"/>
    </row>
    <row r="2446" spans="4:5">
      <c r="D2446" s="308"/>
      <c r="E2446" s="308"/>
    </row>
    <row r="2447" spans="4:5">
      <c r="D2447" s="308"/>
      <c r="E2447" s="308"/>
    </row>
    <row r="2448" spans="4:5">
      <c r="D2448" s="308"/>
      <c r="E2448" s="308"/>
    </row>
    <row r="2449" spans="4:5">
      <c r="D2449" s="308"/>
      <c r="E2449" s="308"/>
    </row>
    <row r="2450" spans="4:5">
      <c r="D2450" s="308"/>
      <c r="E2450" s="308"/>
    </row>
    <row r="2451" spans="4:5">
      <c r="D2451" s="308"/>
      <c r="E2451" s="308"/>
    </row>
    <row r="2452" spans="4:5">
      <c r="D2452" s="308"/>
      <c r="E2452" s="308"/>
    </row>
    <row r="2453" spans="4:5">
      <c r="D2453" s="308"/>
      <c r="E2453" s="308"/>
    </row>
    <row r="2454" spans="4:5">
      <c r="D2454" s="308"/>
      <c r="E2454" s="308"/>
    </row>
    <row r="2455" spans="4:5">
      <c r="D2455" s="308"/>
      <c r="E2455" s="308"/>
    </row>
    <row r="2456" spans="4:5">
      <c r="D2456" s="308"/>
      <c r="E2456" s="308"/>
    </row>
    <row r="2457" spans="4:5">
      <c r="D2457" s="308"/>
      <c r="E2457" s="308"/>
    </row>
    <row r="2458" spans="4:5">
      <c r="D2458" s="308"/>
      <c r="E2458" s="308"/>
    </row>
    <row r="2459" spans="4:5">
      <c r="D2459" s="308"/>
      <c r="E2459" s="308"/>
    </row>
    <row r="2460" spans="4:5">
      <c r="D2460" s="308"/>
      <c r="E2460" s="308"/>
    </row>
    <row r="2461" spans="4:5">
      <c r="D2461" s="308"/>
      <c r="E2461" s="308"/>
    </row>
    <row r="2462" spans="4:5">
      <c r="D2462" s="308"/>
      <c r="E2462" s="308"/>
    </row>
    <row r="2463" spans="4:5">
      <c r="D2463" s="308"/>
      <c r="E2463" s="308"/>
    </row>
    <row r="2464" spans="4:5">
      <c r="D2464" s="308"/>
      <c r="E2464" s="308"/>
    </row>
    <row r="2465" spans="4:5">
      <c r="D2465" s="308"/>
      <c r="E2465" s="308"/>
    </row>
    <row r="2466" spans="4:5">
      <c r="D2466" s="308"/>
      <c r="E2466" s="308"/>
    </row>
    <row r="2467" spans="4:5">
      <c r="D2467" s="308"/>
      <c r="E2467" s="308"/>
    </row>
    <row r="2468" spans="4:5">
      <c r="D2468" s="308"/>
      <c r="E2468" s="308"/>
    </row>
    <row r="2469" spans="4:5">
      <c r="D2469" s="308"/>
      <c r="E2469" s="308"/>
    </row>
    <row r="2470" spans="4:5">
      <c r="D2470" s="308"/>
      <c r="E2470" s="308"/>
    </row>
    <row r="2471" spans="4:5">
      <c r="D2471" s="308"/>
      <c r="E2471" s="308"/>
    </row>
    <row r="2472" spans="4:5">
      <c r="D2472" s="308"/>
      <c r="E2472" s="308"/>
    </row>
    <row r="2473" spans="4:5">
      <c r="D2473" s="308"/>
      <c r="E2473" s="308"/>
    </row>
    <row r="2474" spans="4:5">
      <c r="D2474" s="308"/>
      <c r="E2474" s="308"/>
    </row>
    <row r="2475" spans="4:5">
      <c r="D2475" s="308"/>
      <c r="E2475" s="308"/>
    </row>
    <row r="2476" spans="4:5">
      <c r="D2476" s="308"/>
      <c r="E2476" s="308"/>
    </row>
    <row r="2477" spans="4:5">
      <c r="D2477" s="308"/>
      <c r="E2477" s="308"/>
    </row>
    <row r="2478" spans="4:5">
      <c r="D2478" s="308"/>
      <c r="E2478" s="308"/>
    </row>
    <row r="2479" spans="4:5">
      <c r="D2479" s="308"/>
      <c r="E2479" s="308"/>
    </row>
    <row r="2480" spans="4:5">
      <c r="D2480" s="308"/>
      <c r="E2480" s="308"/>
    </row>
    <row r="2481" spans="4:5">
      <c r="D2481" s="308"/>
      <c r="E2481" s="308"/>
    </row>
    <row r="2482" spans="4:5">
      <c r="D2482" s="308"/>
      <c r="E2482" s="308"/>
    </row>
    <row r="2483" spans="4:5">
      <c r="D2483" s="308"/>
      <c r="E2483" s="308"/>
    </row>
    <row r="2484" spans="4:5">
      <c r="D2484" s="308"/>
      <c r="E2484" s="308"/>
    </row>
    <row r="2485" spans="4:5">
      <c r="D2485" s="308"/>
      <c r="E2485" s="308"/>
    </row>
    <row r="2486" spans="4:5">
      <c r="D2486" s="308"/>
      <c r="E2486" s="308"/>
    </row>
    <row r="2487" spans="4:5">
      <c r="D2487" s="308"/>
      <c r="E2487" s="308"/>
    </row>
    <row r="2488" spans="4:5">
      <c r="D2488" s="308"/>
      <c r="E2488" s="308"/>
    </row>
    <row r="2489" spans="4:5">
      <c r="D2489" s="308"/>
      <c r="E2489" s="308"/>
    </row>
    <row r="2490" spans="4:5">
      <c r="D2490" s="308"/>
      <c r="E2490" s="308"/>
    </row>
    <row r="2491" spans="4:5">
      <c r="D2491" s="308"/>
      <c r="E2491" s="308"/>
    </row>
    <row r="2492" spans="4:5">
      <c r="D2492" s="308"/>
      <c r="E2492" s="308"/>
    </row>
    <row r="2493" spans="4:5">
      <c r="D2493" s="308"/>
      <c r="E2493" s="308"/>
    </row>
    <row r="2494" spans="4:5">
      <c r="D2494" s="308"/>
      <c r="E2494" s="308"/>
    </row>
    <row r="2495" spans="4:5">
      <c r="D2495" s="308"/>
      <c r="E2495" s="308"/>
    </row>
    <row r="2496" spans="4:5">
      <c r="D2496" s="308"/>
      <c r="E2496" s="308"/>
    </row>
    <row r="2497" spans="4:5">
      <c r="D2497" s="308"/>
      <c r="E2497" s="308"/>
    </row>
    <row r="2498" spans="4:5">
      <c r="D2498" s="308"/>
      <c r="E2498" s="308"/>
    </row>
    <row r="2499" spans="4:5">
      <c r="D2499" s="308"/>
      <c r="E2499" s="308"/>
    </row>
    <row r="2500" spans="4:5">
      <c r="D2500" s="308"/>
      <c r="E2500" s="308"/>
    </row>
    <row r="2501" spans="4:5">
      <c r="D2501" s="308"/>
      <c r="E2501" s="308"/>
    </row>
    <row r="2502" spans="4:5">
      <c r="D2502" s="308"/>
      <c r="E2502" s="308"/>
    </row>
    <row r="2503" spans="4:5">
      <c r="D2503" s="308"/>
      <c r="E2503" s="308"/>
    </row>
    <row r="2504" spans="4:5">
      <c r="D2504" s="308"/>
      <c r="E2504" s="308"/>
    </row>
    <row r="2505" spans="4:5">
      <c r="D2505" s="308"/>
      <c r="E2505" s="308"/>
    </row>
    <row r="2506" spans="4:5">
      <c r="D2506" s="308"/>
      <c r="E2506" s="308"/>
    </row>
    <row r="2507" spans="4:5">
      <c r="D2507" s="308"/>
      <c r="E2507" s="308"/>
    </row>
    <row r="2508" spans="4:5">
      <c r="D2508" s="308"/>
      <c r="E2508" s="308"/>
    </row>
    <row r="2509" spans="4:5">
      <c r="D2509" s="308"/>
      <c r="E2509" s="308"/>
    </row>
    <row r="2510" spans="4:5">
      <c r="D2510" s="308"/>
      <c r="E2510" s="308"/>
    </row>
    <row r="2511" spans="4:5">
      <c r="D2511" s="308"/>
      <c r="E2511" s="308"/>
    </row>
    <row r="2512" spans="4:5">
      <c r="D2512" s="308"/>
      <c r="E2512" s="308"/>
    </row>
    <row r="2513" spans="4:5">
      <c r="D2513" s="308"/>
      <c r="E2513" s="308"/>
    </row>
    <row r="2514" spans="4:5">
      <c r="D2514" s="308"/>
      <c r="E2514" s="308"/>
    </row>
    <row r="2515" spans="4:5">
      <c r="D2515" s="308"/>
      <c r="E2515" s="308"/>
    </row>
    <row r="2516" spans="4:5">
      <c r="D2516" s="308"/>
      <c r="E2516" s="308"/>
    </row>
    <row r="2517" spans="4:5">
      <c r="D2517" s="308"/>
      <c r="E2517" s="308"/>
    </row>
    <row r="2518" spans="4:5">
      <c r="D2518" s="308"/>
      <c r="E2518" s="308"/>
    </row>
    <row r="2519" spans="4:5">
      <c r="D2519" s="308"/>
      <c r="E2519" s="308"/>
    </row>
    <row r="2520" spans="4:5">
      <c r="D2520" s="308"/>
      <c r="E2520" s="308"/>
    </row>
    <row r="2521" spans="4:5">
      <c r="D2521" s="308"/>
      <c r="E2521" s="308"/>
    </row>
    <row r="2522" spans="4:5">
      <c r="D2522" s="308"/>
      <c r="E2522" s="308"/>
    </row>
    <row r="2523" spans="4:5">
      <c r="D2523" s="308"/>
      <c r="E2523" s="308"/>
    </row>
    <row r="2524" spans="4:5">
      <c r="D2524" s="308"/>
      <c r="E2524" s="308"/>
    </row>
    <row r="2525" spans="4:5">
      <c r="D2525" s="308"/>
      <c r="E2525" s="308"/>
    </row>
    <row r="2526" spans="4:5">
      <c r="D2526" s="308"/>
      <c r="E2526" s="308"/>
    </row>
    <row r="2527" spans="4:5">
      <c r="D2527" s="308"/>
      <c r="E2527" s="308"/>
    </row>
    <row r="2528" spans="4:5">
      <c r="D2528" s="308"/>
      <c r="E2528" s="308"/>
    </row>
    <row r="2529" spans="4:5">
      <c r="D2529" s="308"/>
      <c r="E2529" s="308"/>
    </row>
    <row r="2530" spans="4:5">
      <c r="D2530" s="308"/>
      <c r="E2530" s="308"/>
    </row>
    <row r="2531" spans="4:5">
      <c r="D2531" s="308"/>
      <c r="E2531" s="308"/>
    </row>
    <row r="2532" spans="4:5">
      <c r="D2532" s="308"/>
      <c r="E2532" s="308"/>
    </row>
    <row r="2533" spans="4:5">
      <c r="D2533" s="308"/>
      <c r="E2533" s="308"/>
    </row>
    <row r="2534" spans="4:5">
      <c r="D2534" s="308"/>
      <c r="E2534" s="308"/>
    </row>
    <row r="2535" spans="4:5">
      <c r="D2535" s="308"/>
      <c r="E2535" s="308"/>
    </row>
    <row r="2536" spans="4:5">
      <c r="D2536" s="308"/>
      <c r="E2536" s="308"/>
    </row>
    <row r="2537" spans="4:5">
      <c r="D2537" s="308"/>
      <c r="E2537" s="308"/>
    </row>
    <row r="2538" spans="4:5">
      <c r="D2538" s="308"/>
      <c r="E2538" s="308"/>
    </row>
    <row r="2539" spans="4:5">
      <c r="D2539" s="308"/>
      <c r="E2539" s="308"/>
    </row>
    <row r="2540" spans="4:5">
      <c r="D2540" s="308"/>
      <c r="E2540" s="308"/>
    </row>
    <row r="2541" spans="4:5">
      <c r="D2541" s="308"/>
      <c r="E2541" s="308"/>
    </row>
    <row r="2542" spans="4:5">
      <c r="D2542" s="308"/>
      <c r="E2542" s="308"/>
    </row>
    <row r="2543" spans="4:5">
      <c r="D2543" s="308"/>
      <c r="E2543" s="308"/>
    </row>
    <row r="2544" spans="4:5">
      <c r="D2544" s="308"/>
      <c r="E2544" s="308"/>
    </row>
    <row r="2545" spans="4:5">
      <c r="D2545" s="308"/>
      <c r="E2545" s="308"/>
    </row>
    <row r="2546" spans="4:5">
      <c r="D2546" s="308"/>
      <c r="E2546" s="308"/>
    </row>
    <row r="2547" spans="4:5">
      <c r="D2547" s="308"/>
      <c r="E2547" s="308"/>
    </row>
    <row r="2548" spans="4:5">
      <c r="D2548" s="308"/>
      <c r="E2548" s="308"/>
    </row>
    <row r="2549" spans="4:5">
      <c r="D2549" s="308"/>
      <c r="E2549" s="308"/>
    </row>
    <row r="2550" spans="4:5">
      <c r="D2550" s="308"/>
      <c r="E2550" s="308"/>
    </row>
    <row r="2551" spans="4:5">
      <c r="D2551" s="308"/>
      <c r="E2551" s="308"/>
    </row>
    <row r="2552" spans="4:5">
      <c r="D2552" s="308"/>
      <c r="E2552" s="308"/>
    </row>
    <row r="2553" spans="4:5">
      <c r="D2553" s="308"/>
      <c r="E2553" s="308"/>
    </row>
    <row r="2554" spans="4:5">
      <c r="D2554" s="308"/>
      <c r="E2554" s="308"/>
    </row>
    <row r="2555" spans="4:5">
      <c r="D2555" s="308"/>
      <c r="E2555" s="308"/>
    </row>
    <row r="2556" spans="4:5">
      <c r="D2556" s="308"/>
      <c r="E2556" s="308"/>
    </row>
    <row r="2557" spans="4:5">
      <c r="D2557" s="308"/>
      <c r="E2557" s="308"/>
    </row>
    <row r="2558" spans="4:5">
      <c r="D2558" s="308"/>
      <c r="E2558" s="308"/>
    </row>
    <row r="2559" spans="4:5">
      <c r="D2559" s="308"/>
      <c r="E2559" s="308"/>
    </row>
    <row r="2560" spans="4:5">
      <c r="D2560" s="308"/>
      <c r="E2560" s="308"/>
    </row>
    <row r="2561" spans="4:5">
      <c r="D2561" s="308"/>
      <c r="E2561" s="308"/>
    </row>
    <row r="2562" spans="4:5">
      <c r="D2562" s="308"/>
      <c r="E2562" s="308"/>
    </row>
    <row r="2563" spans="4:5">
      <c r="D2563" s="308"/>
      <c r="E2563" s="308"/>
    </row>
    <row r="2564" spans="4:5">
      <c r="D2564" s="308"/>
      <c r="E2564" s="308"/>
    </row>
    <row r="2565" spans="4:5">
      <c r="D2565" s="308"/>
      <c r="E2565" s="308"/>
    </row>
    <row r="2566" spans="4:5">
      <c r="D2566" s="308"/>
      <c r="E2566" s="308"/>
    </row>
    <row r="2567" spans="4:5">
      <c r="D2567" s="308"/>
      <c r="E2567" s="308"/>
    </row>
    <row r="2568" spans="4:5">
      <c r="D2568" s="308"/>
      <c r="E2568" s="308"/>
    </row>
    <row r="2569" spans="4:5">
      <c r="D2569" s="308"/>
      <c r="E2569" s="308"/>
    </row>
    <row r="2570" spans="4:5">
      <c r="D2570" s="308"/>
      <c r="E2570" s="308"/>
    </row>
    <row r="2571" spans="4:5">
      <c r="D2571" s="308"/>
      <c r="E2571" s="308"/>
    </row>
    <row r="2572" spans="4:5">
      <c r="D2572" s="308"/>
      <c r="E2572" s="308"/>
    </row>
    <row r="2573" spans="4:5">
      <c r="D2573" s="308"/>
      <c r="E2573" s="308"/>
    </row>
    <row r="2574" spans="4:5">
      <c r="D2574" s="308"/>
      <c r="E2574" s="308"/>
    </row>
    <row r="2575" spans="4:5">
      <c r="D2575" s="308"/>
      <c r="E2575" s="308"/>
    </row>
    <row r="2576" spans="4:5">
      <c r="D2576" s="308"/>
      <c r="E2576" s="308"/>
    </row>
    <row r="2577" spans="4:5">
      <c r="D2577" s="308"/>
      <c r="E2577" s="308"/>
    </row>
    <row r="2578" spans="4:5">
      <c r="D2578" s="308"/>
      <c r="E2578" s="308"/>
    </row>
    <row r="2579" spans="4:5">
      <c r="D2579" s="308"/>
      <c r="E2579" s="308"/>
    </row>
    <row r="2580" spans="4:5">
      <c r="D2580" s="308"/>
      <c r="E2580" s="308"/>
    </row>
    <row r="2581" spans="4:5">
      <c r="D2581" s="308"/>
      <c r="E2581" s="308"/>
    </row>
    <row r="2582" spans="4:5">
      <c r="D2582" s="308"/>
      <c r="E2582" s="308"/>
    </row>
    <row r="2583" spans="4:5">
      <c r="D2583" s="308"/>
      <c r="E2583" s="308"/>
    </row>
    <row r="2584" spans="4:5">
      <c r="D2584" s="308"/>
      <c r="E2584" s="308"/>
    </row>
    <row r="2585" spans="4:5">
      <c r="D2585" s="308"/>
      <c r="E2585" s="308"/>
    </row>
    <row r="2586" spans="4:5">
      <c r="D2586" s="308"/>
      <c r="E2586" s="308"/>
    </row>
    <row r="2587" spans="4:5">
      <c r="D2587" s="308"/>
      <c r="E2587" s="308"/>
    </row>
    <row r="2588" spans="4:5">
      <c r="D2588" s="308"/>
      <c r="E2588" s="308"/>
    </row>
    <row r="2589" spans="4:5">
      <c r="D2589" s="308"/>
      <c r="E2589" s="308"/>
    </row>
    <row r="2590" spans="4:5">
      <c r="D2590" s="308"/>
      <c r="E2590" s="308"/>
    </row>
    <row r="2591" spans="4:5">
      <c r="D2591" s="308"/>
      <c r="E2591" s="308"/>
    </row>
    <row r="2592" spans="4:5">
      <c r="D2592" s="308"/>
      <c r="E2592" s="308"/>
    </row>
    <row r="2593" spans="4:5">
      <c r="D2593" s="308"/>
      <c r="E2593" s="308"/>
    </row>
    <row r="2594" spans="4:5">
      <c r="D2594" s="308"/>
      <c r="E2594" s="308"/>
    </row>
    <row r="2595" spans="4:5">
      <c r="D2595" s="308"/>
      <c r="E2595" s="308"/>
    </row>
    <row r="2596" spans="4:5">
      <c r="D2596" s="308"/>
      <c r="E2596" s="308"/>
    </row>
    <row r="2597" spans="4:5">
      <c r="D2597" s="308"/>
      <c r="E2597" s="308"/>
    </row>
    <row r="2598" spans="4:5">
      <c r="D2598" s="308"/>
      <c r="E2598" s="308"/>
    </row>
    <row r="2599" spans="4:5">
      <c r="D2599" s="308"/>
      <c r="E2599" s="308"/>
    </row>
    <row r="2600" spans="4:5">
      <c r="D2600" s="308"/>
      <c r="E2600" s="308"/>
    </row>
    <row r="2601" spans="4:5">
      <c r="D2601" s="308"/>
      <c r="E2601" s="308"/>
    </row>
    <row r="2602" spans="4:5">
      <c r="D2602" s="308"/>
      <c r="E2602" s="308"/>
    </row>
    <row r="2603" spans="4:5">
      <c r="D2603" s="308"/>
      <c r="E2603" s="308"/>
    </row>
    <row r="2604" spans="4:5">
      <c r="D2604" s="308"/>
      <c r="E2604" s="308"/>
    </row>
    <row r="2605" spans="4:5">
      <c r="D2605" s="308"/>
      <c r="E2605" s="308"/>
    </row>
    <row r="2606" spans="4:5">
      <c r="D2606" s="308"/>
      <c r="E2606" s="308"/>
    </row>
    <row r="2607" spans="4:5">
      <c r="D2607" s="308"/>
      <c r="E2607" s="308"/>
    </row>
    <row r="2608" spans="4:5">
      <c r="D2608" s="308"/>
      <c r="E2608" s="308"/>
    </row>
    <row r="2609" spans="4:5">
      <c r="D2609" s="308"/>
      <c r="E2609" s="308"/>
    </row>
    <row r="2610" spans="4:5">
      <c r="D2610" s="308"/>
      <c r="E2610" s="308"/>
    </row>
    <row r="2611" spans="4:5">
      <c r="D2611" s="308"/>
      <c r="E2611" s="308"/>
    </row>
    <row r="2612" spans="4:5">
      <c r="D2612" s="308"/>
      <c r="E2612" s="308"/>
    </row>
    <row r="2613" spans="4:5">
      <c r="D2613" s="308"/>
      <c r="E2613" s="308"/>
    </row>
    <row r="2614" spans="4:5">
      <c r="D2614" s="308"/>
      <c r="E2614" s="308"/>
    </row>
    <row r="2615" spans="4:5">
      <c r="D2615" s="308"/>
      <c r="E2615" s="308"/>
    </row>
    <row r="2616" spans="4:5">
      <c r="D2616" s="308"/>
      <c r="E2616" s="308"/>
    </row>
    <row r="2617" spans="4:5">
      <c r="D2617" s="308"/>
      <c r="E2617" s="308"/>
    </row>
    <row r="2618" spans="4:5">
      <c r="D2618" s="308"/>
      <c r="E2618" s="308"/>
    </row>
    <row r="2619" spans="4:5">
      <c r="D2619" s="308"/>
      <c r="E2619" s="308"/>
    </row>
    <row r="2620" spans="4:5">
      <c r="D2620" s="308"/>
      <c r="E2620" s="308"/>
    </row>
    <row r="2621" spans="4:5">
      <c r="D2621" s="308"/>
      <c r="E2621" s="308"/>
    </row>
    <row r="2622" spans="4:5">
      <c r="D2622" s="308"/>
      <c r="E2622" s="308"/>
    </row>
    <row r="2623" spans="4:5">
      <c r="D2623" s="308"/>
      <c r="E2623" s="308"/>
    </row>
    <row r="2624" spans="4:5">
      <c r="D2624" s="308"/>
      <c r="E2624" s="308"/>
    </row>
    <row r="2625" spans="4:5">
      <c r="D2625" s="308"/>
      <c r="E2625" s="308"/>
    </row>
    <row r="2626" spans="4:5">
      <c r="D2626" s="308"/>
      <c r="E2626" s="308"/>
    </row>
    <row r="2627" spans="4:5">
      <c r="D2627" s="308"/>
      <c r="E2627" s="308"/>
    </row>
    <row r="2628" spans="4:5">
      <c r="D2628" s="308"/>
      <c r="E2628" s="308"/>
    </row>
    <row r="2629" spans="4:5">
      <c r="D2629" s="308"/>
      <c r="E2629" s="308"/>
    </row>
    <row r="2630" spans="4:5">
      <c r="D2630" s="308"/>
      <c r="E2630" s="308"/>
    </row>
    <row r="2631" spans="4:5">
      <c r="D2631" s="308"/>
      <c r="E2631" s="308"/>
    </row>
    <row r="2632" spans="4:5">
      <c r="D2632" s="308"/>
      <c r="E2632" s="308"/>
    </row>
    <row r="2633" spans="4:5">
      <c r="D2633" s="308"/>
      <c r="E2633" s="308"/>
    </row>
    <row r="2634" spans="4:5">
      <c r="D2634" s="308"/>
      <c r="E2634" s="308"/>
    </row>
    <row r="2635" spans="4:5">
      <c r="D2635" s="308"/>
      <c r="E2635" s="308"/>
    </row>
    <row r="2636" spans="4:5">
      <c r="D2636" s="308"/>
      <c r="E2636" s="308"/>
    </row>
    <row r="2637" spans="4:5">
      <c r="D2637" s="308"/>
      <c r="E2637" s="308"/>
    </row>
    <row r="2638" spans="4:5">
      <c r="D2638" s="308"/>
      <c r="E2638" s="308"/>
    </row>
    <row r="2639" spans="4:5">
      <c r="D2639" s="308"/>
      <c r="E2639" s="308"/>
    </row>
    <row r="2640" spans="4:5">
      <c r="D2640" s="308"/>
      <c r="E2640" s="308"/>
    </row>
    <row r="2641" spans="4:5">
      <c r="D2641" s="308"/>
      <c r="E2641" s="308"/>
    </row>
    <row r="2642" spans="4:5">
      <c r="D2642" s="308"/>
      <c r="E2642" s="308"/>
    </row>
    <row r="2643" spans="4:5">
      <c r="D2643" s="308"/>
      <c r="E2643" s="308"/>
    </row>
    <row r="2644" spans="4:5">
      <c r="D2644" s="308"/>
      <c r="E2644" s="308"/>
    </row>
    <row r="2645" spans="4:5">
      <c r="D2645" s="308"/>
      <c r="E2645" s="308"/>
    </row>
    <row r="2646" spans="4:5">
      <c r="D2646" s="308"/>
      <c r="E2646" s="308"/>
    </row>
    <row r="2647" spans="4:5">
      <c r="D2647" s="308"/>
      <c r="E2647" s="308"/>
    </row>
    <row r="2648" spans="4:5">
      <c r="D2648" s="308"/>
      <c r="E2648" s="308"/>
    </row>
    <row r="2649" spans="4:5">
      <c r="D2649" s="308"/>
      <c r="E2649" s="308"/>
    </row>
    <row r="2650" spans="4:5">
      <c r="D2650" s="308"/>
      <c r="E2650" s="308"/>
    </row>
    <row r="2651" spans="4:5">
      <c r="D2651" s="308"/>
      <c r="E2651" s="308"/>
    </row>
    <row r="2652" spans="4:5">
      <c r="D2652" s="308"/>
      <c r="E2652" s="308"/>
    </row>
    <row r="2653" spans="4:5">
      <c r="D2653" s="308"/>
      <c r="E2653" s="308"/>
    </row>
    <row r="2654" spans="4:5">
      <c r="D2654" s="308"/>
      <c r="E2654" s="308"/>
    </row>
    <row r="2655" spans="4:5">
      <c r="D2655" s="308"/>
      <c r="E2655" s="308"/>
    </row>
    <row r="2656" spans="4:5">
      <c r="D2656" s="308"/>
      <c r="E2656" s="308"/>
    </row>
    <row r="2657" spans="4:5">
      <c r="D2657" s="308"/>
      <c r="E2657" s="308"/>
    </row>
    <row r="2658" spans="4:5">
      <c r="D2658" s="308"/>
      <c r="E2658" s="308"/>
    </row>
    <row r="2659" spans="4:5">
      <c r="D2659" s="308"/>
      <c r="E2659" s="308"/>
    </row>
    <row r="2660" spans="4:5">
      <c r="D2660" s="308"/>
      <c r="E2660" s="308"/>
    </row>
    <row r="2661" spans="4:5">
      <c r="D2661" s="308"/>
      <c r="E2661" s="308"/>
    </row>
    <row r="2662" spans="4:5">
      <c r="D2662" s="308"/>
      <c r="E2662" s="308"/>
    </row>
    <row r="2663" spans="4:5">
      <c r="D2663" s="308"/>
      <c r="E2663" s="308"/>
    </row>
    <row r="2664" spans="4:5">
      <c r="D2664" s="308"/>
      <c r="E2664" s="308"/>
    </row>
    <row r="2665" spans="4:5">
      <c r="D2665" s="308"/>
      <c r="E2665" s="308"/>
    </row>
    <row r="2666" spans="4:5">
      <c r="D2666" s="308"/>
      <c r="E2666" s="308"/>
    </row>
    <row r="2667" spans="4:5">
      <c r="D2667" s="308"/>
      <c r="E2667" s="308"/>
    </row>
    <row r="2668" spans="4:5">
      <c r="D2668" s="308"/>
      <c r="E2668" s="308"/>
    </row>
    <row r="2669" spans="4:5">
      <c r="D2669" s="308"/>
      <c r="E2669" s="308"/>
    </row>
    <row r="2670" spans="4:5">
      <c r="D2670" s="308"/>
      <c r="E2670" s="308"/>
    </row>
    <row r="2671" spans="4:5">
      <c r="D2671" s="308"/>
      <c r="E2671" s="308"/>
    </row>
    <row r="2672" spans="4:5">
      <c r="D2672" s="308"/>
      <c r="E2672" s="308"/>
    </row>
    <row r="2673" spans="4:5">
      <c r="D2673" s="308"/>
      <c r="E2673" s="308"/>
    </row>
    <row r="2674" spans="4:5">
      <c r="D2674" s="308"/>
      <c r="E2674" s="308"/>
    </row>
    <row r="2675" spans="4:5">
      <c r="D2675" s="308"/>
      <c r="E2675" s="308"/>
    </row>
    <row r="2676" spans="4:5">
      <c r="D2676" s="308"/>
      <c r="E2676" s="308"/>
    </row>
    <row r="2677" spans="4:5">
      <c r="D2677" s="308"/>
      <c r="E2677" s="308"/>
    </row>
    <row r="2678" spans="4:5">
      <c r="D2678" s="308"/>
      <c r="E2678" s="308"/>
    </row>
    <row r="2679" spans="4:5">
      <c r="D2679" s="308"/>
      <c r="E2679" s="308"/>
    </row>
    <row r="2680" spans="4:5">
      <c r="D2680" s="308"/>
      <c r="E2680" s="308"/>
    </row>
    <row r="2681" spans="4:5">
      <c r="D2681" s="308"/>
      <c r="E2681" s="308"/>
    </row>
    <row r="2682" spans="4:5">
      <c r="D2682" s="308"/>
      <c r="E2682" s="308"/>
    </row>
    <row r="2683" spans="4:5">
      <c r="D2683" s="308"/>
      <c r="E2683" s="308"/>
    </row>
    <row r="2684" spans="4:5">
      <c r="D2684" s="308"/>
      <c r="E2684" s="308"/>
    </row>
    <row r="2685" spans="4:5">
      <c r="D2685" s="308"/>
      <c r="E2685" s="308"/>
    </row>
    <row r="2686" spans="4:5">
      <c r="D2686" s="308"/>
      <c r="E2686" s="308"/>
    </row>
    <row r="2687" spans="4:5">
      <c r="D2687" s="308"/>
      <c r="E2687" s="308"/>
    </row>
    <row r="2688" spans="4:5">
      <c r="D2688" s="308"/>
      <c r="E2688" s="308"/>
    </row>
    <row r="2689" spans="4:5">
      <c r="D2689" s="308"/>
      <c r="E2689" s="308"/>
    </row>
    <row r="2690" spans="4:5">
      <c r="D2690" s="308"/>
      <c r="E2690" s="308"/>
    </row>
    <row r="2691" spans="4:5">
      <c r="D2691" s="308"/>
      <c r="E2691" s="308"/>
    </row>
    <row r="2692" spans="4:5">
      <c r="D2692" s="308"/>
      <c r="E2692" s="308"/>
    </row>
    <row r="2693" spans="4:5">
      <c r="D2693" s="308"/>
      <c r="E2693" s="308"/>
    </row>
    <row r="2694" spans="4:5">
      <c r="D2694" s="308"/>
      <c r="E2694" s="308"/>
    </row>
    <row r="2695" spans="4:5">
      <c r="D2695" s="308"/>
      <c r="E2695" s="308"/>
    </row>
    <row r="2696" spans="4:5">
      <c r="D2696" s="308"/>
      <c r="E2696" s="308"/>
    </row>
    <row r="2697" spans="4:5">
      <c r="D2697" s="308"/>
      <c r="E2697" s="308"/>
    </row>
    <row r="2698" spans="4:5">
      <c r="D2698" s="308"/>
      <c r="E2698" s="308"/>
    </row>
    <row r="2699" spans="4:5">
      <c r="D2699" s="308"/>
      <c r="E2699" s="308"/>
    </row>
    <row r="2700" spans="4:5">
      <c r="D2700" s="308"/>
      <c r="E2700" s="308"/>
    </row>
    <row r="2701" spans="4:5">
      <c r="D2701" s="308"/>
      <c r="E2701" s="308"/>
    </row>
    <row r="2702" spans="4:5">
      <c r="D2702" s="308"/>
      <c r="E2702" s="308"/>
    </row>
    <row r="2703" spans="4:5">
      <c r="D2703" s="308"/>
      <c r="E2703" s="308"/>
    </row>
    <row r="2704" spans="4:5">
      <c r="D2704" s="308"/>
      <c r="E2704" s="308"/>
    </row>
    <row r="2705" spans="4:5">
      <c r="D2705" s="308"/>
      <c r="E2705" s="308"/>
    </row>
    <row r="2706" spans="4:5">
      <c r="D2706" s="308"/>
      <c r="E2706" s="308"/>
    </row>
    <row r="2707" spans="4:5">
      <c r="D2707" s="308"/>
      <c r="E2707" s="308"/>
    </row>
    <row r="2708" spans="4:5">
      <c r="D2708" s="308"/>
      <c r="E2708" s="308"/>
    </row>
    <row r="2709" spans="4:5">
      <c r="D2709" s="308"/>
      <c r="E2709" s="308"/>
    </row>
    <row r="2710" spans="4:5">
      <c r="D2710" s="308"/>
      <c r="E2710" s="308"/>
    </row>
    <row r="2711" spans="4:5">
      <c r="D2711" s="308"/>
      <c r="E2711" s="308"/>
    </row>
    <row r="2712" spans="4:5">
      <c r="D2712" s="308"/>
      <c r="E2712" s="308"/>
    </row>
    <row r="2713" spans="4:5">
      <c r="D2713" s="308"/>
      <c r="E2713" s="308"/>
    </row>
    <row r="2714" spans="4:5">
      <c r="D2714" s="308"/>
      <c r="E2714" s="308"/>
    </row>
    <row r="2715" spans="4:5">
      <c r="D2715" s="308"/>
      <c r="E2715" s="308"/>
    </row>
    <row r="2716" spans="4:5">
      <c r="D2716" s="308"/>
      <c r="E2716" s="308"/>
    </row>
    <row r="2717" spans="4:5">
      <c r="D2717" s="308"/>
      <c r="E2717" s="308"/>
    </row>
    <row r="2718" spans="4:5">
      <c r="D2718" s="308"/>
      <c r="E2718" s="308"/>
    </row>
    <row r="2719" spans="4:5">
      <c r="D2719" s="308"/>
      <c r="E2719" s="308"/>
    </row>
    <row r="2720" spans="4:5">
      <c r="D2720" s="308"/>
      <c r="E2720" s="308"/>
    </row>
    <row r="2721" spans="4:5">
      <c r="D2721" s="308"/>
      <c r="E2721" s="308"/>
    </row>
    <row r="2722" spans="4:5">
      <c r="D2722" s="308"/>
      <c r="E2722" s="308"/>
    </row>
    <row r="2723" spans="4:5">
      <c r="D2723" s="308"/>
      <c r="E2723" s="308"/>
    </row>
    <row r="2724" spans="4:5">
      <c r="D2724" s="308"/>
      <c r="E2724" s="308"/>
    </row>
    <row r="2725" spans="4:5">
      <c r="D2725" s="308"/>
      <c r="E2725" s="308"/>
    </row>
    <row r="2726" spans="4:5">
      <c r="D2726" s="308"/>
      <c r="E2726" s="308"/>
    </row>
    <row r="2727" spans="4:5">
      <c r="D2727" s="308"/>
      <c r="E2727" s="308"/>
    </row>
    <row r="2728" spans="4:5">
      <c r="D2728" s="308"/>
      <c r="E2728" s="308"/>
    </row>
    <row r="2729" spans="4:5">
      <c r="D2729" s="308"/>
      <c r="E2729" s="308"/>
    </row>
    <row r="2730" spans="4:5">
      <c r="D2730" s="308"/>
      <c r="E2730" s="308"/>
    </row>
    <row r="2731" spans="4:5">
      <c r="D2731" s="308"/>
      <c r="E2731" s="308"/>
    </row>
    <row r="2732" spans="4:5">
      <c r="D2732" s="308"/>
      <c r="E2732" s="308"/>
    </row>
    <row r="2733" spans="4:5">
      <c r="D2733" s="308"/>
      <c r="E2733" s="308"/>
    </row>
    <row r="2734" spans="4:5">
      <c r="D2734" s="308"/>
      <c r="E2734" s="308"/>
    </row>
    <row r="2735" spans="4:5">
      <c r="D2735" s="308"/>
      <c r="E2735" s="308"/>
    </row>
    <row r="2736" spans="4:5">
      <c r="D2736" s="308"/>
      <c r="E2736" s="308"/>
    </row>
    <row r="2737" spans="4:5">
      <c r="D2737" s="308"/>
      <c r="E2737" s="308"/>
    </row>
    <row r="2738" spans="4:5">
      <c r="D2738" s="308"/>
      <c r="E2738" s="308"/>
    </row>
    <row r="2739" spans="4:5">
      <c r="D2739" s="308"/>
      <c r="E2739" s="308"/>
    </row>
    <row r="2740" spans="4:5">
      <c r="D2740" s="308"/>
      <c r="E2740" s="308"/>
    </row>
    <row r="2741" spans="4:5">
      <c r="D2741" s="308"/>
      <c r="E2741" s="308"/>
    </row>
    <row r="2742" spans="4:5">
      <c r="D2742" s="308"/>
      <c r="E2742" s="308"/>
    </row>
    <row r="2743" spans="4:5">
      <c r="D2743" s="308"/>
      <c r="E2743" s="308"/>
    </row>
    <row r="2744" spans="4:5">
      <c r="D2744" s="308"/>
      <c r="E2744" s="308"/>
    </row>
    <row r="2745" spans="4:5">
      <c r="D2745" s="308"/>
      <c r="E2745" s="308"/>
    </row>
    <row r="2746" spans="4:5">
      <c r="D2746" s="308"/>
      <c r="E2746" s="308"/>
    </row>
    <row r="2747" spans="4:5">
      <c r="D2747" s="308"/>
      <c r="E2747" s="308"/>
    </row>
    <row r="2748" spans="4:5">
      <c r="D2748" s="308"/>
      <c r="E2748" s="308"/>
    </row>
    <row r="2749" spans="4:5">
      <c r="D2749" s="308"/>
      <c r="E2749" s="308"/>
    </row>
    <row r="2750" spans="4:5">
      <c r="D2750" s="308"/>
      <c r="E2750" s="308"/>
    </row>
    <row r="2751" spans="4:5">
      <c r="D2751" s="308"/>
      <c r="E2751" s="308"/>
    </row>
    <row r="2752" spans="4:5">
      <c r="D2752" s="308"/>
      <c r="E2752" s="308"/>
    </row>
    <row r="2753" spans="4:5">
      <c r="D2753" s="308"/>
      <c r="E2753" s="308"/>
    </row>
    <row r="2754" spans="4:5">
      <c r="D2754" s="308"/>
      <c r="E2754" s="308"/>
    </row>
    <row r="2755" spans="4:5">
      <c r="D2755" s="308"/>
      <c r="E2755" s="308"/>
    </row>
    <row r="2756" spans="4:5">
      <c r="D2756" s="308"/>
      <c r="E2756" s="308"/>
    </row>
    <row r="2757" spans="4:5">
      <c r="D2757" s="308"/>
      <c r="E2757" s="308"/>
    </row>
    <row r="2758" spans="4:5">
      <c r="D2758" s="308"/>
      <c r="E2758" s="308"/>
    </row>
    <row r="2759" spans="4:5">
      <c r="D2759" s="308"/>
      <c r="E2759" s="308"/>
    </row>
    <row r="2760" spans="4:5">
      <c r="D2760" s="308"/>
      <c r="E2760" s="308"/>
    </row>
    <row r="2761" spans="4:5">
      <c r="D2761" s="308"/>
      <c r="E2761" s="308"/>
    </row>
    <row r="2762" spans="4:5">
      <c r="D2762" s="308"/>
      <c r="E2762" s="308"/>
    </row>
    <row r="2763" spans="4:5">
      <c r="D2763" s="308"/>
      <c r="E2763" s="308"/>
    </row>
    <row r="2764" spans="4:5">
      <c r="D2764" s="308"/>
      <c r="E2764" s="308"/>
    </row>
    <row r="2765" spans="4:5">
      <c r="D2765" s="308"/>
      <c r="E2765" s="308"/>
    </row>
    <row r="2766" spans="4:5">
      <c r="D2766" s="308"/>
      <c r="E2766" s="308"/>
    </row>
    <row r="2767" spans="4:5">
      <c r="D2767" s="308"/>
      <c r="E2767" s="308"/>
    </row>
    <row r="2768" spans="4:5">
      <c r="D2768" s="308"/>
      <c r="E2768" s="308"/>
    </row>
    <row r="2769" spans="4:5">
      <c r="D2769" s="308"/>
      <c r="E2769" s="308"/>
    </row>
    <row r="2770" spans="4:5">
      <c r="D2770" s="308"/>
      <c r="E2770" s="308"/>
    </row>
    <row r="2771" spans="4:5">
      <c r="D2771" s="308"/>
      <c r="E2771" s="308"/>
    </row>
    <row r="2772" spans="4:5">
      <c r="D2772" s="308"/>
      <c r="E2772" s="308"/>
    </row>
    <row r="2773" spans="4:5">
      <c r="D2773" s="308"/>
      <c r="E2773" s="308"/>
    </row>
    <row r="2774" spans="4:5">
      <c r="D2774" s="308"/>
      <c r="E2774" s="308"/>
    </row>
    <row r="2775" spans="4:5">
      <c r="D2775" s="308"/>
      <c r="E2775" s="308"/>
    </row>
    <row r="2776" spans="4:5">
      <c r="D2776" s="308"/>
      <c r="E2776" s="308"/>
    </row>
    <row r="2777" spans="4:5">
      <c r="D2777" s="308"/>
      <c r="E2777" s="308"/>
    </row>
    <row r="2778" spans="4:5">
      <c r="D2778" s="308"/>
      <c r="E2778" s="308"/>
    </row>
    <row r="2779" spans="4:5">
      <c r="D2779" s="308"/>
      <c r="E2779" s="308"/>
    </row>
    <row r="2780" spans="4:5">
      <c r="D2780" s="308"/>
      <c r="E2780" s="308"/>
    </row>
    <row r="2781" spans="4:5">
      <c r="D2781" s="308"/>
      <c r="E2781" s="308"/>
    </row>
    <row r="2782" spans="4:5">
      <c r="D2782" s="308"/>
      <c r="E2782" s="308"/>
    </row>
    <row r="2783" spans="4:5">
      <c r="D2783" s="308"/>
      <c r="E2783" s="308"/>
    </row>
    <row r="2784" spans="4:5">
      <c r="D2784" s="308"/>
      <c r="E2784" s="308"/>
    </row>
    <row r="2785" spans="4:5">
      <c r="D2785" s="308"/>
      <c r="E2785" s="308"/>
    </row>
    <row r="2786" spans="4:5">
      <c r="D2786" s="308"/>
      <c r="E2786" s="308"/>
    </row>
    <row r="2787" spans="4:5">
      <c r="D2787" s="308"/>
      <c r="E2787" s="308"/>
    </row>
    <row r="2788" spans="4:5">
      <c r="D2788" s="308"/>
      <c r="E2788" s="308"/>
    </row>
    <row r="2789" spans="4:5">
      <c r="D2789" s="308"/>
      <c r="E2789" s="308"/>
    </row>
    <row r="2790" spans="4:5">
      <c r="D2790" s="308"/>
      <c r="E2790" s="308"/>
    </row>
    <row r="2791" spans="4:5">
      <c r="D2791" s="308"/>
      <c r="E2791" s="308"/>
    </row>
    <row r="2792" spans="4:5">
      <c r="D2792" s="308"/>
      <c r="E2792" s="308"/>
    </row>
    <row r="2793" spans="4:5">
      <c r="D2793" s="308"/>
      <c r="E2793" s="308"/>
    </row>
    <row r="2794" spans="4:5">
      <c r="D2794" s="308"/>
      <c r="E2794" s="308"/>
    </row>
    <row r="2795" spans="4:5">
      <c r="D2795" s="308"/>
      <c r="E2795" s="308"/>
    </row>
    <row r="2796" spans="4:5">
      <c r="D2796" s="308"/>
      <c r="E2796" s="308"/>
    </row>
    <row r="2797" spans="4:5">
      <c r="D2797" s="308"/>
      <c r="E2797" s="308"/>
    </row>
    <row r="2798" spans="4:5">
      <c r="D2798" s="308"/>
      <c r="E2798" s="308"/>
    </row>
    <row r="2799" spans="4:5">
      <c r="D2799" s="308"/>
      <c r="E2799" s="308"/>
    </row>
    <row r="2800" spans="4:5">
      <c r="D2800" s="308"/>
      <c r="E2800" s="308"/>
    </row>
    <row r="2801" spans="4:5">
      <c r="D2801" s="308"/>
      <c r="E2801" s="308"/>
    </row>
    <row r="2802" spans="4:5">
      <c r="D2802" s="308"/>
      <c r="E2802" s="308"/>
    </row>
    <row r="2803" spans="4:5">
      <c r="D2803" s="308"/>
      <c r="E2803" s="308"/>
    </row>
    <row r="2804" spans="4:5">
      <c r="D2804" s="308"/>
      <c r="E2804" s="308"/>
    </row>
    <row r="2805" spans="4:5">
      <c r="D2805" s="308"/>
      <c r="E2805" s="308"/>
    </row>
    <row r="2806" spans="4:5">
      <c r="D2806" s="308"/>
      <c r="E2806" s="308"/>
    </row>
    <row r="2807" spans="4:5">
      <c r="D2807" s="308"/>
      <c r="E2807" s="308"/>
    </row>
    <row r="2808" spans="4:5">
      <c r="D2808" s="308"/>
      <c r="E2808" s="308"/>
    </row>
    <row r="2809" spans="4:5">
      <c r="D2809" s="308"/>
      <c r="E2809" s="308"/>
    </row>
    <row r="2810" spans="4:5">
      <c r="D2810" s="308"/>
      <c r="E2810" s="308"/>
    </row>
    <row r="2811" spans="4:5">
      <c r="D2811" s="308"/>
      <c r="E2811" s="308"/>
    </row>
    <row r="2812" spans="4:5">
      <c r="D2812" s="308"/>
      <c r="E2812" s="308"/>
    </row>
    <row r="2813" spans="4:5">
      <c r="D2813" s="308"/>
      <c r="E2813" s="308"/>
    </row>
    <row r="2814" spans="4:5">
      <c r="D2814" s="308"/>
      <c r="E2814" s="308"/>
    </row>
    <row r="2815" spans="4:5">
      <c r="D2815" s="308"/>
      <c r="E2815" s="308"/>
    </row>
    <row r="2816" spans="4:5">
      <c r="D2816" s="308"/>
      <c r="E2816" s="308"/>
    </row>
    <row r="2817" spans="4:5">
      <c r="D2817" s="308"/>
      <c r="E2817" s="308"/>
    </row>
    <row r="2818" spans="4:5">
      <c r="D2818" s="308"/>
      <c r="E2818" s="308"/>
    </row>
    <row r="2819" spans="4:5">
      <c r="D2819" s="308"/>
      <c r="E2819" s="308"/>
    </row>
    <row r="2820" spans="4:5">
      <c r="D2820" s="308"/>
      <c r="E2820" s="308"/>
    </row>
    <row r="2821" spans="4:5">
      <c r="D2821" s="308"/>
      <c r="E2821" s="308"/>
    </row>
    <row r="2822" spans="4:5">
      <c r="D2822" s="308"/>
      <c r="E2822" s="308"/>
    </row>
    <row r="2823" spans="4:5">
      <c r="D2823" s="308"/>
      <c r="E2823" s="308"/>
    </row>
    <row r="2824" spans="4:5">
      <c r="D2824" s="308"/>
      <c r="E2824" s="308"/>
    </row>
    <row r="2825" spans="4:5">
      <c r="D2825" s="308"/>
      <c r="E2825" s="308"/>
    </row>
    <row r="2826" spans="4:5">
      <c r="D2826" s="308"/>
      <c r="E2826" s="308"/>
    </row>
    <row r="2827" spans="4:5">
      <c r="D2827" s="308"/>
      <c r="E2827" s="308"/>
    </row>
    <row r="2828" spans="4:5">
      <c r="D2828" s="308"/>
      <c r="E2828" s="308"/>
    </row>
    <row r="2829" spans="4:5">
      <c r="D2829" s="308"/>
      <c r="E2829" s="308"/>
    </row>
    <row r="2830" spans="4:5">
      <c r="D2830" s="308"/>
      <c r="E2830" s="308"/>
    </row>
    <row r="2831" spans="4:5">
      <c r="D2831" s="308"/>
      <c r="E2831" s="308"/>
    </row>
    <row r="2832" spans="4:5">
      <c r="D2832" s="308"/>
      <c r="E2832" s="308"/>
    </row>
    <row r="2833" spans="4:5">
      <c r="D2833" s="308"/>
      <c r="E2833" s="308"/>
    </row>
    <row r="2834" spans="4:5">
      <c r="D2834" s="308"/>
      <c r="E2834" s="308"/>
    </row>
    <row r="2835" spans="4:5">
      <c r="D2835" s="308"/>
      <c r="E2835" s="308"/>
    </row>
    <row r="2836" spans="4:5">
      <c r="D2836" s="308"/>
      <c r="E2836" s="308"/>
    </row>
    <row r="2837" spans="4:5">
      <c r="D2837" s="308"/>
      <c r="E2837" s="308"/>
    </row>
    <row r="2838" spans="4:5">
      <c r="D2838" s="308"/>
      <c r="E2838" s="308"/>
    </row>
    <row r="2839" spans="4:5">
      <c r="D2839" s="308"/>
      <c r="E2839" s="308"/>
    </row>
    <row r="2840" spans="4:5">
      <c r="D2840" s="308"/>
      <c r="E2840" s="308"/>
    </row>
    <row r="2841" spans="4:5">
      <c r="D2841" s="308"/>
      <c r="E2841" s="308"/>
    </row>
    <row r="2842" spans="4:5">
      <c r="D2842" s="308"/>
      <c r="E2842" s="308"/>
    </row>
    <row r="2843" spans="4:5">
      <c r="D2843" s="308"/>
      <c r="E2843" s="308"/>
    </row>
    <row r="2844" spans="4:5">
      <c r="D2844" s="308"/>
      <c r="E2844" s="308"/>
    </row>
    <row r="2845" spans="4:5">
      <c r="D2845" s="308"/>
      <c r="E2845" s="308"/>
    </row>
    <row r="2846" spans="4:5">
      <c r="D2846" s="308"/>
      <c r="E2846" s="308"/>
    </row>
    <row r="2847" spans="4:5">
      <c r="D2847" s="308"/>
      <c r="E2847" s="308"/>
    </row>
    <row r="2848" spans="4:5">
      <c r="D2848" s="308"/>
      <c r="E2848" s="308"/>
    </row>
    <row r="2849" spans="4:5">
      <c r="D2849" s="308"/>
      <c r="E2849" s="308"/>
    </row>
    <row r="2850" spans="4:5">
      <c r="D2850" s="308"/>
      <c r="E2850" s="308"/>
    </row>
    <row r="2851" spans="4:5">
      <c r="D2851" s="308"/>
      <c r="E2851" s="308"/>
    </row>
    <row r="2852" spans="4:5">
      <c r="D2852" s="308"/>
      <c r="E2852" s="308"/>
    </row>
    <row r="2853" spans="4:5">
      <c r="D2853" s="308"/>
      <c r="E2853" s="308"/>
    </row>
    <row r="2854" spans="4:5">
      <c r="D2854" s="308"/>
      <c r="E2854" s="308"/>
    </row>
    <row r="2855" spans="4:5">
      <c r="D2855" s="308"/>
      <c r="E2855" s="308"/>
    </row>
    <row r="2856" spans="4:5">
      <c r="D2856" s="308"/>
      <c r="E2856" s="308"/>
    </row>
    <row r="2857" spans="4:5">
      <c r="D2857" s="308"/>
      <c r="E2857" s="308"/>
    </row>
    <row r="2858" spans="4:5">
      <c r="D2858" s="308"/>
      <c r="E2858" s="308"/>
    </row>
    <row r="2859" spans="4:5">
      <c r="D2859" s="308"/>
      <c r="E2859" s="308"/>
    </row>
    <row r="2860" spans="4:5">
      <c r="D2860" s="308"/>
      <c r="E2860" s="308"/>
    </row>
    <row r="2861" spans="4:5">
      <c r="D2861" s="308"/>
      <c r="E2861" s="308"/>
    </row>
    <row r="2862" spans="4:5">
      <c r="D2862" s="308"/>
      <c r="E2862" s="308"/>
    </row>
    <row r="2863" spans="4:5">
      <c r="D2863" s="308"/>
      <c r="E2863" s="308"/>
    </row>
    <row r="2864" spans="4:5">
      <c r="D2864" s="308"/>
      <c r="E2864" s="308"/>
    </row>
    <row r="2865" spans="4:5">
      <c r="D2865" s="308"/>
      <c r="E2865" s="308"/>
    </row>
    <row r="2866" spans="4:5">
      <c r="D2866" s="308"/>
      <c r="E2866" s="308"/>
    </row>
    <row r="2867" spans="4:5">
      <c r="D2867" s="308"/>
      <c r="E2867" s="308"/>
    </row>
    <row r="2868" spans="4:5">
      <c r="D2868" s="308"/>
      <c r="E2868" s="308"/>
    </row>
    <row r="2869" spans="4:5">
      <c r="D2869" s="308"/>
      <c r="E2869" s="308"/>
    </row>
    <row r="2870" spans="4:5">
      <c r="D2870" s="308"/>
      <c r="E2870" s="308"/>
    </row>
    <row r="2871" spans="4:5">
      <c r="D2871" s="308"/>
      <c r="E2871" s="308"/>
    </row>
    <row r="2872" spans="4:5">
      <c r="D2872" s="308"/>
      <c r="E2872" s="308"/>
    </row>
    <row r="2873" spans="4:5">
      <c r="D2873" s="308"/>
      <c r="E2873" s="308"/>
    </row>
    <row r="2874" spans="4:5">
      <c r="D2874" s="308"/>
      <c r="E2874" s="308"/>
    </row>
    <row r="2875" spans="4:5">
      <c r="D2875" s="308"/>
      <c r="E2875" s="308"/>
    </row>
    <row r="2876" spans="4:5">
      <c r="D2876" s="308"/>
      <c r="E2876" s="308"/>
    </row>
    <row r="2877" spans="4:5">
      <c r="D2877" s="308"/>
      <c r="E2877" s="308"/>
    </row>
    <row r="2878" spans="4:5">
      <c r="D2878" s="308"/>
      <c r="E2878" s="308"/>
    </row>
    <row r="2879" spans="4:5">
      <c r="D2879" s="308"/>
      <c r="E2879" s="308"/>
    </row>
    <row r="2880" spans="4:5">
      <c r="D2880" s="308"/>
      <c r="E2880" s="308"/>
    </row>
    <row r="2881" spans="4:5">
      <c r="D2881" s="308"/>
      <c r="E2881" s="308"/>
    </row>
    <row r="2882" spans="4:5">
      <c r="D2882" s="308"/>
      <c r="E2882" s="308"/>
    </row>
    <row r="2883" spans="4:5">
      <c r="D2883" s="308"/>
      <c r="E2883" s="308"/>
    </row>
    <row r="2884" spans="4:5">
      <c r="D2884" s="308"/>
      <c r="E2884" s="308"/>
    </row>
    <row r="2885" spans="4:5">
      <c r="D2885" s="308"/>
      <c r="E2885" s="308"/>
    </row>
    <row r="2886" spans="4:5">
      <c r="D2886" s="308"/>
      <c r="E2886" s="308"/>
    </row>
    <row r="2887" spans="4:5">
      <c r="D2887" s="308"/>
      <c r="E2887" s="308"/>
    </row>
    <row r="2888" spans="4:5">
      <c r="D2888" s="308"/>
      <c r="E2888" s="308"/>
    </row>
    <row r="2889" spans="4:5">
      <c r="D2889" s="308"/>
      <c r="E2889" s="308"/>
    </row>
    <row r="2890" spans="4:5">
      <c r="D2890" s="308"/>
      <c r="E2890" s="308"/>
    </row>
    <row r="2891" spans="4:5">
      <c r="D2891" s="308"/>
      <c r="E2891" s="308"/>
    </row>
    <row r="2892" spans="4:5">
      <c r="D2892" s="308"/>
      <c r="E2892" s="308"/>
    </row>
    <row r="2893" spans="4:5">
      <c r="D2893" s="308"/>
      <c r="E2893" s="308"/>
    </row>
    <row r="2894" spans="4:5">
      <c r="D2894" s="308"/>
      <c r="E2894" s="308"/>
    </row>
    <row r="2895" spans="4:5">
      <c r="D2895" s="308"/>
      <c r="E2895" s="308"/>
    </row>
    <row r="2896" spans="4:5">
      <c r="D2896" s="308"/>
      <c r="E2896" s="308"/>
    </row>
    <row r="2897" spans="4:5">
      <c r="D2897" s="308"/>
      <c r="E2897" s="308"/>
    </row>
    <row r="2898" spans="4:5">
      <c r="D2898" s="308"/>
      <c r="E2898" s="308"/>
    </row>
    <row r="2899" spans="4:5">
      <c r="D2899" s="308"/>
      <c r="E2899" s="308"/>
    </row>
    <row r="2900" spans="4:5">
      <c r="D2900" s="308"/>
      <c r="E2900" s="308"/>
    </row>
    <row r="2901" spans="4:5">
      <c r="D2901" s="308"/>
      <c r="E2901" s="308"/>
    </row>
    <row r="2902" spans="4:5">
      <c r="D2902" s="308"/>
      <c r="E2902" s="308"/>
    </row>
    <row r="2903" spans="4:5">
      <c r="D2903" s="308"/>
      <c r="E2903" s="308"/>
    </row>
    <row r="2904" spans="4:5">
      <c r="D2904" s="308"/>
      <c r="E2904" s="308"/>
    </row>
    <row r="2905" spans="4:5">
      <c r="D2905" s="308"/>
      <c r="E2905" s="308"/>
    </row>
    <row r="2906" spans="4:5">
      <c r="D2906" s="308"/>
      <c r="E2906" s="308"/>
    </row>
    <row r="2907" spans="4:5">
      <c r="D2907" s="308"/>
      <c r="E2907" s="308"/>
    </row>
    <row r="2908" spans="4:5">
      <c r="D2908" s="308"/>
      <c r="E2908" s="308"/>
    </row>
    <row r="2909" spans="4:5">
      <c r="D2909" s="308"/>
      <c r="E2909" s="308"/>
    </row>
    <row r="2910" spans="4:5">
      <c r="D2910" s="308"/>
      <c r="E2910" s="308"/>
    </row>
    <row r="2911" spans="4:5">
      <c r="D2911" s="308"/>
      <c r="E2911" s="308"/>
    </row>
    <row r="2912" spans="4:5">
      <c r="D2912" s="308"/>
      <c r="E2912" s="308"/>
    </row>
    <row r="2913" spans="4:5">
      <c r="D2913" s="308"/>
      <c r="E2913" s="308"/>
    </row>
    <row r="2914" spans="4:5">
      <c r="D2914" s="308"/>
      <c r="E2914" s="308"/>
    </row>
    <row r="2915" spans="4:5">
      <c r="D2915" s="308"/>
      <c r="E2915" s="308"/>
    </row>
    <row r="2916" spans="4:5">
      <c r="D2916" s="308"/>
      <c r="E2916" s="308"/>
    </row>
    <row r="2917" spans="4:5">
      <c r="D2917" s="308"/>
      <c r="E2917" s="308"/>
    </row>
    <row r="2918" spans="4:5">
      <c r="D2918" s="308"/>
      <c r="E2918" s="308"/>
    </row>
    <row r="2919" spans="4:5">
      <c r="D2919" s="308"/>
      <c r="E2919" s="308"/>
    </row>
    <row r="2920" spans="4:5">
      <c r="D2920" s="308"/>
      <c r="E2920" s="308"/>
    </row>
    <row r="2921" spans="4:5">
      <c r="D2921" s="308"/>
      <c r="E2921" s="308"/>
    </row>
    <row r="2922" spans="4:5">
      <c r="D2922" s="308"/>
      <c r="E2922" s="308"/>
    </row>
    <row r="2923" spans="4:5">
      <c r="D2923" s="308"/>
      <c r="E2923" s="308"/>
    </row>
    <row r="2924" spans="4:5">
      <c r="D2924" s="308"/>
      <c r="E2924" s="308"/>
    </row>
    <row r="2925" spans="4:5">
      <c r="D2925" s="308"/>
      <c r="E2925" s="308"/>
    </row>
    <row r="2926" spans="4:5">
      <c r="D2926" s="308"/>
      <c r="E2926" s="308"/>
    </row>
    <row r="2927" spans="4:5">
      <c r="D2927" s="308"/>
      <c r="E2927" s="308"/>
    </row>
    <row r="2928" spans="4:5">
      <c r="D2928" s="308"/>
      <c r="E2928" s="308"/>
    </row>
    <row r="2929" spans="4:5">
      <c r="D2929" s="308"/>
      <c r="E2929" s="308"/>
    </row>
    <row r="2930" spans="4:5">
      <c r="D2930" s="308"/>
      <c r="E2930" s="308"/>
    </row>
    <row r="2931" spans="4:5">
      <c r="D2931" s="308"/>
      <c r="E2931" s="308"/>
    </row>
    <row r="2932" spans="4:5">
      <c r="D2932" s="308"/>
      <c r="E2932" s="308"/>
    </row>
    <row r="2933" spans="4:5">
      <c r="D2933" s="308"/>
      <c r="E2933" s="308"/>
    </row>
    <row r="2934" spans="4:5">
      <c r="D2934" s="308"/>
      <c r="E2934" s="308"/>
    </row>
    <row r="2935" spans="4:5">
      <c r="D2935" s="308"/>
      <c r="E2935" s="308"/>
    </row>
    <row r="2936" spans="4:5">
      <c r="D2936" s="308"/>
      <c r="E2936" s="308"/>
    </row>
    <row r="2937" spans="4:5">
      <c r="D2937" s="308"/>
      <c r="E2937" s="308"/>
    </row>
    <row r="2938" spans="4:5">
      <c r="D2938" s="308"/>
      <c r="E2938" s="308"/>
    </row>
    <row r="2939" spans="4:5">
      <c r="D2939" s="308"/>
      <c r="E2939" s="308"/>
    </row>
    <row r="2940" spans="4:5">
      <c r="D2940" s="308"/>
      <c r="E2940" s="308"/>
    </row>
    <row r="2941" spans="4:5">
      <c r="D2941" s="308"/>
      <c r="E2941" s="308"/>
    </row>
    <row r="2942" spans="4:5">
      <c r="D2942" s="308"/>
      <c r="E2942" s="308"/>
    </row>
    <row r="2943" spans="4:5">
      <c r="D2943" s="308"/>
      <c r="E2943" s="308"/>
    </row>
    <row r="2944" spans="4:5">
      <c r="D2944" s="308"/>
      <c r="E2944" s="308"/>
    </row>
    <row r="2945" spans="4:5">
      <c r="D2945" s="308"/>
      <c r="E2945" s="308"/>
    </row>
    <row r="2946" spans="4:5">
      <c r="D2946" s="308"/>
      <c r="E2946" s="308"/>
    </row>
    <row r="2947" spans="4:5">
      <c r="D2947" s="308"/>
      <c r="E2947" s="308"/>
    </row>
    <row r="2948" spans="4:5">
      <c r="D2948" s="308"/>
      <c r="E2948" s="308"/>
    </row>
    <row r="2949" spans="4:5">
      <c r="D2949" s="308"/>
      <c r="E2949" s="308"/>
    </row>
    <row r="2950" spans="4:5">
      <c r="D2950" s="308"/>
      <c r="E2950" s="308"/>
    </row>
    <row r="2951" spans="4:5">
      <c r="D2951" s="308"/>
      <c r="E2951" s="308"/>
    </row>
    <row r="2952" spans="4:5">
      <c r="D2952" s="308"/>
      <c r="E2952" s="308"/>
    </row>
    <row r="2953" spans="4:5">
      <c r="D2953" s="308"/>
      <c r="E2953" s="308"/>
    </row>
    <row r="2954" spans="4:5">
      <c r="D2954" s="308"/>
      <c r="E2954" s="308"/>
    </row>
    <row r="2955" spans="4:5">
      <c r="D2955" s="308"/>
      <c r="E2955" s="308"/>
    </row>
    <row r="2956" spans="4:5">
      <c r="D2956" s="308"/>
      <c r="E2956" s="308"/>
    </row>
    <row r="2957" spans="4:5">
      <c r="D2957" s="308"/>
      <c r="E2957" s="308"/>
    </row>
    <row r="2958" spans="4:5">
      <c r="D2958" s="308"/>
      <c r="E2958" s="308"/>
    </row>
    <row r="2959" spans="4:5">
      <c r="D2959" s="308"/>
      <c r="E2959" s="308"/>
    </row>
    <row r="2960" spans="4:5">
      <c r="D2960" s="308"/>
      <c r="E2960" s="308"/>
    </row>
    <row r="2961" spans="4:5">
      <c r="D2961" s="308"/>
      <c r="E2961" s="308"/>
    </row>
    <row r="2962" spans="4:5">
      <c r="D2962" s="308"/>
      <c r="E2962" s="308"/>
    </row>
    <row r="2963" spans="4:5">
      <c r="D2963" s="308"/>
      <c r="E2963" s="308"/>
    </row>
    <row r="2964" spans="4:5">
      <c r="D2964" s="308"/>
      <c r="E2964" s="308"/>
    </row>
    <row r="2965" spans="4:5">
      <c r="D2965" s="308"/>
      <c r="E2965" s="308"/>
    </row>
    <row r="2966" spans="4:5">
      <c r="D2966" s="308"/>
      <c r="E2966" s="308"/>
    </row>
    <row r="2967" spans="4:5">
      <c r="D2967" s="308"/>
      <c r="E2967" s="308"/>
    </row>
    <row r="2968" spans="4:5">
      <c r="D2968" s="308"/>
      <c r="E2968" s="308"/>
    </row>
    <row r="2969" spans="4:5">
      <c r="D2969" s="308"/>
      <c r="E2969" s="308"/>
    </row>
    <row r="2970" spans="4:5">
      <c r="D2970" s="308"/>
      <c r="E2970" s="308"/>
    </row>
    <row r="2971" spans="4:5">
      <c r="D2971" s="308"/>
      <c r="E2971" s="308"/>
    </row>
    <row r="2972" spans="4:5">
      <c r="D2972" s="308"/>
      <c r="E2972" s="308"/>
    </row>
    <row r="2973" spans="4:5">
      <c r="D2973" s="308"/>
      <c r="E2973" s="308"/>
    </row>
    <row r="2974" spans="4:5">
      <c r="D2974" s="308"/>
      <c r="E2974" s="308"/>
    </row>
    <row r="2975" spans="4:5">
      <c r="D2975" s="308"/>
      <c r="E2975" s="308"/>
    </row>
    <row r="2976" spans="4:5">
      <c r="D2976" s="308"/>
      <c r="E2976" s="308"/>
    </row>
    <row r="2977" spans="4:5">
      <c r="D2977" s="308"/>
      <c r="E2977" s="308"/>
    </row>
    <row r="2978" spans="4:5">
      <c r="D2978" s="308"/>
      <c r="E2978" s="308"/>
    </row>
    <row r="2979" spans="4:5">
      <c r="D2979" s="308"/>
      <c r="E2979" s="308"/>
    </row>
    <row r="2980" spans="4:5">
      <c r="D2980" s="308"/>
      <c r="E2980" s="308"/>
    </row>
    <row r="2981" spans="4:5">
      <c r="D2981" s="308"/>
      <c r="E2981" s="308"/>
    </row>
    <row r="2982" spans="4:5">
      <c r="D2982" s="308"/>
      <c r="E2982" s="308"/>
    </row>
    <row r="2983" spans="4:5">
      <c r="D2983" s="308"/>
      <c r="E2983" s="308"/>
    </row>
    <row r="2984" spans="4:5">
      <c r="D2984" s="308"/>
      <c r="E2984" s="308"/>
    </row>
    <row r="2985" spans="4:5">
      <c r="D2985" s="308"/>
      <c r="E2985" s="308"/>
    </row>
    <row r="2986" spans="4:5">
      <c r="D2986" s="308"/>
      <c r="E2986" s="308"/>
    </row>
    <row r="2987" spans="4:5">
      <c r="D2987" s="308"/>
      <c r="E2987" s="308"/>
    </row>
    <row r="2988" spans="4:5">
      <c r="D2988" s="308"/>
      <c r="E2988" s="308"/>
    </row>
    <row r="2989" spans="4:5">
      <c r="D2989" s="308"/>
      <c r="E2989" s="308"/>
    </row>
    <row r="2990" spans="4:5">
      <c r="D2990" s="308"/>
      <c r="E2990" s="308"/>
    </row>
    <row r="2991" spans="4:5">
      <c r="D2991" s="308"/>
      <c r="E2991" s="308"/>
    </row>
    <row r="2992" spans="4:5">
      <c r="D2992" s="308"/>
      <c r="E2992" s="308"/>
    </row>
    <row r="2993" spans="4:5">
      <c r="D2993" s="308"/>
      <c r="E2993" s="308"/>
    </row>
    <row r="2994" spans="4:5">
      <c r="D2994" s="308"/>
      <c r="E2994" s="308"/>
    </row>
    <row r="2995" spans="4:5">
      <c r="D2995" s="308"/>
      <c r="E2995" s="308"/>
    </row>
    <row r="2996" spans="4:5">
      <c r="D2996" s="308"/>
      <c r="E2996" s="308"/>
    </row>
    <row r="2997" spans="4:5">
      <c r="D2997" s="308"/>
      <c r="E2997" s="308"/>
    </row>
    <row r="2998" spans="4:5">
      <c r="D2998" s="308"/>
      <c r="E2998" s="308"/>
    </row>
    <row r="2999" spans="4:5">
      <c r="D2999" s="308"/>
      <c r="E2999" s="308"/>
    </row>
    <row r="3000" spans="4:5">
      <c r="D3000" s="308"/>
      <c r="E3000" s="308"/>
    </row>
    <row r="3001" spans="4:5">
      <c r="D3001" s="308"/>
      <c r="E3001" s="308"/>
    </row>
    <row r="3002" spans="4:5">
      <c r="D3002" s="308"/>
      <c r="E3002" s="308"/>
    </row>
    <row r="3003" spans="4:5">
      <c r="D3003" s="308"/>
      <c r="E3003" s="308"/>
    </row>
    <row r="3004" spans="4:5">
      <c r="D3004" s="308"/>
      <c r="E3004" s="308"/>
    </row>
    <row r="3005" spans="4:5">
      <c r="D3005" s="308"/>
      <c r="E3005" s="308"/>
    </row>
    <row r="3006" spans="4:5">
      <c r="D3006" s="308"/>
      <c r="E3006" s="308"/>
    </row>
    <row r="3007" spans="4:5">
      <c r="D3007" s="308"/>
      <c r="E3007" s="308"/>
    </row>
    <row r="3008" spans="4:5">
      <c r="D3008" s="308"/>
      <c r="E3008" s="308"/>
    </row>
    <row r="3009" spans="4:5">
      <c r="D3009" s="308"/>
      <c r="E3009" s="308"/>
    </row>
    <row r="3010" spans="4:5">
      <c r="D3010" s="308"/>
      <c r="E3010" s="308"/>
    </row>
    <row r="3011" spans="4:5">
      <c r="D3011" s="308"/>
      <c r="E3011" s="308"/>
    </row>
    <row r="3012" spans="4:5">
      <c r="D3012" s="308"/>
      <c r="E3012" s="308"/>
    </row>
    <row r="3013" spans="4:5">
      <c r="D3013" s="308"/>
      <c r="E3013" s="308"/>
    </row>
    <row r="3014" spans="4:5">
      <c r="D3014" s="308"/>
      <c r="E3014" s="308"/>
    </row>
    <row r="3015" spans="4:5">
      <c r="D3015" s="308"/>
      <c r="E3015" s="308"/>
    </row>
    <row r="3016" spans="4:5">
      <c r="D3016" s="308"/>
      <c r="E3016" s="308"/>
    </row>
    <row r="3017" spans="4:5">
      <c r="D3017" s="308"/>
      <c r="E3017" s="308"/>
    </row>
    <row r="3018" spans="4:5">
      <c r="D3018" s="308"/>
      <c r="E3018" s="308"/>
    </row>
    <row r="3019" spans="4:5">
      <c r="D3019" s="308"/>
      <c r="E3019" s="308"/>
    </row>
    <row r="3020" spans="4:5">
      <c r="D3020" s="308"/>
      <c r="E3020" s="308"/>
    </row>
    <row r="3021" spans="4:5">
      <c r="D3021" s="308"/>
      <c r="E3021" s="308"/>
    </row>
    <row r="3022" spans="4:5">
      <c r="D3022" s="308"/>
      <c r="E3022" s="308"/>
    </row>
    <row r="3023" spans="4:5">
      <c r="D3023" s="308"/>
      <c r="E3023" s="308"/>
    </row>
    <row r="3024" spans="4:5">
      <c r="D3024" s="308"/>
      <c r="E3024" s="308"/>
    </row>
    <row r="3025" spans="4:5">
      <c r="D3025" s="308"/>
      <c r="E3025" s="308"/>
    </row>
    <row r="3026" spans="4:5">
      <c r="D3026" s="308"/>
      <c r="E3026" s="308"/>
    </row>
    <row r="3027" spans="4:5">
      <c r="D3027" s="308"/>
      <c r="E3027" s="308"/>
    </row>
    <row r="3028" spans="4:5">
      <c r="D3028" s="308"/>
      <c r="E3028" s="308"/>
    </row>
    <row r="3029" spans="4:5">
      <c r="D3029" s="308"/>
      <c r="E3029" s="308"/>
    </row>
    <row r="3030" spans="4:5">
      <c r="D3030" s="308"/>
      <c r="E3030" s="308"/>
    </row>
    <row r="3031" spans="4:5">
      <c r="D3031" s="308"/>
      <c r="E3031" s="308"/>
    </row>
    <row r="3032" spans="4:5">
      <c r="D3032" s="308"/>
      <c r="E3032" s="308"/>
    </row>
    <row r="3033" spans="4:5">
      <c r="D3033" s="308"/>
      <c r="E3033" s="308"/>
    </row>
    <row r="3034" spans="4:5">
      <c r="D3034" s="308"/>
      <c r="E3034" s="308"/>
    </row>
    <row r="3035" spans="4:5">
      <c r="D3035" s="308"/>
      <c r="E3035" s="308"/>
    </row>
    <row r="3036" spans="4:5">
      <c r="D3036" s="308"/>
      <c r="E3036" s="308"/>
    </row>
    <row r="3037" spans="4:5">
      <c r="D3037" s="308"/>
      <c r="E3037" s="308"/>
    </row>
    <row r="3038" spans="4:5">
      <c r="D3038" s="308"/>
      <c r="E3038" s="308"/>
    </row>
    <row r="3039" spans="4:5">
      <c r="D3039" s="308"/>
      <c r="E3039" s="308"/>
    </row>
    <row r="3040" spans="4:5">
      <c r="D3040" s="308"/>
      <c r="E3040" s="308"/>
    </row>
    <row r="3041" spans="4:5">
      <c r="D3041" s="308"/>
      <c r="E3041" s="308"/>
    </row>
    <row r="3042" spans="4:5">
      <c r="D3042" s="308"/>
      <c r="E3042" s="308"/>
    </row>
    <row r="3043" spans="4:5">
      <c r="D3043" s="308"/>
      <c r="E3043" s="308"/>
    </row>
    <row r="3044" spans="4:5">
      <c r="D3044" s="308"/>
      <c r="E3044" s="308"/>
    </row>
    <row r="3045" spans="4:5">
      <c r="D3045" s="308"/>
      <c r="E3045" s="308"/>
    </row>
    <row r="3046" spans="4:5">
      <c r="D3046" s="308"/>
      <c r="E3046" s="308"/>
    </row>
    <row r="3047" spans="4:5">
      <c r="D3047" s="308"/>
      <c r="E3047" s="308"/>
    </row>
    <row r="3048" spans="4:5">
      <c r="D3048" s="308"/>
      <c r="E3048" s="308"/>
    </row>
    <row r="3049" spans="4:5">
      <c r="D3049" s="308"/>
      <c r="E3049" s="308"/>
    </row>
    <row r="3050" spans="4:5">
      <c r="D3050" s="308"/>
      <c r="E3050" s="308"/>
    </row>
    <row r="3051" spans="4:5">
      <c r="D3051" s="308"/>
      <c r="E3051" s="308"/>
    </row>
    <row r="3052" spans="4:5">
      <c r="D3052" s="308"/>
      <c r="E3052" s="308"/>
    </row>
    <row r="3053" spans="4:5">
      <c r="D3053" s="308"/>
      <c r="E3053" s="308"/>
    </row>
    <row r="3054" spans="4:5">
      <c r="D3054" s="308"/>
      <c r="E3054" s="308"/>
    </row>
    <row r="3055" spans="4:5">
      <c r="D3055" s="308"/>
      <c r="E3055" s="308"/>
    </row>
    <row r="3056" spans="4:5">
      <c r="D3056" s="308"/>
      <c r="E3056" s="308"/>
    </row>
    <row r="3057" spans="4:5">
      <c r="D3057" s="308"/>
      <c r="E3057" s="308"/>
    </row>
    <row r="3058" spans="4:5">
      <c r="D3058" s="308"/>
      <c r="E3058" s="308"/>
    </row>
  </sheetData>
  <sheetProtection sheet="1" objects="1" scenarios="1" formatCells="0" formatColumns="0" formatRows="0"/>
  <customSheetViews>
    <customSheetView guid="{64EBBD8A-4566-42FC-86CE-DB7AB51EA8C6}" showPageBreaks="1" showGridLines="0" printArea="1" hiddenColumns="1" topLeftCell="A46">
      <selection activeCell="F61" sqref="F61"/>
      <pageMargins left="0.7" right="0.7" top="0.75" bottom="0.75" header="0.3" footer="0.3"/>
      <pageSetup orientation="landscape" r:id="rId1"/>
    </customSheetView>
    <customSheetView guid="{F9A20F36-B02B-42EA-9527-78282515A3BC}" showPageBreaks="1" showGridLines="0" printArea="1" hiddenColumns="1" topLeftCell="A37">
      <selection activeCell="A30" sqref="A30"/>
      <pageMargins left="0.7" right="0.7" top="0.75" bottom="0.75" header="0.3" footer="0.3"/>
      <pageSetup orientation="landscape" r:id="rId2"/>
    </customSheetView>
  </customSheetViews>
  <mergeCells count="19">
    <mergeCell ref="B27:B46"/>
    <mergeCell ref="B12:B17"/>
    <mergeCell ref="B20:B21"/>
    <mergeCell ref="B2:F2"/>
    <mergeCell ref="B3:F3"/>
    <mergeCell ref="D8:E8"/>
    <mergeCell ref="B123:F123"/>
    <mergeCell ref="B122:F122"/>
    <mergeCell ref="B65:B67"/>
    <mergeCell ref="B55:B57"/>
    <mergeCell ref="B62:B64"/>
    <mergeCell ref="B79:B82"/>
    <mergeCell ref="B100:B101"/>
    <mergeCell ref="B103:B104"/>
    <mergeCell ref="B83:B85"/>
    <mergeCell ref="B117:B118"/>
    <mergeCell ref="B92:B97"/>
    <mergeCell ref="B68:B76"/>
    <mergeCell ref="B86:B91"/>
  </mergeCells>
  <phoneticPr fontId="73" type="noConversion"/>
  <conditionalFormatting sqref="E124:F65526 E105:F107 E61:F99 E111:F113 E102:F103 E115:F121 E11:F11 E46:G47 E48:F48 E1:F3 E5:E7 E54:F59 E9:E12 F5:F12 G34:G44 E18:F44 E49 E52:F52 E51 E50:F50">
    <cfRule type="cellIs" dxfId="78" priority="46" stopIfTrue="1" operator="equal">
      <formula>"No"</formula>
    </cfRule>
  </conditionalFormatting>
  <conditionalFormatting sqref="G123:G65526 G61:G99 G102:G107 G111:G121 G1:G3 G48 G5:G9 G11:G25 G52:G59">
    <cfRule type="cellIs" dxfId="77" priority="37" stopIfTrue="1" operator="equal">
      <formula>"No"</formula>
    </cfRule>
  </conditionalFormatting>
  <conditionalFormatting sqref="G4">
    <cfRule type="cellIs" dxfId="76" priority="35" stopIfTrue="1" operator="equal">
      <formula>"No"</formula>
    </cfRule>
  </conditionalFormatting>
  <conditionalFormatting sqref="E4:F4">
    <cfRule type="cellIs" dxfId="75" priority="34" stopIfTrue="1" operator="equal">
      <formula>"No"</formula>
    </cfRule>
  </conditionalFormatting>
  <conditionalFormatting sqref="E53:F53">
    <cfRule type="cellIs" dxfId="74" priority="33" stopIfTrue="1" operator="equal">
      <formula>"No"</formula>
    </cfRule>
  </conditionalFormatting>
  <conditionalFormatting sqref="D8">
    <cfRule type="cellIs" dxfId="73" priority="32" stopIfTrue="1" operator="equal">
      <formula>"No"</formula>
    </cfRule>
  </conditionalFormatting>
  <conditionalFormatting sqref="G10">
    <cfRule type="cellIs" dxfId="72" priority="31" stopIfTrue="1" operator="equal">
      <formula>"No"</formula>
    </cfRule>
  </conditionalFormatting>
  <conditionalFormatting sqref="E104:F104">
    <cfRule type="cellIs" dxfId="71" priority="30" stopIfTrue="1" operator="equal">
      <formula>"No"</formula>
    </cfRule>
  </conditionalFormatting>
  <conditionalFormatting sqref="E114:F114">
    <cfRule type="cellIs" dxfId="70" priority="29" stopIfTrue="1" operator="equal">
      <formula>"No"</formula>
    </cfRule>
  </conditionalFormatting>
  <conditionalFormatting sqref="G27">
    <cfRule type="cellIs" dxfId="69" priority="22" stopIfTrue="1" operator="equal">
      <formula>"No"</formula>
    </cfRule>
  </conditionalFormatting>
  <conditionalFormatting sqref="G28">
    <cfRule type="cellIs" dxfId="68" priority="21" stopIfTrue="1" operator="equal">
      <formula>"No"</formula>
    </cfRule>
  </conditionalFormatting>
  <conditionalFormatting sqref="G29">
    <cfRule type="cellIs" dxfId="67" priority="20" stopIfTrue="1" operator="equal">
      <formula>"No"</formula>
    </cfRule>
  </conditionalFormatting>
  <conditionalFormatting sqref="G30">
    <cfRule type="cellIs" dxfId="66" priority="19" stopIfTrue="1" operator="equal">
      <formula>"No"</formula>
    </cfRule>
  </conditionalFormatting>
  <conditionalFormatting sqref="G31">
    <cfRule type="cellIs" dxfId="65" priority="18" stopIfTrue="1" operator="equal">
      <formula>"No"</formula>
    </cfRule>
  </conditionalFormatting>
  <conditionalFormatting sqref="G32">
    <cfRule type="cellIs" dxfId="64" priority="17" stopIfTrue="1" operator="equal">
      <formula>"No"</formula>
    </cfRule>
  </conditionalFormatting>
  <conditionalFormatting sqref="G33">
    <cfRule type="cellIs" dxfId="63" priority="16" stopIfTrue="1" operator="equal">
      <formula>"No"</formula>
    </cfRule>
  </conditionalFormatting>
  <conditionalFormatting sqref="G29">
    <cfRule type="cellIs" dxfId="62" priority="14" stopIfTrue="1" operator="equal">
      <formula>"No"</formula>
    </cfRule>
  </conditionalFormatting>
  <conditionalFormatting sqref="G30">
    <cfRule type="cellIs" dxfId="61" priority="13" stopIfTrue="1" operator="equal">
      <formula>"No"</formula>
    </cfRule>
  </conditionalFormatting>
  <conditionalFormatting sqref="G31">
    <cfRule type="cellIs" dxfId="60" priority="12" stopIfTrue="1" operator="equal">
      <formula>"No"</formula>
    </cfRule>
  </conditionalFormatting>
  <conditionalFormatting sqref="G32">
    <cfRule type="cellIs" dxfId="59" priority="11" stopIfTrue="1" operator="equal">
      <formula>"No"</formula>
    </cfRule>
  </conditionalFormatting>
  <conditionalFormatting sqref="G33">
    <cfRule type="cellIs" dxfId="58" priority="10" stopIfTrue="1" operator="equal">
      <formula>"No"</formula>
    </cfRule>
  </conditionalFormatting>
  <conditionalFormatting sqref="G34">
    <cfRule type="cellIs" dxfId="57" priority="9" stopIfTrue="1" operator="equal">
      <formula>"No"</formula>
    </cfRule>
  </conditionalFormatting>
  <conditionalFormatting sqref="G35">
    <cfRule type="cellIs" dxfId="56" priority="8" stopIfTrue="1" operator="equal">
      <formula>"No"</formula>
    </cfRule>
  </conditionalFormatting>
  <conditionalFormatting sqref="E60:F60">
    <cfRule type="cellIs" dxfId="55" priority="6" stopIfTrue="1" operator="equal">
      <formula>"No"</formula>
    </cfRule>
  </conditionalFormatting>
  <conditionalFormatting sqref="G26">
    <cfRule type="cellIs" dxfId="54" priority="5" stopIfTrue="1" operator="equal">
      <formula>"No"</formula>
    </cfRule>
  </conditionalFormatting>
  <conditionalFormatting sqref="F45:G45">
    <cfRule type="cellIs" dxfId="53" priority="4" stopIfTrue="1" operator="equal">
      <formula>"No"</formula>
    </cfRule>
  </conditionalFormatting>
  <conditionalFormatting sqref="F49:G49">
    <cfRule type="cellIs" dxfId="52" priority="3" stopIfTrue="1" operator="equal">
      <formula>"No"</formula>
    </cfRule>
  </conditionalFormatting>
  <conditionalFormatting sqref="F51:G51">
    <cfRule type="cellIs" dxfId="51" priority="2" stopIfTrue="1" operator="equal">
      <formula>"No"</formula>
    </cfRule>
  </conditionalFormatting>
  <conditionalFormatting sqref="G50">
    <cfRule type="cellIs" dxfId="50" priority="1" stopIfTrue="1" operator="equal">
      <formula>"No"</formula>
    </cfRule>
  </conditionalFormatting>
  <dataValidations count="2">
    <dataValidation type="list" allowBlank="1" showInputMessage="1" showErrorMessage="1" sqref="D8:E8" xr:uid="{00000000-0002-0000-0500-000000000000}">
      <formula1>"&lt;Select One - Plan Review or Final Inspection&gt;,Plan Review,Final Inspection"</formula1>
    </dataValidation>
    <dataValidation type="list" allowBlank="1" showInputMessage="1" showErrorMessage="1" sqref="E9" xr:uid="{00000000-0002-0000-0500-000001000000}">
      <formula1>$J$113:$J$115</formula1>
    </dataValidation>
  </dataValidations>
  <hyperlinks>
    <hyperlink ref="B123" r:id="rId3" xr:uid="{00000000-0004-0000-0500-000000000000}"/>
    <hyperlink ref="C13" location="'1.1 - APPLIANCES'!D26" display="'1.1 - APPLIANCES'!D26" xr:uid="{00000000-0004-0000-0500-000001000000}"/>
    <hyperlink ref="C14" location="'1.1 - APPLIANCES'!D27" display="'1.1 - APPLIANCES'!D27" xr:uid="{00000000-0004-0000-0500-000002000000}"/>
    <hyperlink ref="C15" location="'1.1 - APPLIANCES'!D28" display="'1.1 - APPLIANCES'!D28" xr:uid="{00000000-0004-0000-0500-000003000000}"/>
    <hyperlink ref="C16" location="'1.1 - APPLIANCES'!D29" display="'1.1 - APPLIANCES'!D29" xr:uid="{00000000-0004-0000-0500-000004000000}"/>
    <hyperlink ref="C17" location="'1.1 - APPLIANCES'!D30" display="'1.1 - APPLIANCES'!D30" xr:uid="{00000000-0004-0000-0500-000005000000}"/>
    <hyperlink ref="C19" location="'2.1-2.2 - DOMESTIC HOT WATER'!D46" display="Domestic water heating systems must comply with ASHRAE Standard 90.1-2007 Section 7.4." xr:uid="{00000000-0004-0000-0500-000006000000}"/>
    <hyperlink ref="C20" location="'2.1-2.2 - DOMESTIC HOT WATER'!D47" display="'2.1-2.2 - DOMESTIC HOT WATER'!D47" xr:uid="{00000000-0004-0000-0500-000007000000}"/>
    <hyperlink ref="C21" location="'2.1-2.2 - DOMESTIC HOT WATER'!D49" display="If storage is provided, the maximum storage tank capacity shall be specified based on occupancy." xr:uid="{00000000-0004-0000-0500-000008000000}"/>
    <hyperlink ref="C22" location="'2.1-2.2 - DOMESTIC HOT WATER'!C54" display="The temperature setting of in-unit storage water heaters must not exceed 140°F. For both in-unit and central DHW systems, temperatures measured at faucets and showerheads must not exceed 125°F." xr:uid="{00000000-0004-0000-0500-000009000000}"/>
    <hyperlink ref="C23" location="'2.1-2.2 - DOMESTIC HOT WATER'!C55" display="Self-contained or electronic mixing valves shall be used to control hot water temperature for central domestic water heating systems serving apartments" xr:uid="{00000000-0004-0000-0500-00000A000000}"/>
    <hyperlink ref="C24" location="'2.1-2.2 - DOMESTIC HOT WATER'!C53" display="Piping carrying liquid with temperatures greater than 105°F must have a minimum of 1” of insulation. Pipes over 1.5” in diameter must have a minimum of 1.5” of insulation. Extent and location to be determined by ASHRAE 90.1-2007 Section 7.4.3 or local cod" xr:uid="{00000000-0004-0000-0500-00000B000000}"/>
    <hyperlink ref="C25" location="'2.1-2.2 - DOMESTIC HOT WATER'!D50" display="'2.1-2.2 - DOMESTIC HOT WATER'!D50" xr:uid="{00000000-0004-0000-0500-00000C000000}"/>
    <hyperlink ref="B11" location="'1.1 - APPLIANCES'!A1" display="1.  Appliances" xr:uid="{00000000-0004-0000-0500-00000D000000}"/>
    <hyperlink ref="B18" location="'2.1-2.2 - DOMESTIC HOT WATER'!A1" display="2.  Domestic Water Heating" xr:uid="{00000000-0004-0000-0500-00000E000000}"/>
    <hyperlink ref="C28" location="'3.1 - ENV_BELOW GRADE WALLS'!B45" display="• Below Grade Walls" xr:uid="{00000000-0004-0000-0500-00000F000000}"/>
    <hyperlink ref="D13" location="'1.1 - APPLIANCES'!M26" display="Text" xr:uid="{00000000-0004-0000-0500-000010000000}"/>
    <hyperlink ref="D14" location="'1.1 - APPLIANCES'!M27" display="Text" xr:uid="{00000000-0004-0000-0500-000011000000}"/>
    <hyperlink ref="D15" location="'1.1 - APPLIANCES'!M28" display="Text" xr:uid="{00000000-0004-0000-0500-000012000000}"/>
    <hyperlink ref="D16" location="'1.1 - APPLIANCES'!M29" display="Text" xr:uid="{00000000-0004-0000-0500-000013000000}"/>
    <hyperlink ref="D17" location="'1.1 - APPLIANCES'!M30" display="Text" xr:uid="{00000000-0004-0000-0500-000014000000}"/>
    <hyperlink ref="E13" location="'1.1 - APPLIANCES'!N26" display="Text" xr:uid="{00000000-0004-0000-0500-000015000000}"/>
    <hyperlink ref="E14" location="'1.1 - APPLIANCES'!N27" display="Text" xr:uid="{00000000-0004-0000-0500-000016000000}"/>
    <hyperlink ref="E15" location="'1.1 - APPLIANCES'!N28" display="Text" xr:uid="{00000000-0004-0000-0500-000017000000}"/>
    <hyperlink ref="E16" location="'1.1 - APPLIANCES'!N29" display="Text" xr:uid="{00000000-0004-0000-0500-000018000000}"/>
    <hyperlink ref="E17" location="'1.1 - APPLIANCES'!N30" display="Text" xr:uid="{00000000-0004-0000-0500-000019000000}"/>
    <hyperlink ref="F13" location="'1.1 - APPLIANCES'!O26" display="Text" xr:uid="{00000000-0004-0000-0500-00001A000000}"/>
    <hyperlink ref="F14" location="'1.1 - APPLIANCES'!O27" display="Text" xr:uid="{00000000-0004-0000-0500-00001B000000}"/>
    <hyperlink ref="F15" location="'1.1 - APPLIANCES'!O28" display="Text" xr:uid="{00000000-0004-0000-0500-00001C000000}"/>
    <hyperlink ref="F16" location="'1.1 - APPLIANCES'!O29" display="Text" xr:uid="{00000000-0004-0000-0500-00001D000000}"/>
    <hyperlink ref="F17" location="'1.1 - APPLIANCES'!O30" display="Text" xr:uid="{00000000-0004-0000-0500-00001E000000}"/>
    <hyperlink ref="D19" location="'2.1-2.2 - DOMESTIC HOT WATER'!M46" display="Text" xr:uid="{00000000-0004-0000-0500-00001F000000}"/>
    <hyperlink ref="E19" location="'2.1-2.2 - DOMESTIC HOT WATER'!N46" display="Text" xr:uid="{00000000-0004-0000-0500-000020000000}"/>
    <hyperlink ref="F19" location="'2.1-2.2 - DOMESTIC HOT WATER'!O46" display="Text" xr:uid="{00000000-0004-0000-0500-000021000000}"/>
    <hyperlink ref="E20" location="'2.1-2.2 - DOMESTIC HOT WATER'!N48" display="Text" xr:uid="{00000000-0004-0000-0500-000022000000}"/>
    <hyperlink ref="F20" location="'2.1-2.2 - DOMESTIC HOT WATER'!O48" display="Text" xr:uid="{00000000-0004-0000-0500-000023000000}"/>
    <hyperlink ref="E21" location="'2.1-2.2 - DOMESTIC HOT WATER'!N49" display="Text" xr:uid="{00000000-0004-0000-0500-000024000000}"/>
    <hyperlink ref="F21" location="'2.1-2.2 - DOMESTIC HOT WATER'!O49" display="Text" xr:uid="{00000000-0004-0000-0500-000025000000}"/>
    <hyperlink ref="E22" location="'2.1-2.2 - DOMESTIC HOT WATER'!N54" display="Text" xr:uid="{00000000-0004-0000-0500-000026000000}"/>
    <hyperlink ref="F22" location="'2.1-2.2 - DOMESTIC HOT WATER'!O54" display="Text" xr:uid="{00000000-0004-0000-0500-000027000000}"/>
    <hyperlink ref="E23" location="'2.1-2.2 - DOMESTIC HOT WATER'!N55" display="Text" xr:uid="{00000000-0004-0000-0500-000028000000}"/>
    <hyperlink ref="F23" location="'2.1-2.2 - DOMESTIC HOT WATER'!O55" display="Text" xr:uid="{00000000-0004-0000-0500-000029000000}"/>
    <hyperlink ref="E24" location="'2.1-2.2 - DOMESTIC HOT WATER'!N53" display="Text" xr:uid="{00000000-0004-0000-0500-00002A000000}"/>
    <hyperlink ref="F24" location="'2.1-2.2 - DOMESTIC HOT WATER'!O53" display="Text" xr:uid="{00000000-0004-0000-0500-00002B000000}"/>
    <hyperlink ref="E25" location="'2.1-2.2 - DOMESTIC HOT WATER'!N50" display="Text" xr:uid="{00000000-0004-0000-0500-00002C000000}"/>
    <hyperlink ref="F25" location="'2.1-2.2 - DOMESTIC HOT WATER'!O50" display="Text" xr:uid="{00000000-0004-0000-0500-00002D000000}"/>
    <hyperlink ref="D20" location="'2.1-2.2 - DOMESTIC HOT WATER'!M48" display="Text" xr:uid="{00000000-0004-0000-0500-00002E000000}"/>
    <hyperlink ref="D21" location="'2.1-2.2 - DOMESTIC HOT WATER'!M49" display="Text" xr:uid="{00000000-0004-0000-0500-00002F000000}"/>
    <hyperlink ref="D22" location="'2.1-2.2 - DOMESTIC HOT WATER'!M54" display="Text" xr:uid="{00000000-0004-0000-0500-000030000000}"/>
    <hyperlink ref="D23" location="'2.1-2.2 - DOMESTIC HOT WATER'!M55" display="Text" xr:uid="{00000000-0004-0000-0500-000031000000}"/>
    <hyperlink ref="D24" location="'2.1-2.2 - DOMESTIC HOT WATER'!M53" display="Text" xr:uid="{00000000-0004-0000-0500-000032000000}"/>
    <hyperlink ref="D25" location="'2.1-2.2 - DOMESTIC HOT WATER'!M50" display="Text" xr:uid="{00000000-0004-0000-0500-000033000000}"/>
    <hyperlink ref="D28" location="'3.1 - ENV_BELOW GRADE WALLS'!$G$45" display="Text" xr:uid="{00000000-0004-0000-0500-000034000000}"/>
    <hyperlink ref="E28" location="'3.1 - ENV_BELOW GRADE WALLS'!$H$45" display="Text" xr:uid="{00000000-0004-0000-0500-000035000000}"/>
    <hyperlink ref="F28" location="'3.1 - ENV_BELOW GRADE WALLS'!$I$45" display="Text" xr:uid="{00000000-0004-0000-0500-000036000000}"/>
    <hyperlink ref="D29" location="'3.1 - ENV_ABOVE GRADE WALLS'!$G$61" display="Text" xr:uid="{00000000-0004-0000-0500-000037000000}"/>
    <hyperlink ref="E29" location="'3.1 - ENV_ABOVE GRADE WALLS'!$H$61" display="Text" xr:uid="{00000000-0004-0000-0500-000038000000}"/>
    <hyperlink ref="F29" location="'3.1 - ENV_ABOVE GRADE WALLS'!$I$61" display="Text" xr:uid="{00000000-0004-0000-0500-000039000000}"/>
    <hyperlink ref="D30" location="'3.1 - ENV_ABOVE GRADE WALLS'!$G$63" display="Text" xr:uid="{00000000-0004-0000-0500-00003A000000}"/>
    <hyperlink ref="E30" location="'3.1 - ENV_ABOVE GRADE WALLS'!$H$63" display="Text" xr:uid="{00000000-0004-0000-0500-00003B000000}"/>
    <hyperlink ref="F30" location="'3.1 - ENV_ABOVE GRADE WALLS'!$I$63" display="Text" xr:uid="{00000000-0004-0000-0500-00003C000000}"/>
    <hyperlink ref="D31" location="'3.2 - ENV_ROOF'!$G$46" display="Text" xr:uid="{00000000-0004-0000-0500-00003D000000}"/>
    <hyperlink ref="E31" location="'3.2 - ENV_ROOF'!$H$46" display="Text" xr:uid="{00000000-0004-0000-0500-00003E000000}"/>
    <hyperlink ref="F31" location="'3.2 - ENV_ROOF'!$I$46" display="Text" xr:uid="{00000000-0004-0000-0500-00003F000000}"/>
    <hyperlink ref="D32" location="'3.3 - ENV_FLOORS'!G34" display="Text" xr:uid="{00000000-0004-0000-0500-000040000000}"/>
    <hyperlink ref="E32" location="'3.3 - ENV_FLOORS'!$H$34" display="Text" xr:uid="{00000000-0004-0000-0500-000041000000}"/>
    <hyperlink ref="F32" location="'3.3 - ENV_FLOORS'!$I$34" display="Text" xr:uid="{00000000-0004-0000-0500-000042000000}"/>
    <hyperlink ref="D33" location="'3.3 - ENV_FLOORS'!$G$44" display="Text" xr:uid="{00000000-0004-0000-0500-000043000000}"/>
    <hyperlink ref="E33" location="'3.3 - ENV_FLOORS'!$H$44" display="Text" xr:uid="{00000000-0004-0000-0500-000044000000}"/>
    <hyperlink ref="F33" location="'3.3 - ENV_FLOORS'!$I$44" display="Text" xr:uid="{00000000-0004-0000-0500-000045000000}"/>
    <hyperlink ref="D34" location="'3.3 - ENV_FLOORS'!$G$54" display="Text" xr:uid="{00000000-0004-0000-0500-000046000000}"/>
    <hyperlink ref="E34" location="'3.3 - ENV_FLOORS'!$H$54" display="Text" xr:uid="{00000000-0004-0000-0500-000047000000}"/>
    <hyperlink ref="F34" location="'3.3 - ENV_FLOORS'!$I$54" display="Text" xr:uid="{00000000-0004-0000-0500-000048000000}"/>
    <hyperlink ref="D35" location="'3.3 - ENV_FLOORS'!$G$64" display="Text" xr:uid="{00000000-0004-0000-0500-000049000000}"/>
    <hyperlink ref="E35" location="'3.3 - ENV_FLOORS'!$H$64" display="Text" xr:uid="{00000000-0004-0000-0500-00004A000000}"/>
    <hyperlink ref="F35" location="'3.3 - ENV_FLOORS'!$I$64" display="Text" xr:uid="{00000000-0004-0000-0500-00004B000000}"/>
    <hyperlink ref="D37" location="'3.1 - ENV_BELOW GRADE WALLS'!$G$50" display="Text" xr:uid="{00000000-0004-0000-0500-00004C000000}"/>
    <hyperlink ref="E37" location="'3.1 - ENV_BELOW GRADE WALLS'!$H$50" display="Text" xr:uid="{00000000-0004-0000-0500-00004D000000}"/>
    <hyperlink ref="F37" location="'3.1 - ENV_BELOW GRADE WALLS'!$I$50" display="Text" xr:uid="{00000000-0004-0000-0500-00004E000000}"/>
    <hyperlink ref="D38" location="'3.1 - ENV_ABOVE GRADE WALLS'!$G$66" display="Text" xr:uid="{00000000-0004-0000-0500-00004F000000}"/>
    <hyperlink ref="E38" location="'3.1 - ENV_ABOVE GRADE WALLS'!$H$66" display="Text" xr:uid="{00000000-0004-0000-0500-000050000000}"/>
    <hyperlink ref="F38" location="'3.1 - ENV_ABOVE GRADE WALLS'!$I$65" display="Text" xr:uid="{00000000-0004-0000-0500-000051000000}"/>
    <hyperlink ref="D39" location="'3.1 - ENV_ABOVE GRADE WALLS'!$G$67" display="Text" xr:uid="{00000000-0004-0000-0500-000052000000}"/>
    <hyperlink ref="E39" location="'3.1 - ENV_ABOVE GRADE WALLS'!$H$67" display="Text" xr:uid="{00000000-0004-0000-0500-000053000000}"/>
    <hyperlink ref="F39" location="'3.1 - ENV_ABOVE GRADE WALLS'!$I$67" display="Text" xr:uid="{00000000-0004-0000-0500-000054000000}"/>
    <hyperlink ref="D40" location="'3.2 - ENV_ROOF'!$G$49" display="Text" xr:uid="{00000000-0004-0000-0500-000055000000}"/>
    <hyperlink ref="E40" location="'3.2 - ENV_ROOF'!$H$49" display="Text" xr:uid="{00000000-0004-0000-0500-000056000000}"/>
    <hyperlink ref="F40" location="'3.2 - ENV_ROOF'!$I$49" display="Text" xr:uid="{00000000-0004-0000-0500-000057000000}"/>
    <hyperlink ref="D41" location="'3.3 - ENV_FLOORS'!$G$68" display="Text" xr:uid="{00000000-0004-0000-0500-000058000000}"/>
    <hyperlink ref="E41" location="'3.3 - ENV_FLOORS'!$H$68" display="Text" xr:uid="{00000000-0004-0000-0500-000059000000}"/>
    <hyperlink ref="F41" location="'3.3 - ENV_FLOORS'!$I$68" display="Text" xr:uid="{00000000-0004-0000-0500-00005A000000}"/>
    <hyperlink ref="D42" location="'3.3 - ENV_FLOORS'!$G$69" display="Text" xr:uid="{00000000-0004-0000-0500-00005B000000}"/>
    <hyperlink ref="E42" location="'3.3 - ENV_FLOORS'!$H$69" display="Text" xr:uid="{00000000-0004-0000-0500-00005C000000}"/>
    <hyperlink ref="F42" location="'3.3 - ENV_FLOORS'!$I$69" display="Text" xr:uid="{00000000-0004-0000-0500-00005D000000}"/>
    <hyperlink ref="D43" location="'3.3 - ENV_FLOORS'!$G$70" display="Text" xr:uid="{00000000-0004-0000-0500-00005E000000}"/>
    <hyperlink ref="E43" location="'3.3 - ENV_FLOORS'!$H$70" display="Text" xr:uid="{00000000-0004-0000-0500-00005F000000}"/>
    <hyperlink ref="F43" location="'3.3 - ENV_FLOORS'!$I$70" display="Text" xr:uid="{00000000-0004-0000-0500-000060000000}"/>
    <hyperlink ref="D44" location="'3.3 - ENV_FLOORS'!$G$71" display="Text" xr:uid="{00000000-0004-0000-0500-000061000000}"/>
    <hyperlink ref="E44" location="'3.3 - ENV_FLOORS'!$H$71" display="Text" xr:uid="{00000000-0004-0000-0500-000062000000}"/>
    <hyperlink ref="F44" location="'3.3 - ENV_FLOORS'!$I$71" display="Text" xr:uid="{00000000-0004-0000-0500-000063000000}"/>
    <hyperlink ref="D45" location="'3.5 - ENV_EXTERIOR DOORS'!J37" display="Text" xr:uid="{00000000-0004-0000-0500-000064000000}"/>
    <hyperlink ref="E45" location="'3.5 - ENV_EXTERIOR DOORS'!K37" display="Text" xr:uid="{00000000-0004-0000-0500-000065000000}"/>
    <hyperlink ref="F45" location="'3.5 - ENV_EXTERIOR DOORS'!L37" display="Text" xr:uid="{00000000-0004-0000-0500-000066000000}"/>
    <hyperlink ref="D46" location="'3.1 - ENV_ABOVE GRADE WALLS'!G68" display="Text" xr:uid="{00000000-0004-0000-0500-000067000000}"/>
    <hyperlink ref="E46" location="'3.1 - ENV_ABOVE GRADE WALLS'!H68" display="Text" xr:uid="{00000000-0004-0000-0500-000068000000}"/>
    <hyperlink ref="F46" location="'3.1 - ENV_ABOVE GRADE WALLS'!I68" display="Text" xr:uid="{00000000-0004-0000-0500-000069000000}"/>
    <hyperlink ref="D47" location="'3.4 - ENV_WINDOWS'!M39" display="Text" xr:uid="{00000000-0004-0000-0500-00006A000000}"/>
    <hyperlink ref="E47" location="'3.4 - ENV_WINDOWS'!N39" display="Text" xr:uid="{00000000-0004-0000-0500-00006B000000}"/>
    <hyperlink ref="F47" location="'3.4 - ENV_WINDOWS'!O39" display="Text" xr:uid="{00000000-0004-0000-0500-00006C000000}"/>
    <hyperlink ref="D48" location="'3.5 - ENV_EXTERIOR DOORS'!J38" display="'3.5 - ENV_EXTERIOR DOORS'!J38" xr:uid="{00000000-0004-0000-0500-00006D000000}"/>
    <hyperlink ref="E48" location="'3.5 - ENV_EXTERIOR DOORS'!K38" display="'3.5 - ENV_EXTERIOR DOORS'!K38" xr:uid="{00000000-0004-0000-0500-00006E000000}"/>
    <hyperlink ref="F48" location="'3.5 - ENV_EXTERIOR DOORS'!L38" display="'3.5 - ENV_EXTERIOR DOORS'!L38" xr:uid="{00000000-0004-0000-0500-00006F000000}"/>
    <hyperlink ref="D49" location="'5.2, 5.4 - COOLING'!N57" display="Text" xr:uid="{00000000-0004-0000-0500-000070000000}"/>
    <hyperlink ref="E49" location="'5.2, 5.4 - COOLING'!O57" display="Text" xr:uid="{00000000-0004-0000-0500-000071000000}"/>
    <hyperlink ref="F49" location="'5.2, 5.4 - COOLING'!P57" display="Text" xr:uid="{00000000-0004-0000-0500-000072000000}"/>
    <hyperlink ref="D51" location="'4.1 - GARAGES_CMPTZ &amp; HEATING '!G25" display="Text" xr:uid="{00000000-0004-0000-0500-000073000000}"/>
    <hyperlink ref="E51" location="'4.1 - GARAGES_CMPTZ &amp; HEATING '!H25" display="Text" xr:uid="{00000000-0004-0000-0500-000074000000}"/>
    <hyperlink ref="F51" location="'4.1 - GARAGES_CMPTZ &amp; HEATING '!I25" display="Text" xr:uid="{00000000-0004-0000-0500-000075000000}"/>
    <hyperlink ref="D52" location="'4.1 - GARAGES_CMPTZ &amp; HEATING '!G23" display="Text" xr:uid="{00000000-0004-0000-0500-000076000000}"/>
    <hyperlink ref="E52" location="'4.1 - GARAGES_CMPTZ &amp; HEATING '!H23" display="Text" xr:uid="{00000000-0004-0000-0500-000077000000}"/>
    <hyperlink ref="F52" location="'4.1 - GARAGES_CMPTZ &amp; HEATING '!I23" display="Text" xr:uid="{00000000-0004-0000-0500-000078000000}"/>
    <hyperlink ref="D53" location="'4.1 - GARAGES_CMPTZ &amp; HEATING '!G24" display="Text" xr:uid="{00000000-0004-0000-0500-000079000000}"/>
    <hyperlink ref="E53" location="'4.1 - GARAGES_CMPTZ &amp; HEATING '!H24" display="Text" xr:uid="{00000000-0004-0000-0500-00007A000000}"/>
    <hyperlink ref="F53" location="'4.1 - GARAGES_CMPTZ &amp; HEATING '!I24" display="Text" xr:uid="{00000000-0004-0000-0500-00007B000000}"/>
    <hyperlink ref="D56" location="'5.1, 5.3 - HEATING'!M44" display="Text" xr:uid="{00000000-0004-0000-0500-00007C000000}"/>
    <hyperlink ref="E56" location="'5.1, 5.3 - HEATING'!N44" display="Text" xr:uid="{00000000-0004-0000-0500-00007D000000}"/>
    <hyperlink ref="F56" location="'5.1, 5.3 - HEATING'!O44" display="Text" xr:uid="{00000000-0004-0000-0500-00007E000000}"/>
    <hyperlink ref="D57" location="'5.2, 5.4 - COOLING'!N33" display="Text" xr:uid="{00000000-0004-0000-0500-00007F000000}"/>
    <hyperlink ref="E57" location="'5.2, 5.4 - COOLING'!O33" display="Text" xr:uid="{00000000-0004-0000-0500-000080000000}"/>
    <hyperlink ref="F57" location="'5.2, 5.4 - COOLING'!P33" display="Text" xr:uid="{00000000-0004-0000-0500-000081000000}"/>
    <hyperlink ref="D58" location="'5.1, 5.3 - HEATING'!M47" display="Text" xr:uid="{00000000-0004-0000-0500-000082000000}"/>
    <hyperlink ref="E58" location="'5.1, 5.3 - HEATING'!N47" display="Text" xr:uid="{00000000-0004-0000-0500-000083000000}"/>
    <hyperlink ref="F58" location="'5.1, 5.3 - HEATING'!O47" display="Text" xr:uid="{00000000-0004-0000-0500-000084000000}"/>
    <hyperlink ref="D59" location="'5.1, 5.3 - HEATING'!M46" display="Text" xr:uid="{00000000-0004-0000-0500-000085000000}"/>
    <hyperlink ref="E59" location="'5.1, 5.3 - HEATING'!N46" display="Text" xr:uid="{00000000-0004-0000-0500-000086000000}"/>
    <hyperlink ref="F59" location="'5.1, 5.3 - HEATING'!O46" display="Text" xr:uid="{00000000-0004-0000-0500-000087000000}"/>
    <hyperlink ref="D61" location="'5.2, 5.4 - COOLING'!N36" display="'5.2, 5.4 - COOLING'!N36" xr:uid="{00000000-0004-0000-0500-000088000000}"/>
    <hyperlink ref="E61" location="'5.2, 5.4 - COOLING'!O36" display="'5.2, 5.4 - COOLING'!O36" xr:uid="{00000000-0004-0000-0500-000089000000}"/>
    <hyperlink ref="F61" location="'5.2, 5.4 - COOLING'!P36" display="'5.2, 5.4 - COOLING'!P36" xr:uid="{00000000-0004-0000-0500-00008A000000}"/>
    <hyperlink ref="D63" location="'5.1, 5.3 - HEATING'!M58" display="Text" xr:uid="{00000000-0004-0000-0500-00008B000000}"/>
    <hyperlink ref="E63" location="'5.1, 5.3 - HEATING'!N58" display="Text" xr:uid="{00000000-0004-0000-0500-00008C000000}"/>
    <hyperlink ref="F63" location="'5.1, 5.3 - HEATING'!O58" display="Text" xr:uid="{00000000-0004-0000-0500-00008D000000}"/>
    <hyperlink ref="D64" location="'5.2, 5.4 - COOLING'!N44" display="Text" xr:uid="{00000000-0004-0000-0500-00008E000000}"/>
    <hyperlink ref="E64" location="'5.2, 5.4 - COOLING'!O44" display="Text" xr:uid="{00000000-0004-0000-0500-00008F000000}"/>
    <hyperlink ref="F64" location="'5.2, 5.4 - COOLING'!P44" display="Text" xr:uid="{00000000-0004-0000-0500-000090000000}"/>
    <hyperlink ref="D66" location="'5.1, 5.3 - HEATING'!M61" display="Text" xr:uid="{00000000-0004-0000-0500-000091000000}"/>
    <hyperlink ref="E66" location="'5.1, 5.3 - HEATING'!N61" display="Text" xr:uid="{00000000-0004-0000-0500-000092000000}"/>
    <hyperlink ref="F66" location="'5.1, 5.3 - HEATING'!O61" display="Text" xr:uid="{00000000-0004-0000-0500-000093000000}"/>
    <hyperlink ref="D67" location="'5.2, 5.4 - COOLING'!N52" display="Text" xr:uid="{00000000-0004-0000-0500-000094000000}"/>
    <hyperlink ref="E67" location="'5.2, 5.4 - COOLING'!O52" display="Text" xr:uid="{00000000-0004-0000-0500-000095000000}"/>
    <hyperlink ref="F67" location="'5.2, 5.4 - COOLING'!P52" display="Text" xr:uid="{00000000-0004-0000-0500-000096000000}"/>
    <hyperlink ref="D69" location="'5.1, 5.3 - HEATING'!M63" display="Text" xr:uid="{00000000-0004-0000-0500-000097000000}"/>
    <hyperlink ref="E69" location="'5.1, 5.3 - HEATING'!N63" display="Text" xr:uid="{00000000-0004-0000-0500-000098000000}"/>
    <hyperlink ref="F69" location="'5.1, 5.3 - HEATING'!O63" display="Text" xr:uid="{00000000-0004-0000-0500-000099000000}"/>
    <hyperlink ref="D70" location="'5.2, 5.4 - COOLING'!N51" display="Text" xr:uid="{00000000-0004-0000-0500-00009A000000}"/>
    <hyperlink ref="E70" location="'5.2, 5.4 - COOLING'!O51" display="Text" xr:uid="{00000000-0004-0000-0500-00009B000000}"/>
    <hyperlink ref="F70" location="'5.2, 5.4 - COOLING'!P51" display="Text" xr:uid="{00000000-0004-0000-0500-00009C000000}"/>
    <hyperlink ref="D72" location="'5.1, 5.3 - HEATING'!M69" display="Text" xr:uid="{00000000-0004-0000-0500-00009D000000}"/>
    <hyperlink ref="E72" location="'5.1, 5.3 - HEATING'!N69" display="Text" xr:uid="{00000000-0004-0000-0500-00009E000000}"/>
    <hyperlink ref="F72" location="'5.1, 5.3 - HEATING'!O69" display="Text" xr:uid="{00000000-0004-0000-0500-00009F000000}"/>
    <hyperlink ref="D73" location="'5.2, 5.4 - COOLING'!N53" display="Text" xr:uid="{00000000-0004-0000-0500-0000A0000000}"/>
    <hyperlink ref="E73" location="'5.2, 5.4 - COOLING'!O53" display="Text" xr:uid="{00000000-0004-0000-0500-0000A1000000}"/>
    <hyperlink ref="F73" location="'5.2, 5.4 - COOLING'!P53" display="Text" xr:uid="{00000000-0004-0000-0500-0000A2000000}"/>
    <hyperlink ref="D75" location="'5.1, 5.3 - HEATING'!M62" display="Text" xr:uid="{00000000-0004-0000-0500-0000A3000000}"/>
    <hyperlink ref="E75" location="'5.1, 5.3 - HEATING'!N62" display="Text" xr:uid="{00000000-0004-0000-0500-0000A4000000}"/>
    <hyperlink ref="F75" location="'5.1, 5.3 - HEATING'!O62" display="Text" xr:uid="{00000000-0004-0000-0500-0000A5000000}"/>
    <hyperlink ref="D76" location="'5.2, 5.4 - COOLING'!N49" display="Text" xr:uid="{00000000-0004-0000-0500-0000A6000000}"/>
    <hyperlink ref="E76" location="'5.2, 5.4 - COOLING'!O49" display="Text" xr:uid="{00000000-0004-0000-0500-0000A7000000}"/>
    <hyperlink ref="F76" location="'5.2, 5.4 - COOLING'!P49" display="Text" xr:uid="{00000000-0004-0000-0500-0000A8000000}"/>
    <hyperlink ref="D77" location="'5.2, 5.4 - COOLING'!N43" display="Text" xr:uid="{00000000-0004-0000-0500-0000A9000000}"/>
    <hyperlink ref="E77" location="'5.2, 5.4 - COOLING'!O43" display="Text" xr:uid="{00000000-0004-0000-0500-0000AA000000}"/>
    <hyperlink ref="F77" location="'5.2, 5.4 - COOLING'!P43" display="Text" xr:uid="{00000000-0004-0000-0500-0000AB000000}"/>
    <hyperlink ref="D78" location="'5.1, 5.3 - HEATING'!M54" display="Text" xr:uid="{00000000-0004-0000-0500-0000AC000000}"/>
    <hyperlink ref="E78" location="'5.1, 5.3 - HEATING'!N54" display="Text" xr:uid="{00000000-0004-0000-0500-0000AD000000}"/>
    <hyperlink ref="F78" location="'5.1, 5.3 - HEATING'!O54" display="Text" xr:uid="{00000000-0004-0000-0500-0000AE000000}"/>
    <hyperlink ref="D80" location="'5.1, 5.3 - HEATING'!M60" display="Text" xr:uid="{00000000-0004-0000-0500-0000AF000000}"/>
    <hyperlink ref="E80" location="'5.1, 5.3 - HEATING'!N60" display="Text" xr:uid="{00000000-0004-0000-0500-0000B0000000}"/>
    <hyperlink ref="F80" location="'5.1, 5.3 - HEATING'!O60" display="Text" xr:uid="{00000000-0004-0000-0500-0000B1000000}"/>
    <hyperlink ref="D81" location="'5.2, 5.4 - COOLING'!N50" display="Text" xr:uid="{00000000-0004-0000-0500-0000B2000000}"/>
    <hyperlink ref="E81" location="'5.2, 5.4 - COOLING'!O50" display="Text" xr:uid="{00000000-0004-0000-0500-0000B3000000}"/>
    <hyperlink ref="F81" location="'5.2, 5.4 - COOLING'!P50" display="Text" xr:uid="{00000000-0004-0000-0500-0000B4000000}"/>
    <hyperlink ref="D82" location="'8.2 - VENT_SCHEDULE&amp;TAB REPORT'!O65" display="Text" xr:uid="{00000000-0004-0000-0500-0000B5000000}"/>
    <hyperlink ref="E82" location="'8.2 - VENT_SCHEDULE&amp;TAB REPORT'!P65" display="Text" xr:uid="{00000000-0004-0000-0500-0000B6000000}"/>
    <hyperlink ref="F82" location="'8.2 - VENT_SCHEDULE&amp;TAB REPORT'!Q65" display="Text" xr:uid="{00000000-0004-0000-0500-0000B7000000}"/>
    <hyperlink ref="D84" location="'5.1, 5.3 - HEATING'!M72" display="Text" xr:uid="{00000000-0004-0000-0500-0000B8000000}"/>
    <hyperlink ref="E84" location="'5.1, 5.3 - HEATING'!N72" display="Text" xr:uid="{00000000-0004-0000-0500-0000B9000000}"/>
    <hyperlink ref="F84" location="'5.1, 5.3 - HEATING'!O72" display="Text" xr:uid="{00000000-0004-0000-0500-0000BA000000}"/>
    <hyperlink ref="D85" location="'5.2, 5.4 - COOLING'!N58" display="Text" xr:uid="{00000000-0004-0000-0500-0000BB000000}"/>
    <hyperlink ref="E85" location="'5.2, 5.4 - COOLING'!O58" display="Text" xr:uid="{00000000-0004-0000-0500-0000BC000000}"/>
    <hyperlink ref="F85" location="'5.2, 5.4 - COOLING'!P58" display="Text" xr:uid="{00000000-0004-0000-0500-0000BD000000}"/>
    <hyperlink ref="D87" location="'5.1, 5.3 - HEATING'!M55" display="Text" xr:uid="{00000000-0004-0000-0500-0000BE000000}"/>
    <hyperlink ref="E87" location="'5.1, 5.3 - HEATING'!N55" display="Text" xr:uid="{00000000-0004-0000-0500-0000BF000000}"/>
    <hyperlink ref="F87" location="'5.1, 5.3 - HEATING'!O55" display="Text" xr:uid="{00000000-0004-0000-0500-0000C0000000}"/>
    <hyperlink ref="D88" location="'5.2, 5.4 - COOLING'!N40" display="Text" xr:uid="{00000000-0004-0000-0500-0000C1000000}"/>
    <hyperlink ref="E88" location="'5.2, 5.4 - COOLING'!O40" display="Text" xr:uid="{00000000-0004-0000-0500-0000C2000000}"/>
    <hyperlink ref="F88" location="'5.2, 5.4 - COOLING'!P40" display="Text" xr:uid="{00000000-0004-0000-0500-0000C3000000}"/>
    <hyperlink ref="D90" location="'5.1, 5.3 - HEATING'!M56" display="Text" xr:uid="{00000000-0004-0000-0500-0000C4000000}"/>
    <hyperlink ref="E90" location="'5.1, 5.3 - HEATING'!N56" display="Text" xr:uid="{00000000-0004-0000-0500-0000C5000000}"/>
    <hyperlink ref="F90" location="'5.1, 5.3 - HEATING'!O56" display="Text" xr:uid="{00000000-0004-0000-0500-0000C6000000}"/>
    <hyperlink ref="D91" location="'5.2, 5.4 - COOLING'!N41" display="Text" xr:uid="{00000000-0004-0000-0500-0000C7000000}"/>
    <hyperlink ref="E91" location="'5.2, 5.4 - COOLING'!O41" display="Text" xr:uid="{00000000-0004-0000-0500-0000C8000000}"/>
    <hyperlink ref="F91" location="'5.2, 5.4 - COOLING'!P41" display="Text" xr:uid="{00000000-0004-0000-0500-0000C9000000}"/>
    <hyperlink ref="D93" location="'5.1, 5.3 - HEATING'!M67" display="Text" xr:uid="{00000000-0004-0000-0500-0000CA000000}"/>
    <hyperlink ref="E93" location="'5.1, 5.3 - HEATING'!N67" display="Text" xr:uid="{00000000-0004-0000-0500-0000CB000000}"/>
    <hyperlink ref="F93" location="'5.1, 5.3 - HEATING'!O67" display="Text" xr:uid="{00000000-0004-0000-0500-0000CC000000}"/>
    <hyperlink ref="D94" location="'5.2, 5.4 - COOLING'!N47" display="Text" xr:uid="{00000000-0004-0000-0500-0000CD000000}"/>
    <hyperlink ref="E94" location="'5.2, 5.4 - COOLING'!O47" display="Text" xr:uid="{00000000-0004-0000-0500-0000CE000000}"/>
    <hyperlink ref="F94" location="'5.2, 5.4 - COOLING'!P47" display="Text" xr:uid="{00000000-0004-0000-0500-0000CF000000}"/>
    <hyperlink ref="D96" location="'5.1, 5.3 - HEATING'!M68" display="Text" xr:uid="{00000000-0004-0000-0500-0000D0000000}"/>
    <hyperlink ref="E96" location="'5.1, 5.3 - HEATING'!N68" display="Text" xr:uid="{00000000-0004-0000-0500-0000D1000000}"/>
    <hyperlink ref="F96" location="'5.1, 5.3 - HEATING'!O68" display="Text" xr:uid="{00000000-0004-0000-0500-0000D2000000}"/>
    <hyperlink ref="D97" location="'5.2, 5.4 - COOLING'!N48" display="Text" xr:uid="{00000000-0004-0000-0500-0000D3000000}"/>
    <hyperlink ref="E97" location="'5.2, 5.4 - COOLING'!O48" display="Text" xr:uid="{00000000-0004-0000-0500-0000D4000000}"/>
    <hyperlink ref="F97" location="'5.2, 5.4 - COOLING'!P48" display="Text" xr:uid="{00000000-0004-0000-0500-0000D5000000}"/>
    <hyperlink ref="D99" location="'6.1, 6.2, 6.3 - LIGHTING'!K97" display="Text" xr:uid="{00000000-0004-0000-0500-0000D6000000}"/>
    <hyperlink ref="E99" location="'6.1, 6.2, 6.3 - LIGHTING'!L97" display="Text" xr:uid="{00000000-0004-0000-0500-0000D7000000}"/>
    <hyperlink ref="F99" location="'6.1, 6.2, 6.3 - LIGHTING'!M97" display="Text" xr:uid="{00000000-0004-0000-0500-0000D8000000}"/>
    <hyperlink ref="D100" location="'6.1, 6.2, 6.3 - LIGHTING'!K98" display="Text" xr:uid="{00000000-0004-0000-0500-0000D9000000}"/>
    <hyperlink ref="E100" location="'6.1, 6.2, 6.3 - LIGHTING'!L98" display="Text" xr:uid="{00000000-0004-0000-0500-0000DA000000}"/>
    <hyperlink ref="F100" location="'6.1, 6.2, 6.3 - LIGHTING'!M98" display="Text" xr:uid="{00000000-0004-0000-0500-0000DB000000}"/>
    <hyperlink ref="D101" location="'6.1, 6.2, 6.3 - LIGHTING'!K99" display="Text" xr:uid="{00000000-0004-0000-0500-0000DC000000}"/>
    <hyperlink ref="E101" location="'6.1, 6.2, 6.3 - LIGHTING'!L99" display="Text" xr:uid="{00000000-0004-0000-0500-0000DD000000}"/>
    <hyperlink ref="F101" location="'6.1, 6.2, 6.3 - LIGHTING'!M99" display="Text" xr:uid="{00000000-0004-0000-0500-0000DE000000}"/>
    <hyperlink ref="D102" location="'6.1, 6.2, 6.3 - LIGHTING'!K100" display="Text" xr:uid="{00000000-0004-0000-0500-0000DF000000}"/>
    <hyperlink ref="E102" location="'6.1, 6.2, 6.3 - LIGHTING'!L100" display="Text" xr:uid="{00000000-0004-0000-0500-0000E0000000}"/>
    <hyperlink ref="F102" location="'6.1, 6.2, 6.3 - LIGHTING'!M100" display="Text" xr:uid="{00000000-0004-0000-0500-0000E1000000}"/>
    <hyperlink ref="D103" location="'6.1, 6.2, 6.3 - LIGHTING'!K101" display="Text" xr:uid="{00000000-0004-0000-0500-0000E2000000}"/>
    <hyperlink ref="E103" location="'6.1, 6.2, 6.3 - LIGHTING'!L101" display="Text" xr:uid="{00000000-0004-0000-0500-0000E3000000}"/>
    <hyperlink ref="F103" location="'6.1, 6.2, 6.3 - LIGHTING'!M101" display="Text" xr:uid="{00000000-0004-0000-0500-0000E4000000}"/>
    <hyperlink ref="D104" location="'6.1, 6.2, 6.3 - LIGHTING'!K102" display="Text" xr:uid="{00000000-0004-0000-0500-0000E5000000}"/>
    <hyperlink ref="E104" location="'6.1, 6.2, 6.3 - LIGHTING'!L102" display="Text" xr:uid="{00000000-0004-0000-0500-0000E6000000}"/>
    <hyperlink ref="F104" location="'6.1, 6.2, 6.3 - LIGHTING'!M102" display="Text" xr:uid="{00000000-0004-0000-0500-0000E7000000}"/>
    <hyperlink ref="D105" location="'6.1, 6.2, 6.3 - LIGHTING'!K104" display="Text" xr:uid="{00000000-0004-0000-0500-0000E8000000}"/>
    <hyperlink ref="E105" location="'6.1, 6.2, 6.3 - LIGHTING'!L104" display="Text" xr:uid="{00000000-0004-0000-0500-0000E9000000}"/>
    <hyperlink ref="F105" location="'6.1, 6.2, 6.3 - LIGHTING'!M104" display="Text" xr:uid="{00000000-0004-0000-0500-0000EA000000}"/>
    <hyperlink ref="D106" location="'6.1, 6.2, 6.3 - LIGHTING'!K28" display="Text" xr:uid="{00000000-0004-0000-0500-0000EB000000}"/>
    <hyperlink ref="E106" location="'6.1, 6.2, 6.3 - LIGHTING'!L28" display="Text" xr:uid="{00000000-0004-0000-0500-0000EC000000}"/>
    <hyperlink ref="F106" location="'6.1, 6.2, 6.3 - LIGHTING'!M28" display="Text" xr:uid="{00000000-0004-0000-0500-0000ED000000}"/>
    <hyperlink ref="D108" location="'7.1 - MOTORS'!J34" display="Text" xr:uid="{00000000-0004-0000-0500-0000EE000000}"/>
    <hyperlink ref="E108" location="'7.1 - MOTORS'!K34" display="Text" xr:uid="{00000000-0004-0000-0500-0000EF000000}"/>
    <hyperlink ref="F108" location="'7.1 - MOTORS'!L34" display="Text" xr:uid="{00000000-0004-0000-0500-0000F0000000}"/>
    <hyperlink ref="D109" location="'7.1 - MOTORS'!J35" display="Text" xr:uid="{00000000-0004-0000-0500-0000F1000000}"/>
    <hyperlink ref="E109" location="'7.1 - MOTORS'!K35" display="Text" xr:uid="{00000000-0004-0000-0500-0000F2000000}"/>
    <hyperlink ref="F109" location="'7.1 - MOTORS'!L35" display="Text" xr:uid="{00000000-0004-0000-0500-0000F3000000}"/>
    <hyperlink ref="D110" location="'7.1 - MOTORS'!J36" display="Text" xr:uid="{00000000-0004-0000-0500-0000F4000000}"/>
    <hyperlink ref="E110" location="'7.1 - MOTORS'!K36" display="Text" xr:uid="{00000000-0004-0000-0500-0000F5000000}"/>
    <hyperlink ref="F110" location="'7.1 - MOTORS'!L36" display="Text" xr:uid="{00000000-0004-0000-0500-0000F6000000}"/>
    <hyperlink ref="D112" location="'8.1 - INF_EXT AIR BARRIER'!G47" display="Text" xr:uid="{00000000-0004-0000-0500-0000F7000000}"/>
    <hyperlink ref="E112" location="'8.1 - INF_EXT AIR BARRIER'!H47" display="Text" xr:uid="{00000000-0004-0000-0500-0000F8000000}"/>
    <hyperlink ref="F112" location="'8.1 - INF_EXT AIR BARRIER'!I47" display="Text" xr:uid="{00000000-0004-0000-0500-0000F9000000}"/>
    <hyperlink ref="D113" location="'8.1 - INF_BLOWER DOOR TEST'!I33" display="Text" xr:uid="{00000000-0004-0000-0500-0000FA000000}"/>
    <hyperlink ref="E113" location="'8.1 - INF_BLOWER DOOR TEST'!J33" display="Text" xr:uid="{00000000-0004-0000-0500-0000FB000000}"/>
    <hyperlink ref="F113" location="'8.1 - INF_BLOWER DOOR TEST'!K33" display="Text" xr:uid="{00000000-0004-0000-0500-0000FC000000}"/>
    <hyperlink ref="D114" location="'8.2 - VENT_SCHEDULE&amp;TAB REPORT'!O55" display="Text" xr:uid="{00000000-0004-0000-0500-0000FD000000}"/>
    <hyperlink ref="E114" location="'8.2 - VENT_SCHEDULE&amp;TAB REPORT'!P55" display="Text" xr:uid="{00000000-0004-0000-0500-0000FE000000}"/>
    <hyperlink ref="F114" location="'8.2 - VENT_SCHEDULE&amp;TAB REPORT'!Q55" display="Text" xr:uid="{00000000-0004-0000-0500-0000FF000000}"/>
    <hyperlink ref="D115" location="'8.2 - VENT_SCHEDULE&amp;TAB REPORT'!O56" display="'8.2 - VENT_SCHEDULE&amp;TAB REPORT'!O56" xr:uid="{00000000-0004-0000-0500-000000010000}"/>
    <hyperlink ref="E115" location="'8.2 - VENT_SCHEDULE&amp;TAB REPORT'!P56" display="'8.2 - VENT_SCHEDULE&amp;TAB REPORT'!P56" xr:uid="{00000000-0004-0000-0500-000001010000}"/>
    <hyperlink ref="F115" location="'8.2 - VENT_SCHEDULE&amp;TAB REPORT'!Q56" display="'8.2 - VENT_SCHEDULE&amp;TAB REPORT'!Q56" xr:uid="{00000000-0004-0000-0500-000002010000}"/>
    <hyperlink ref="D116" location="'8.2 - VENT_SCHEDULE&amp;TAB REPORT'!O54" display="Text" xr:uid="{00000000-0004-0000-0500-000003010000}"/>
    <hyperlink ref="E116" location="'8.2 - VENT_SCHEDULE&amp;TAB REPORT'!P54" display="Text" xr:uid="{00000000-0004-0000-0500-000004010000}"/>
    <hyperlink ref="F116" location="'8.2 - VENT_SCHEDULE&amp;TAB REPORT'!Q54" display="Text" xr:uid="{00000000-0004-0000-0500-000005010000}"/>
    <hyperlink ref="D117" location="'8.2 - VENT_DUCT TIGHTNESS'!G32" display="Text" xr:uid="{00000000-0004-0000-0500-000006010000}"/>
    <hyperlink ref="E117" location="'8.2 - VENT_DUCT TIGHTNESS'!H32" display="Text" xr:uid="{00000000-0004-0000-0500-000007010000}"/>
    <hyperlink ref="F117" location="'8.2 - VENT_DUCT TIGHTNESS'!I32" display="Text" xr:uid="{00000000-0004-0000-0500-000008010000}"/>
    <hyperlink ref="D118" location="'8.2 - VENT_DUCT TIGHTNESS'!G33" display="Text" xr:uid="{00000000-0004-0000-0500-000009010000}"/>
    <hyperlink ref="E118" location="'8.2 - VENT_DUCT TIGHTNESS'!H33" display="Text" xr:uid="{00000000-0004-0000-0500-00000A010000}"/>
    <hyperlink ref="F118" location="'8.2 - VENT_DUCT TIGHTNESS'!I33" display="Text" xr:uid="{00000000-0004-0000-0500-00000B010000}"/>
    <hyperlink ref="D120" location="'9.1 - METERS'!J29" display="Text" xr:uid="{00000000-0004-0000-0500-00000C010000}"/>
    <hyperlink ref="E120" location="'9.1 - METERS'!K29" display="Text" xr:uid="{00000000-0004-0000-0500-00000D010000}"/>
    <hyperlink ref="F120" location="'9.1 - METERS'!L29" display="Text" xr:uid="{00000000-0004-0000-0500-00000E010000}"/>
    <hyperlink ref="F121" location="'9.1 - METERS'!L32" display="Text" xr:uid="{00000000-0004-0000-0500-00000F010000}"/>
    <hyperlink ref="C29" location="'3.1 - ENV_ABOVE GRADE WALLS'!C61" display="• Above Grade Walls" xr:uid="{00000000-0004-0000-0500-000010010000}"/>
    <hyperlink ref="B26" location="'3.1 - ENV_BELOW GRADE WALLS'!A1" display="3.  Envelope" xr:uid="{00000000-0004-0000-0500-000011010000}"/>
    <hyperlink ref="C30" location="'3.1 - ENV_ABOVE GRADE WALLS'!C63" display="• Floor Perimeter/ Plank Edges" xr:uid="{00000000-0004-0000-0500-000012010000}"/>
    <hyperlink ref="C31" location="'3.2 - ENV_ROOF'!B46" display="• Roof" xr:uid="{00000000-0004-0000-0500-000013010000}"/>
    <hyperlink ref="C32" location="'3.3 - ENV_FLOORS'!B34" display="• Floors Over Unconditioned Spaces" xr:uid="{00000000-0004-0000-0500-000014010000}"/>
    <hyperlink ref="C33" location="'3.3 - ENV_FLOORS'!B44" display="• Below Grade Slab Floors" xr:uid="{00000000-0004-0000-0500-000015010000}"/>
    <hyperlink ref="C34" location="'3.3 - ENV_FLOORS'!B54" display="• Slab-On-Grade Floors (unheated Only)" xr:uid="{00000000-0004-0000-0500-000016010000}"/>
    <hyperlink ref="C35" location="'3.3 - ENV_FLOORS'!B64" display="• Slab-On-Grade Floors (embedded heated Only)" xr:uid="{00000000-0004-0000-0500-000017010000}"/>
    <hyperlink ref="C37" location="'3.1 - ENV_BELOW GRADE WALLS'!C50" display="• Below Grade Walls" xr:uid="{00000000-0004-0000-0500-000018010000}"/>
    <hyperlink ref="C38" location="'3.1 - ENV_ABOVE GRADE WALLS'!B66" display="• Above Grade Walls" xr:uid="{00000000-0004-0000-0500-000019010000}"/>
    <hyperlink ref="C39" location="'3.1 - ENV_ABOVE GRADE WALLS'!B67" display="• Floor Perimeter/ Plank Edges" xr:uid="{00000000-0004-0000-0500-00001A010000}"/>
    <hyperlink ref="C40" location="'3.2 - ENV_ROOF'!B49" display="• Roof" xr:uid="{00000000-0004-0000-0500-00001B010000}"/>
    <hyperlink ref="C41" location="'3.3 - ENV_FLOORS'!B68" display="• Floors Over Unconditioned Spaces" xr:uid="{00000000-0004-0000-0500-00001C010000}"/>
    <hyperlink ref="C42" location="'3.3 - ENV_FLOORS'!B69" display="• Below Grade Slab Floors" xr:uid="{00000000-0004-0000-0500-00001D010000}"/>
    <hyperlink ref="C43" location="'3.3 - ENV_FLOORS'!B70" display="• Slab-On-Grade Floors (unheated Only)" xr:uid="{00000000-0004-0000-0500-00001E010000}"/>
    <hyperlink ref="C44" location="'3.3 - ENV_FLOORS'!B71" display="• Slab-On-Grade Floors (embedded heated Only)" xr:uid="{00000000-0004-0000-0500-00001F010000}"/>
    <hyperlink ref="C45" location="'3.5 - ENV_EXTERIOR DOORS'!B37" display="• Exterior Doors" xr:uid="{00000000-0004-0000-0500-000020010000}"/>
    <hyperlink ref="C46" location="'3.1 - ENV_ABOVE GRADE WALLS'!B68" display="'3.1 - ENV_ABOVE GRADE WALLS'!B68" xr:uid="{00000000-0004-0000-0500-000021010000}"/>
    <hyperlink ref="C47" location="'3.4 - ENV_WINDOWS'!D39" display="'3.4 - ENV_WINDOWS'!D39" xr:uid="{00000000-0004-0000-0500-000022010000}"/>
    <hyperlink ref="C48" location="'3.5 - ENV_EXTERIOR DOORS'!D38" display="When required by local building code, entranceways shall be designed with vestibules with weather-stripping hard-fastened to the door or frame." xr:uid="{00000000-0004-0000-0500-000023010000}"/>
    <hyperlink ref="C49" location="'5.2, 5.4 - COOLING'!B57" display="If installing sleeves for through-wall AC units, insulated covers must be provided by the building for use during heating season and when AC units are not installed." xr:uid="{00000000-0004-0000-0500-000024010000}"/>
    <hyperlink ref="B50" location="'4.1 - GARAGES_CMPTZ &amp; HEATING '!A1" display="4. Garages and Sidewalks" xr:uid="{00000000-0004-0000-0500-000025010000}"/>
    <hyperlink ref="C51" location="'4.1 - GARAGES_CMPTZ &amp; HEATING '!B25" display="Attached garages shall be fully compartmentalized from the rest of the building through air sealing.  All pipe and conduit penetrations shall be sealed with material compatible with the surface and resilient to temperature fluctuations." xr:uid="{00000000-0004-0000-0500-000026010000}"/>
    <hyperlink ref="C52" location="'4.1 - GARAGES_CMPTZ &amp; HEATING '!D23" display="Garages, including plenums and dropped ceilings within the garage, shall not be heated for comfort or to prevent pipes from freezing.  Piping design and layout shall locate piping within conditioned spaces or grouped and properly insulated to prevent free" xr:uid="{00000000-0004-0000-0500-000027010000}"/>
    <hyperlink ref="C53" location="'4.1 - GARAGES_CMPTZ &amp; HEATING '!D24" display="Radiant heating, either wall or ceiling-mounted or within the garage floor (or sidewalks) may be used to prevent ice formation on the ground as a safety feature only and temperature-based controls must comply with ASHRAE 90.1-2007 Section 6.4.3.8. Energy " xr:uid="{00000000-0004-0000-0500-000028010000}"/>
    <hyperlink ref="C56" location="'5.1, 5.3 - HEATING'!D44" display="• Heating" xr:uid="{00000000-0004-0000-0500-000029010000}"/>
    <hyperlink ref="C57" location="'5.2, 5.4 - COOLING'!D33" display="• Cooling" xr:uid="{00000000-0004-0000-0500-00002A010000}"/>
    <hyperlink ref="D60" location="'5.2, 5.4 - COOLING'!N35" display="'5.2, 5.4 - COOLING'!N35" xr:uid="{00000000-0004-0000-0500-00002B010000}"/>
    <hyperlink ref="E60" location="'5.2, 5.4 - COOLING'!O35" display="'5.2, 5.4 - COOLING'!O35" xr:uid="{00000000-0004-0000-0500-00002C010000}"/>
    <hyperlink ref="F60" location="'5.2, 5.4 - COOLING'!P35" display="'5.2, 5.4 - COOLING'!P35" xr:uid="{00000000-0004-0000-0500-00002D010000}"/>
    <hyperlink ref="C58" location="'5.1, 5.3 - HEATING'!D46" display="'5.1, 5.3 - HEATING'!D46" xr:uid="{00000000-0004-0000-0500-00002E010000}"/>
    <hyperlink ref="C59" location="'5.1, 5.3 - HEATING'!B48" display="'5.1, 5.3 - HEATING'!B48" xr:uid="{00000000-0004-0000-0500-00002F010000}"/>
    <hyperlink ref="C60" location="'5.2, 5.4 - COOLING'!D35" display="'5.2, 5.4 - COOLING'!D35" xr:uid="{00000000-0004-0000-0500-000030010000}"/>
    <hyperlink ref="C61" location="'5.2, 5.4 - COOLING'!B36" display="'5.2, 5.4 - COOLING'!B36" xr:uid="{00000000-0004-0000-0500-000031010000}"/>
    <hyperlink ref="C63" location="'5.1, 5.3 - HEATING'!B58" display="• Heating" xr:uid="{00000000-0004-0000-0500-000032010000}"/>
    <hyperlink ref="C64" location="'5.2, 5.4 - COOLING'!B44" display="• Cooling" xr:uid="{00000000-0004-0000-0500-000033010000}"/>
    <hyperlink ref="C66" location="'5.1, 5.3 - HEATING'!B61" display="• Heating" xr:uid="{00000000-0004-0000-0500-000034010000}"/>
    <hyperlink ref="C67" location="'5.2, 5.4 - COOLING'!B52" display="• Cooling" xr:uid="{00000000-0004-0000-0500-000035010000}"/>
    <hyperlink ref="C69" location="'5.1, 5.3 - HEATING'!B63" display="• Heating" xr:uid="{00000000-0004-0000-0500-000036010000}"/>
    <hyperlink ref="C70" location="'5.2, 5.4 - COOLING'!B51" display="• Cooling" xr:uid="{00000000-0004-0000-0500-000037010000}"/>
    <hyperlink ref="C72" location="'5.1, 5.3 - HEATING'!B69" display="• Heating" xr:uid="{00000000-0004-0000-0500-000038010000}"/>
    <hyperlink ref="C73" location="'5.2, 5.4 - COOLING'!B53" display="• Cooling" xr:uid="{00000000-0004-0000-0500-000039010000}"/>
    <hyperlink ref="C75" location="'5.1, 5.3 - HEATING'!D62" display="• Heating" xr:uid="{00000000-0004-0000-0500-00003A010000}"/>
    <hyperlink ref="C76" location="'5.2, 5.4 - COOLING'!D49" display="• Cooling" xr:uid="{00000000-0004-0000-0500-00003B010000}"/>
    <hyperlink ref="C78" location="'5.1, 5.3 - HEATING'!D54" display="'5.1, 5.3 - HEATING'!D54" xr:uid="{00000000-0004-0000-0500-00003C010000}"/>
    <hyperlink ref="C77" location="'5.2, 5.4 - COOLING'!D43" display="'5.2, 5.4 - COOLING'!D43" xr:uid="{00000000-0004-0000-0500-00003D010000}"/>
    <hyperlink ref="C80" location="'5.1, 5.3 - HEATING'!B60" display="• Heating" xr:uid="{00000000-0004-0000-0500-00003E010000}"/>
    <hyperlink ref="C81" location="'5.2, 5.4 - COOLING'!B50" display="• Cooling" xr:uid="{00000000-0004-0000-0500-00003F010000}"/>
    <hyperlink ref="C82" location="'8.2 - VENT_SCHEDULE&amp;TAB REPORT'!B65" display="• Ventilation" xr:uid="{00000000-0004-0000-0500-000040010000}"/>
    <hyperlink ref="C87" location="'5.1, 5.3 - HEATING'!B55" display="• Heating" xr:uid="{00000000-0004-0000-0500-000041010000}"/>
    <hyperlink ref="C88" location="'5.2, 5.4 - COOLING'!B40" display="• Cooling" xr:uid="{00000000-0004-0000-0500-000042010000}"/>
    <hyperlink ref="C90" location="'5.1, 5.3 - HEATING'!B56" display="• Heating" xr:uid="{00000000-0004-0000-0500-000043010000}"/>
    <hyperlink ref="C91" location="'5.2, 5.4 - COOLING'!B41" display="• Cooling" xr:uid="{00000000-0004-0000-0500-000044010000}"/>
    <hyperlink ref="C93" location="'5.1, 5.3 - HEATING'!B67" display="• Heating" xr:uid="{00000000-0004-0000-0500-000045010000}"/>
    <hyperlink ref="C94" location="'5.2, 5.4 - COOLING'!B47" display="• Cooling" xr:uid="{00000000-0004-0000-0500-000046010000}"/>
    <hyperlink ref="C96" location="'5.1, 5.3 - HEATING'!B68" display="• Heating" xr:uid="{00000000-0004-0000-0500-000047010000}"/>
    <hyperlink ref="C97" location="'5.2, 5.4 - COOLING'!B48" display="• Cooling" xr:uid="{00000000-0004-0000-0500-000048010000}"/>
    <hyperlink ref="B54" location="'5.1, 5.3 - HEATING'!A1" display="5. Heating and Cooling" xr:uid="{00000000-0004-0000-0500-000049010000}"/>
    <hyperlink ref="C99" location="'6.1, 6.2, 6.3 - LIGHTING'!D97" display="All non-apartment spaces, except those intended for 24-hour operation or where automatic shutoff would endanger the safety of occupants, must have occupancy sensors or automatic bi-level lighting controls." xr:uid="{00000000-0004-0000-0500-00004A010000}"/>
    <hyperlink ref="C100" location="'6.1, 6.2, 6.3 - LIGHTING'!D98" display="'6.1, 6.2, 6.3 - LIGHTING'!D98" xr:uid="{00000000-0004-0000-0500-00004B010000}"/>
    <hyperlink ref="C101" location="'6.1, 6.2, 6.3 - LIGHTING'!D99" display="Total specified lighting power for the combined non-apartment spaces shall not exceed ASHRAE 90.1-2007 allowances for those combined spaces by more than 20%." xr:uid="{00000000-0004-0000-0500-00004C010000}"/>
    <hyperlink ref="C102" location="'6.1, 6.2, 6.3 - LIGHTING'!D100" display="All exit signs shall be specified as LED (not to exceed 5W per face) or photo-luminescent and shall conform to local building code; fixtures located above stairwell doors and other forms of egress shall contain a battery back-up feature." xr:uid="{00000000-0004-0000-0500-00004D010000}"/>
    <hyperlink ref="C103" location="'6.1, 6.2, 6.3 - LIGHTING'!D101" display="Fixtures must include automatic switching on timers or photocell controls except fixtures intended for 24-hour operation, required for security, or located on apartment balconies." xr:uid="{00000000-0004-0000-0500-00004E010000}"/>
    <hyperlink ref="C104" location="'6.1, 6.2, 6.3 - LIGHTING'!D102" display="'6.1, 6.2, 6.3 - LIGHTING'!D102" xr:uid="{00000000-0004-0000-0500-00004F010000}"/>
    <hyperlink ref="C105" location="'6.1, 6.2, 6.3 - LIGHTING'!D104" display="'6.1, 6.2, 6.3 - LIGHTING'!D104" xr:uid="{00000000-0004-0000-0500-000050010000}"/>
    <hyperlink ref="B98" location="'6.1, 6.2, 6.3 - LIGHTING'!A1" display="6.  Lighting" xr:uid="{00000000-0004-0000-0500-000051010000}"/>
    <hyperlink ref="C106" location="'6.1, 6.2, 6.3 - LIGHTING'!F28" display="At a minimum, interior lighting must be designed to meet light levels (footcandles) by space type as recommended by the Illumination Engineering Society (IESNA) Lighting Handbook, 9th edition. Values for commonly used spaces are listed in the Performance " xr:uid="{00000000-0004-0000-0500-000052010000}"/>
    <hyperlink ref="C108" location="'7.1 - MOTORS'!D34" display="All three-phase pump motors 1 horse-power or larger shall meet or exceed efficiency standards for NEMA Premium™ motors, where available." xr:uid="{00000000-0004-0000-0500-000053010000}"/>
    <hyperlink ref="C109" location="'7.1 - MOTORS'!D35" display="All three-phase pump motors 1 horse-power or larger shall meet or exceed efficiency standards for NEMA Premium™ motors, where available." xr:uid="{00000000-0004-0000-0500-000054010000}"/>
    <hyperlink ref="C110" location="'7.1 - MOTORS'!D36" display="All three-phase pump motors 1 horse-power or larger shall meet or exceed efficiency standards for NEMA Premium™ motors, where available." xr:uid="{00000000-0004-0000-0500-000055010000}"/>
    <hyperlink ref="B107" location="'7.1 - MOTORS'!A1" display="7.  Motors" xr:uid="{00000000-0004-0000-0500-000056010000}"/>
    <hyperlink ref="C112" location="'8.1 - INF_EXT AIR BARRIER'!C47" display="The building plans shall demonstrate a continuous, unbroken air barrier separating the conditioned space of the building from the exterior, unconditioned spaces within the building, commercial spaces, mechanical rooms vented with unconditioned air, mechan" xr:uid="{00000000-0004-0000-0500-000057010000}"/>
    <hyperlink ref="C113" location="'8.1 - INF_BLOWER DOOR TEST'!C33" display="Apartments shall be sealed to reduce air exchange between the apartment and outside as well as the apartment and other adjacent spaces.  A maximum air leakage rate of 0.30 CFM50 per square feet of enclosure is allowed." xr:uid="{00000000-0004-0000-0500-000058010000}"/>
    <hyperlink ref="C116" location="'8.2 - VENT_SCHEDULE&amp;TAB REPORT'!E54" display="Apartment in-line and ceiling exhaust fans must be ENERGY STAR certified." xr:uid="{00000000-0004-0000-0500-000059010000}"/>
    <hyperlink ref="B111" location="'8.2 - VENT_SCHEDULE&amp;TAB REPORT'!A1" display="8.  Ventilation &amp; Infiltration" xr:uid="{00000000-0004-0000-0500-00005A010000}"/>
    <hyperlink ref="C117" location="'8.2 - VENT_DUCT TIGHTNESS'!C32" display="Ventilation system ductwork shall be sealed at all transverse joints and connections including boot to wall/ceiling connections through drywall using UL-181 compliant materials and methods. Central exhaust systems that serve one or more apartments must be" xr:uid="{00000000-0004-0000-0500-00005B010000}"/>
    <hyperlink ref="C118" location="'8.2 - VENT_DUCT TIGHTNESS'!C33" display="Ductwork penetrating the building envelope shall be sealed to prevent air leakage through the duct system and/or the building envelope. This includes but is not limited to roof curbs and exterior wall exhaust/intake vents." xr:uid="{00000000-0004-0000-0500-00005C010000}"/>
    <hyperlink ref="B119" location="'9.1 - METERS'!A1" display="9.  Metering" xr:uid="{00000000-0004-0000-0500-00005D010000}"/>
    <hyperlink ref="C120" location="'9.1 - METERS'!B29" display="Post-construction, the utility consumption of the residential-associated spaces must be capable of evaluation independent of any commercial/retail spaces. These nonresidential associated parts of the building shall be separately metered (or sub-metered) f" xr:uid="{00000000-0004-0000-0500-00005E010000}"/>
    <hyperlink ref="C121" location="'9.1 - METERS'!B32" display="For buildings that are direct-metered for utilities to the apartments, the building owner must secure signed releases from individual apartment occupants to allow for benchmarking or find alternative methods to assessing whole building energy consumption," xr:uid="{00000000-0004-0000-0500-00005F010000}"/>
    <hyperlink ref="C84" location="'5.1, 5.3 - HEATING'!B72" display="• Heating" xr:uid="{00000000-0004-0000-0500-000060010000}"/>
    <hyperlink ref="C85" location="'5.2, 5.4 - COOLING'!B58" display="• Cooling" xr:uid="{00000000-0004-0000-0500-000061010000}"/>
    <hyperlink ref="C114" location="'8.2 - VENT_SCHEDULE&amp;TAB REPORT'!E55" display="Common area ventilation systems shall be designed and tested to satisfy minimum requirements of ASHRAE 62.1-2007." xr:uid="{00000000-0004-0000-0500-000062010000}"/>
    <hyperlink ref="C115" location="'8.2 - VENT_SCHEDULE&amp;TAB REPORT'!E56" display="'8.2 - VENT_SCHEDULE&amp;TAB REPORT'!E56" xr:uid="{00000000-0004-0000-0500-000063010000}"/>
  </hyperlinks>
  <pageMargins left="0.75" right="0.75" top="1" bottom="1" header="0.5" footer="0.5"/>
  <pageSetup scale="71" fitToHeight="6" orientation="portrait" r:id="rId4"/>
  <headerFooter alignWithMargins="0">
    <oddFooter>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00CCFF"/>
    <pageSetUpPr fitToPage="1"/>
  </sheetPr>
  <dimension ref="A1:R285"/>
  <sheetViews>
    <sheetView showGridLines="0" zoomScale="90" zoomScaleNormal="90" zoomScaleSheetLayoutView="100" workbookViewId="0">
      <selection activeCell="D8" sqref="D8:E8"/>
    </sheetView>
  </sheetViews>
  <sheetFormatPr defaultColWidth="9.1796875" defaultRowHeight="14.5"/>
  <cols>
    <col min="1" max="1" width="9" style="308" customWidth="1"/>
    <col min="2" max="2" width="18.453125" style="220" customWidth="1"/>
    <col min="3" max="3" width="52.26953125" style="220" customWidth="1"/>
    <col min="4" max="5" width="14.26953125" style="226" customWidth="1"/>
    <col min="6" max="7" width="13.7265625" style="220" customWidth="1"/>
    <col min="8" max="11" width="9.1796875" style="218" customWidth="1"/>
    <col min="12" max="12" width="9.1796875" style="218"/>
    <col min="13" max="16" width="9.1796875" style="218" customWidth="1"/>
    <col min="17" max="17" width="36.26953125" style="220" hidden="1" customWidth="1"/>
    <col min="18" max="18" width="42.26953125" style="220" hidden="1" customWidth="1"/>
    <col min="19" max="16384" width="9.1796875" style="218"/>
  </cols>
  <sheetData>
    <row r="1" spans="2:18" ht="20">
      <c r="B1" s="455" t="s">
        <v>1057</v>
      </c>
      <c r="C1" s="73"/>
      <c r="D1" s="46"/>
      <c r="E1" s="45"/>
      <c r="F1" s="45"/>
      <c r="G1" s="45"/>
      <c r="H1" s="217"/>
      <c r="Q1" s="215"/>
      <c r="R1" s="215"/>
    </row>
    <row r="2" spans="2:18">
      <c r="B2" s="1242" t="s">
        <v>1558</v>
      </c>
      <c r="C2" s="1242"/>
      <c r="D2" s="1242"/>
      <c r="E2" s="1242"/>
      <c r="F2" s="1242"/>
      <c r="G2" s="456"/>
      <c r="H2" s="219"/>
      <c r="Q2" s="218"/>
      <c r="R2" s="218"/>
    </row>
    <row r="3" spans="2:18">
      <c r="B3" s="1242" t="s">
        <v>801</v>
      </c>
      <c r="C3" s="1242"/>
      <c r="D3" s="1242"/>
      <c r="E3" s="1242"/>
      <c r="F3" s="1242"/>
      <c r="G3" s="456"/>
      <c r="Q3" s="218"/>
      <c r="R3" s="218"/>
    </row>
    <row r="4" spans="2:18">
      <c r="B4" s="457" t="s">
        <v>1412</v>
      </c>
      <c r="C4" s="457"/>
      <c r="D4" s="457"/>
      <c r="E4" s="457"/>
      <c r="F4" s="457"/>
      <c r="G4" s="458"/>
      <c r="Q4" s="218"/>
      <c r="R4" s="218"/>
    </row>
    <row r="5" spans="2:18" ht="15" customHeight="1">
      <c r="B5" s="457" t="s">
        <v>1413</v>
      </c>
      <c r="C5" s="457"/>
      <c r="D5" s="457"/>
      <c r="E5" s="457"/>
      <c r="F5" s="457"/>
      <c r="G5" s="456"/>
      <c r="Q5" s="218"/>
      <c r="R5" s="1197"/>
    </row>
    <row r="6" spans="2:18">
      <c r="D6" s="218"/>
      <c r="E6" s="218"/>
    </row>
    <row r="7" spans="2:18">
      <c r="B7" s="449"/>
      <c r="C7" s="459"/>
      <c r="D7" s="459"/>
      <c r="E7" s="459"/>
      <c r="F7" s="450"/>
      <c r="G7" s="450"/>
      <c r="H7" s="389"/>
      <c r="I7" s="389"/>
      <c r="J7" s="389"/>
      <c r="Q7" s="449"/>
      <c r="R7" s="450"/>
    </row>
    <row r="8" spans="2:18" ht="28.5" customHeight="1">
      <c r="B8" s="460" t="str">
        <f>'Project Info'!C3&amp;" Prescriptive Path Checklist"</f>
        <v xml:space="preserve"> Prescriptive Path Checklist</v>
      </c>
      <c r="C8" s="461"/>
      <c r="D8" s="1243" t="s">
        <v>2008</v>
      </c>
      <c r="E8" s="1244"/>
      <c r="F8" s="452"/>
      <c r="G8" s="452"/>
      <c r="H8" s="389"/>
      <c r="I8" s="389"/>
      <c r="J8" s="389"/>
      <c r="Q8" s="451"/>
      <c r="R8" s="452"/>
    </row>
    <row r="9" spans="2:18" ht="15.5">
      <c r="B9" s="462"/>
      <c r="C9" s="463"/>
      <c r="D9" s="463"/>
      <c r="E9" s="464"/>
      <c r="F9" s="454"/>
      <c r="G9" s="454"/>
      <c r="H9" s="389"/>
      <c r="I9" s="389"/>
      <c r="J9" s="389"/>
      <c r="Q9" s="453"/>
      <c r="R9" s="454"/>
    </row>
    <row r="10" spans="2:18" ht="57.5">
      <c r="B10" s="121" t="s">
        <v>814</v>
      </c>
      <c r="C10" s="79" t="s">
        <v>1792</v>
      </c>
      <c r="D10" s="126" t="s">
        <v>1101</v>
      </c>
      <c r="E10" s="126" t="s">
        <v>1100</v>
      </c>
      <c r="F10" s="121" t="s">
        <v>1102</v>
      </c>
      <c r="G10" s="121" t="s">
        <v>1562</v>
      </c>
      <c r="H10" s="391"/>
      <c r="I10" s="389"/>
      <c r="J10" s="389"/>
      <c r="Q10" s="79" t="s">
        <v>1476</v>
      </c>
      <c r="R10" s="79" t="s">
        <v>1477</v>
      </c>
    </row>
    <row r="11" spans="2:18" ht="27.75" customHeight="1">
      <c r="B11" s="1247" t="s">
        <v>815</v>
      </c>
      <c r="C11" s="1248"/>
      <c r="D11" s="168"/>
      <c r="E11" s="168"/>
      <c r="F11" s="168"/>
      <c r="G11" s="168"/>
      <c r="H11" s="389"/>
      <c r="I11" s="389"/>
      <c r="J11" s="389"/>
      <c r="Q11" s="389"/>
      <c r="R11" s="389"/>
    </row>
    <row r="12" spans="2:18" ht="34.5">
      <c r="B12" s="1250" t="s">
        <v>1103</v>
      </c>
      <c r="C12" s="84" t="s">
        <v>1793</v>
      </c>
      <c r="D12" s="128" t="s">
        <v>1135</v>
      </c>
      <c r="E12" s="128" t="s">
        <v>1135</v>
      </c>
      <c r="F12" s="83" t="s">
        <v>1135</v>
      </c>
      <c r="G12" s="83" t="s">
        <v>1135</v>
      </c>
      <c r="H12" s="389"/>
      <c r="I12" s="389"/>
      <c r="J12" s="389"/>
      <c r="Q12" s="84"/>
      <c r="R12" s="84"/>
    </row>
    <row r="13" spans="2:18">
      <c r="B13" s="1251"/>
      <c r="C13" s="130" t="str">
        <f>'1.1 - APPLIANCES'!D26</f>
        <v>Refrigerators</v>
      </c>
      <c r="D13" s="128">
        <f>'1.1 - APPLIANCES'!M26</f>
        <v>0</v>
      </c>
      <c r="E13" s="128">
        <f>'1.1 - APPLIANCES'!N26</f>
        <v>0</v>
      </c>
      <c r="F13" s="83">
        <f>'1.1 - APPLIANCES'!O26</f>
        <v>0</v>
      </c>
      <c r="G13" s="325"/>
      <c r="H13" s="392" t="str">
        <f>IF($D$8="&lt;Select One - Plan Review or Final Inspection&gt;","See instructions in cell D8",IF($D$8="Plan Review",(IF(E13="No",IF(G13="","Provide explanation for Non-Verified Requirements",""),IF(E13="NA",IF(G13="","Provide explanation for this NA item",""),IF(E13=0,IF(G13="","Provide information in corresponding worksheet. Identify as Y, N or NA."),"")))),IF($D$8="Final Inspection",(IF(F13="No",IF(G13="","Provide explanation for Non-Verified Requirements",""),IF(F13="NA",IF(G13="","Provide explanation for this NA item",""),IF(F13=0,IF(G13="","Provide information in corresponding worksheet. Identify as Y, N or NA.", ""),"")))))))</f>
        <v>See instructions in cell D8</v>
      </c>
      <c r="I13" s="389"/>
      <c r="J13" s="389"/>
      <c r="Q13" s="130"/>
      <c r="R13" s="130"/>
    </row>
    <row r="14" spans="2:18">
      <c r="B14" s="1251"/>
      <c r="C14" s="130" t="str">
        <f>'1.1 - APPLIANCES'!D27</f>
        <v>Dishwashers</v>
      </c>
      <c r="D14" s="128">
        <f>'1.1 - APPLIANCES'!M27</f>
        <v>0</v>
      </c>
      <c r="E14" s="128">
        <f>'1.1 - APPLIANCES'!N27</f>
        <v>0</v>
      </c>
      <c r="F14" s="83">
        <f>'1.1 - APPLIANCES'!O27</f>
        <v>0</v>
      </c>
      <c r="G14" s="325"/>
      <c r="H14" s="392" t="str">
        <f t="shared" ref="H14:H77" si="0">IF($D$8="&lt;Select One - Plan Review or Final Inspection&gt;","See instructions in cell D8",IF($D$8="Plan Review",(IF(E14="No",IF(G14="","Provide explanation for Non-Verified Requirements",""),IF(E14="NA",IF(G14="","Provide explanation for this NA item",""),IF(E14=0,IF(G14="","Provide information in corresponding worksheet. Identify as Y, N or NA."),"")))),IF($D$8="Final Inspection",(IF(F14="No",IF(G14="","Provide explanation for Non-Verified Requirements",""),IF(F14="NA",IF(G14="","Provide explanation for this NA item",""),IF(F14=0,IF(G14="","Provide information in corresponding worksheet. Identify as Y, N or NA.", ""),"")))))))</f>
        <v>See instructions in cell D8</v>
      </c>
      <c r="I14" s="389"/>
      <c r="J14" s="389"/>
      <c r="Q14" s="130"/>
      <c r="R14" s="130"/>
    </row>
    <row r="15" spans="2:18">
      <c r="B15" s="1251"/>
      <c r="C15" s="130" t="str">
        <f>'1.1 - APPLIANCES'!D28</f>
        <v>Clothes Washers</v>
      </c>
      <c r="D15" s="128">
        <f>'1.1 - APPLIANCES'!M28</f>
        <v>0</v>
      </c>
      <c r="E15" s="128">
        <f>'1.1 - APPLIANCES'!N28</f>
        <v>0</v>
      </c>
      <c r="F15" s="83">
        <f>'1.1 - APPLIANCES'!O28</f>
        <v>0</v>
      </c>
      <c r="G15" s="325"/>
      <c r="H15" s="392" t="str">
        <f t="shared" si="0"/>
        <v>See instructions in cell D8</v>
      </c>
      <c r="I15" s="389"/>
      <c r="J15" s="389"/>
      <c r="Q15" s="130"/>
      <c r="R15" s="130"/>
    </row>
    <row r="16" spans="2:18">
      <c r="B16" s="1251"/>
      <c r="C16" s="130" t="str">
        <f>'1.1 - APPLIANCES'!D29</f>
        <v>Ceiling fans</v>
      </c>
      <c r="D16" s="128">
        <f>'1.1 - APPLIANCES'!M29</f>
        <v>0</v>
      </c>
      <c r="E16" s="128">
        <f>'1.1 - APPLIANCES'!N29</f>
        <v>0</v>
      </c>
      <c r="F16" s="83">
        <f>'1.1 - APPLIANCES'!O29</f>
        <v>0</v>
      </c>
      <c r="G16" s="325"/>
      <c r="H16" s="392" t="str">
        <f t="shared" si="0"/>
        <v>See instructions in cell D8</v>
      </c>
      <c r="I16" s="389"/>
      <c r="J16" s="389"/>
      <c r="Q16" s="130"/>
      <c r="R16" s="130"/>
    </row>
    <row r="17" spans="1:18">
      <c r="B17" s="1252"/>
      <c r="C17" s="130" t="str">
        <f>'1.1 - APPLIANCES'!D30</f>
        <v>Vending Machines</v>
      </c>
      <c r="D17" s="128">
        <f>'1.1 - APPLIANCES'!M30</f>
        <v>0</v>
      </c>
      <c r="E17" s="128">
        <f>'1.1 - APPLIANCES'!N30</f>
        <v>0</v>
      </c>
      <c r="F17" s="83">
        <f>'1.1 - APPLIANCES'!O30</f>
        <v>0</v>
      </c>
      <c r="G17" s="325"/>
      <c r="H17" s="392" t="str">
        <f t="shared" si="0"/>
        <v>See instructions in cell D8</v>
      </c>
      <c r="I17" s="389"/>
      <c r="J17" s="389"/>
      <c r="Q17" s="130"/>
      <c r="R17" s="130"/>
    </row>
    <row r="18" spans="1:18" ht="27.75" customHeight="1">
      <c r="B18" s="1247" t="s">
        <v>1104</v>
      </c>
      <c r="C18" s="1248"/>
      <c r="D18" s="85"/>
      <c r="E18" s="85"/>
      <c r="F18" s="85"/>
      <c r="G18" s="85"/>
      <c r="H18" s="392"/>
      <c r="I18" s="389"/>
      <c r="J18" s="389"/>
      <c r="Q18" s="389"/>
      <c r="R18" s="389"/>
    </row>
    <row r="19" spans="1:18" ht="23">
      <c r="B19" s="86" t="s">
        <v>1105</v>
      </c>
      <c r="C19" s="86" t="s">
        <v>265</v>
      </c>
      <c r="D19" s="131">
        <f>'2.1-2.2 - DOMESTIC HOT WATER'!M46</f>
        <v>0</v>
      </c>
      <c r="E19" s="131">
        <f>'2.1-2.2 - DOMESTIC HOT WATER'!N46</f>
        <v>0</v>
      </c>
      <c r="F19" s="131">
        <f>'2.1-2.2 - DOMESTIC HOT WATER'!O46</f>
        <v>0</v>
      </c>
      <c r="G19" s="324"/>
      <c r="H19" s="392" t="str">
        <f t="shared" si="0"/>
        <v>See instructions in cell D8</v>
      </c>
      <c r="I19" s="389"/>
      <c r="J19" s="389"/>
      <c r="Q19" s="86"/>
      <c r="R19" s="86"/>
    </row>
    <row r="20" spans="1:18" ht="149.5">
      <c r="B20" s="1245" t="s">
        <v>1243</v>
      </c>
      <c r="C20" s="89" t="s">
        <v>1692</v>
      </c>
      <c r="D20" s="131">
        <f>'2.1-2.2 - DOMESTIC HOT WATER'!M48</f>
        <v>0</v>
      </c>
      <c r="E20" s="131">
        <f>'2.1-2.2 - DOMESTIC HOT WATER'!N48</f>
        <v>0</v>
      </c>
      <c r="F20" s="131">
        <f>'2.1-2.2 - DOMESTIC HOT WATER'!O48</f>
        <v>0</v>
      </c>
      <c r="G20" s="324"/>
      <c r="H20" s="392" t="str">
        <f t="shared" si="0"/>
        <v>See instructions in cell D8</v>
      </c>
      <c r="I20" s="389"/>
      <c r="J20" s="389"/>
      <c r="Q20" s="89"/>
      <c r="R20" s="89"/>
    </row>
    <row r="21" spans="1:18" ht="23">
      <c r="B21" s="1246"/>
      <c r="C21" s="86" t="s">
        <v>91</v>
      </c>
      <c r="D21" s="131">
        <f>'2.1-2.2 - DOMESTIC HOT WATER'!M49</f>
        <v>0</v>
      </c>
      <c r="E21" s="131">
        <f>'2.1-2.2 - DOMESTIC HOT WATER'!N49</f>
        <v>0</v>
      </c>
      <c r="F21" s="131">
        <f>'2.1-2.2 - DOMESTIC HOT WATER'!O49</f>
        <v>0</v>
      </c>
      <c r="G21" s="324"/>
      <c r="H21" s="392" t="str">
        <f t="shared" si="0"/>
        <v>See instructions in cell D8</v>
      </c>
      <c r="I21" s="389"/>
      <c r="J21" s="389"/>
      <c r="Q21" s="86"/>
      <c r="R21" s="86"/>
    </row>
    <row r="22" spans="1:18" ht="46">
      <c r="B22" s="86" t="s">
        <v>1107</v>
      </c>
      <c r="C22" s="89" t="s">
        <v>1466</v>
      </c>
      <c r="D22" s="131">
        <f>'2.1-2.2 - DOMESTIC HOT WATER'!M54</f>
        <v>0</v>
      </c>
      <c r="E22" s="131">
        <f>'2.1-2.2 - DOMESTIC HOT WATER'!N54</f>
        <v>0</v>
      </c>
      <c r="F22" s="131">
        <f>'2.1-2.2 - DOMESTIC HOT WATER'!O54</f>
        <v>0</v>
      </c>
      <c r="G22" s="324"/>
      <c r="H22" s="392" t="str">
        <f t="shared" si="0"/>
        <v>See instructions in cell D8</v>
      </c>
      <c r="I22" s="389"/>
      <c r="J22" s="389"/>
      <c r="Q22" s="89"/>
      <c r="R22" s="89"/>
    </row>
    <row r="23" spans="1:18" ht="34.5">
      <c r="B23" s="86" t="s">
        <v>4</v>
      </c>
      <c r="C23" s="291" t="s">
        <v>2029</v>
      </c>
      <c r="D23" s="131">
        <f>'2.1-2.2 - DOMESTIC HOT WATER'!M55</f>
        <v>0</v>
      </c>
      <c r="E23" s="131">
        <f>'2.1-2.2 - DOMESTIC HOT WATER'!N55</f>
        <v>0</v>
      </c>
      <c r="F23" s="131">
        <f>'2.1-2.2 - DOMESTIC HOT WATER'!O55</f>
        <v>0</v>
      </c>
      <c r="G23" s="324"/>
      <c r="H23" s="392" t="str">
        <f t="shared" si="0"/>
        <v>See instructions in cell D8</v>
      </c>
      <c r="I23" s="389"/>
      <c r="J23" s="389"/>
      <c r="Q23" s="291"/>
      <c r="R23" s="291"/>
    </row>
    <row r="24" spans="1:18" ht="57.5">
      <c r="B24" s="86" t="s">
        <v>5</v>
      </c>
      <c r="C24" s="291" t="s">
        <v>2030</v>
      </c>
      <c r="D24" s="131">
        <f>'2.1-2.2 - DOMESTIC HOT WATER'!M53</f>
        <v>0</v>
      </c>
      <c r="E24" s="131">
        <f>'2.1-2.2 - DOMESTIC HOT WATER'!N53</f>
        <v>0</v>
      </c>
      <c r="F24" s="131">
        <f>'2.1-2.2 - DOMESTIC HOT WATER'!O53</f>
        <v>0</v>
      </c>
      <c r="G24" s="324"/>
      <c r="H24" s="392" t="str">
        <f t="shared" si="0"/>
        <v>See instructions in cell D8</v>
      </c>
      <c r="I24" s="389"/>
      <c r="J24" s="389"/>
      <c r="Q24" s="291"/>
      <c r="R24" s="291"/>
    </row>
    <row r="25" spans="1:18" ht="115">
      <c r="B25" s="86" t="s">
        <v>6</v>
      </c>
      <c r="C25" s="89" t="s">
        <v>1697</v>
      </c>
      <c r="D25" s="131">
        <f>'2.1-2.2 - DOMESTIC HOT WATER'!M50</f>
        <v>0</v>
      </c>
      <c r="E25" s="131">
        <f>'2.1-2.2 - DOMESTIC HOT WATER'!N50</f>
        <v>0</v>
      </c>
      <c r="F25" s="131">
        <f>'2.1-2.2 - DOMESTIC HOT WATER'!O50</f>
        <v>0</v>
      </c>
      <c r="G25" s="324"/>
      <c r="H25" s="392" t="str">
        <f t="shared" si="0"/>
        <v>See instructions in cell D8</v>
      </c>
      <c r="I25" s="389"/>
      <c r="J25" s="389"/>
      <c r="Q25" s="89"/>
      <c r="R25" s="89"/>
    </row>
    <row r="26" spans="1:18">
      <c r="A26" s="309"/>
      <c r="B26" s="1247" t="s">
        <v>1108</v>
      </c>
      <c r="C26" s="1248"/>
      <c r="D26" s="85"/>
      <c r="E26" s="85"/>
      <c r="F26" s="85"/>
      <c r="G26" s="85"/>
      <c r="H26" s="392"/>
      <c r="I26" s="389"/>
      <c r="J26" s="389"/>
      <c r="Q26" s="389"/>
      <c r="R26" s="389"/>
    </row>
    <row r="27" spans="1:18" ht="80.5">
      <c r="A27" s="309"/>
      <c r="B27" s="1245" t="s">
        <v>1105</v>
      </c>
      <c r="C27" s="86" t="s">
        <v>1824</v>
      </c>
      <c r="D27" s="134" t="s">
        <v>1135</v>
      </c>
      <c r="E27" s="134" t="s">
        <v>1135</v>
      </c>
      <c r="F27" s="88" t="s">
        <v>1135</v>
      </c>
      <c r="G27" s="88" t="s">
        <v>1135</v>
      </c>
      <c r="H27" s="392"/>
      <c r="I27" s="389"/>
      <c r="J27" s="389"/>
      <c r="Q27" s="86"/>
      <c r="R27" s="86"/>
    </row>
    <row r="28" spans="1:18">
      <c r="B28" s="1253"/>
      <c r="C28" s="130" t="s">
        <v>1136</v>
      </c>
      <c r="D28" s="131">
        <f>'3.1 - ENV_BELOW GRADE WALLS'!$G$45</f>
        <v>0</v>
      </c>
      <c r="E28" s="131">
        <f>'3.1 - ENV_BELOW GRADE WALLS'!$H$45</f>
        <v>0</v>
      </c>
      <c r="F28" s="131">
        <f>'3.1 - ENV_BELOW GRADE WALLS'!$I$45</f>
        <v>0</v>
      </c>
      <c r="G28" s="324"/>
      <c r="H28" s="392" t="str">
        <f t="shared" si="0"/>
        <v>See instructions in cell D8</v>
      </c>
      <c r="I28" s="393"/>
      <c r="J28" s="389"/>
      <c r="Q28" s="130"/>
      <c r="R28" s="130"/>
    </row>
    <row r="29" spans="1:18">
      <c r="B29" s="1253"/>
      <c r="C29" s="130" t="s">
        <v>1137</v>
      </c>
      <c r="D29" s="131">
        <f>'3.1 - ENV_ABOVE GRADE WALLS'!$G$61</f>
        <v>0</v>
      </c>
      <c r="E29" s="131">
        <f>'3.1 - ENV_ABOVE GRADE WALLS'!$H$61</f>
        <v>0</v>
      </c>
      <c r="F29" s="131">
        <f>'3.1 - ENV_ABOVE GRADE WALLS'!$I$61</f>
        <v>0</v>
      </c>
      <c r="G29" s="324"/>
      <c r="H29" s="392" t="str">
        <f t="shared" si="0"/>
        <v>See instructions in cell D8</v>
      </c>
      <c r="I29" s="393"/>
      <c r="J29" s="389"/>
      <c r="Q29" s="130"/>
      <c r="R29" s="130"/>
    </row>
    <row r="30" spans="1:18">
      <c r="B30" s="1253"/>
      <c r="C30" s="130" t="s">
        <v>1268</v>
      </c>
      <c r="D30" s="131">
        <f>'3.1 - ENV_ABOVE GRADE WALLS'!$G$63</f>
        <v>0</v>
      </c>
      <c r="E30" s="131">
        <f>'3.1 - ENV_ABOVE GRADE WALLS'!$H$63</f>
        <v>0</v>
      </c>
      <c r="F30" s="131">
        <f>'3.1 - ENV_ABOVE GRADE WALLS'!$I$63</f>
        <v>0</v>
      </c>
      <c r="G30" s="324"/>
      <c r="H30" s="392" t="str">
        <f t="shared" si="0"/>
        <v>See instructions in cell D8</v>
      </c>
      <c r="I30" s="393"/>
      <c r="J30" s="389"/>
      <c r="Q30" s="130"/>
      <c r="R30" s="130"/>
    </row>
    <row r="31" spans="1:18">
      <c r="B31" s="1253"/>
      <c r="C31" s="130" t="s">
        <v>1138</v>
      </c>
      <c r="D31" s="131">
        <f>'3.2 - ENV_ROOF'!$G$46</f>
        <v>0</v>
      </c>
      <c r="E31" s="131">
        <f>'3.2 - ENV_ROOF'!$H$46</f>
        <v>0</v>
      </c>
      <c r="F31" s="131">
        <f>'3.2 - ENV_ROOF'!$I$46</f>
        <v>0</v>
      </c>
      <c r="G31" s="324"/>
      <c r="H31" s="392" t="str">
        <f t="shared" si="0"/>
        <v>See instructions in cell D8</v>
      </c>
      <c r="I31" s="393"/>
      <c r="J31" s="389"/>
      <c r="Q31" s="130"/>
      <c r="R31" s="130"/>
    </row>
    <row r="32" spans="1:18">
      <c r="B32" s="1253"/>
      <c r="C32" s="130" t="s">
        <v>1269</v>
      </c>
      <c r="D32" s="131">
        <f>'3.3 - ENV_FLOORS'!G34</f>
        <v>0</v>
      </c>
      <c r="E32" s="131">
        <f>'3.3 - ENV_FLOORS'!$H$34</f>
        <v>0</v>
      </c>
      <c r="F32" s="131">
        <f>'3.3 - ENV_FLOORS'!$I$34</f>
        <v>0</v>
      </c>
      <c r="G32" s="324"/>
      <c r="H32" s="392" t="str">
        <f t="shared" si="0"/>
        <v>See instructions in cell D8</v>
      </c>
      <c r="I32" s="393"/>
      <c r="J32" s="389"/>
      <c r="Q32" s="130"/>
      <c r="R32" s="130"/>
    </row>
    <row r="33" spans="1:18">
      <c r="B33" s="1253"/>
      <c r="C33" s="130" t="s">
        <v>1270</v>
      </c>
      <c r="D33" s="131">
        <f>'3.3 - ENV_FLOORS'!$G$44</f>
        <v>0</v>
      </c>
      <c r="E33" s="131">
        <f>'3.3 - ENV_FLOORS'!$H$44</f>
        <v>0</v>
      </c>
      <c r="F33" s="131">
        <f>'3.3 - ENV_FLOORS'!$I$44</f>
        <v>0</v>
      </c>
      <c r="G33" s="324"/>
      <c r="H33" s="392" t="str">
        <f t="shared" si="0"/>
        <v>See instructions in cell D8</v>
      </c>
      <c r="I33" s="393"/>
      <c r="J33" s="389"/>
      <c r="Q33" s="130"/>
      <c r="R33" s="130"/>
    </row>
    <row r="34" spans="1:18">
      <c r="B34" s="1253"/>
      <c r="C34" s="130" t="s">
        <v>1271</v>
      </c>
      <c r="D34" s="131">
        <f>'3.3 - ENV_FLOORS'!$G$54</f>
        <v>0</v>
      </c>
      <c r="E34" s="131">
        <f>'3.3 - ENV_FLOORS'!$H$54</f>
        <v>0</v>
      </c>
      <c r="F34" s="87">
        <f>'3.3 - ENV_FLOORS'!$I$54</f>
        <v>0</v>
      </c>
      <c r="G34" s="324"/>
      <c r="H34" s="392" t="str">
        <f t="shared" si="0"/>
        <v>See instructions in cell D8</v>
      </c>
      <c r="I34" s="393"/>
      <c r="J34" s="389"/>
      <c r="Q34" s="130"/>
      <c r="R34" s="130"/>
    </row>
    <row r="35" spans="1:18">
      <c r="B35" s="1253"/>
      <c r="C35" s="130" t="s">
        <v>1272</v>
      </c>
      <c r="D35" s="131">
        <f>'3.3 - ENV_FLOORS'!$G$64</f>
        <v>0</v>
      </c>
      <c r="E35" s="131">
        <f>'3.3 - ENV_FLOORS'!$H$64</f>
        <v>0</v>
      </c>
      <c r="F35" s="87">
        <f>'3.3 - ENV_FLOORS'!$I$64</f>
        <v>0</v>
      </c>
      <c r="G35" s="324"/>
      <c r="H35" s="392" t="str">
        <f t="shared" si="0"/>
        <v>See instructions in cell D8</v>
      </c>
      <c r="I35" s="393"/>
      <c r="J35" s="389"/>
      <c r="Q35" s="130"/>
      <c r="R35" s="130"/>
    </row>
    <row r="36" spans="1:18">
      <c r="B36" s="1253"/>
      <c r="C36" s="130" t="s">
        <v>712</v>
      </c>
      <c r="D36" s="131">
        <f>'3.5 - ENV_EXTERIOR DOORS'!J37</f>
        <v>0</v>
      </c>
      <c r="E36" s="131">
        <f>'3.5 - ENV_EXTERIOR DOORS'!K37</f>
        <v>0</v>
      </c>
      <c r="F36" s="87">
        <f>'3.5 - ENV_EXTERIOR DOORS'!L37</f>
        <v>0</v>
      </c>
      <c r="G36" s="324"/>
      <c r="H36" s="392" t="str">
        <f t="shared" si="0"/>
        <v>See instructions in cell D8</v>
      </c>
      <c r="I36" s="393"/>
      <c r="J36" s="389"/>
      <c r="Q36" s="130"/>
      <c r="R36" s="130"/>
    </row>
    <row r="37" spans="1:18" ht="80.5">
      <c r="A37" s="309"/>
      <c r="B37" s="1253"/>
      <c r="C37" s="86" t="s">
        <v>1689</v>
      </c>
      <c r="D37" s="134" t="s">
        <v>1135</v>
      </c>
      <c r="E37" s="134" t="s">
        <v>1135</v>
      </c>
      <c r="F37" s="88" t="s">
        <v>1135</v>
      </c>
      <c r="G37" s="88" t="s">
        <v>1135</v>
      </c>
      <c r="H37" s="392"/>
      <c r="I37" s="389"/>
      <c r="J37" s="389"/>
      <c r="Q37" s="86"/>
      <c r="R37" s="86"/>
    </row>
    <row r="38" spans="1:18">
      <c r="B38" s="1253"/>
      <c r="C38" s="130" t="s">
        <v>1136</v>
      </c>
      <c r="D38" s="131">
        <f>'3.1 - ENV_BELOW GRADE WALLS'!$G$50</f>
        <v>0</v>
      </c>
      <c r="E38" s="131">
        <f>'3.1 - ENV_BELOW GRADE WALLS'!$H$50</f>
        <v>0</v>
      </c>
      <c r="F38" s="131">
        <f>'3.1 - ENV_BELOW GRADE WALLS'!$I$50</f>
        <v>0</v>
      </c>
      <c r="G38" s="324"/>
      <c r="H38" s="392" t="str">
        <f t="shared" si="0"/>
        <v>See instructions in cell D8</v>
      </c>
      <c r="I38" s="393"/>
      <c r="J38" s="389"/>
      <c r="Q38" s="130"/>
      <c r="R38" s="130"/>
    </row>
    <row r="39" spans="1:18">
      <c r="B39" s="1253"/>
      <c r="C39" s="130" t="s">
        <v>1137</v>
      </c>
      <c r="D39" s="131">
        <f>'3.1 - ENV_ABOVE GRADE WALLS'!$G$66</f>
        <v>0</v>
      </c>
      <c r="E39" s="131">
        <f>'3.1 - ENV_ABOVE GRADE WALLS'!$H$66</f>
        <v>0</v>
      </c>
      <c r="F39" s="131">
        <f>'3.1 - ENV_ABOVE GRADE WALLS'!$I$65</f>
        <v>0</v>
      </c>
      <c r="G39" s="324"/>
      <c r="H39" s="392" t="str">
        <f t="shared" si="0"/>
        <v>See instructions in cell D8</v>
      </c>
      <c r="I39" s="393"/>
      <c r="J39" s="389"/>
      <c r="Q39" s="130"/>
      <c r="R39" s="130"/>
    </row>
    <row r="40" spans="1:18">
      <c r="B40" s="1253"/>
      <c r="C40" s="130" t="s">
        <v>1268</v>
      </c>
      <c r="D40" s="131">
        <f>'3.1 - ENV_ABOVE GRADE WALLS'!$G$67</f>
        <v>0</v>
      </c>
      <c r="E40" s="131">
        <f>'3.1 - ENV_ABOVE GRADE WALLS'!$H$67</f>
        <v>0</v>
      </c>
      <c r="F40" s="131">
        <f>'3.1 - ENV_ABOVE GRADE WALLS'!$I$67</f>
        <v>0</v>
      </c>
      <c r="G40" s="324"/>
      <c r="H40" s="392" t="str">
        <f t="shared" si="0"/>
        <v>See instructions in cell D8</v>
      </c>
      <c r="I40" s="393"/>
      <c r="J40" s="389"/>
      <c r="Q40" s="130"/>
      <c r="R40" s="130"/>
    </row>
    <row r="41" spans="1:18">
      <c r="B41" s="1253"/>
      <c r="C41" s="130" t="s">
        <v>1138</v>
      </c>
      <c r="D41" s="131">
        <f>'3.2 - ENV_ROOF'!$G$49</f>
        <v>0</v>
      </c>
      <c r="E41" s="131">
        <f>'3.2 - ENV_ROOF'!$H$49</f>
        <v>0</v>
      </c>
      <c r="F41" s="131">
        <f>'3.2 - ENV_ROOF'!$I$49</f>
        <v>0</v>
      </c>
      <c r="G41" s="324"/>
      <c r="H41" s="392" t="str">
        <f t="shared" si="0"/>
        <v>See instructions in cell D8</v>
      </c>
      <c r="I41" s="393"/>
      <c r="J41" s="389"/>
      <c r="Q41" s="130"/>
      <c r="R41" s="130"/>
    </row>
    <row r="42" spans="1:18">
      <c r="B42" s="1253"/>
      <c r="C42" s="130" t="s">
        <v>1269</v>
      </c>
      <c r="D42" s="131">
        <f>'3.3 - ENV_FLOORS'!$G$68</f>
        <v>0</v>
      </c>
      <c r="E42" s="131">
        <f>'3.3 - ENV_FLOORS'!$H$68</f>
        <v>0</v>
      </c>
      <c r="F42" s="131">
        <f>'3.3 - ENV_FLOORS'!$I$68</f>
        <v>0</v>
      </c>
      <c r="G42" s="324"/>
      <c r="H42" s="392" t="str">
        <f t="shared" si="0"/>
        <v>See instructions in cell D8</v>
      </c>
      <c r="I42" s="393"/>
      <c r="J42" s="389"/>
      <c r="Q42" s="130"/>
      <c r="R42" s="130"/>
    </row>
    <row r="43" spans="1:18">
      <c r="B43" s="1253"/>
      <c r="C43" s="130" t="s">
        <v>1270</v>
      </c>
      <c r="D43" s="131">
        <f>'3.3 - ENV_FLOORS'!$G$69</f>
        <v>0</v>
      </c>
      <c r="E43" s="131">
        <f>'3.3 - ENV_FLOORS'!$H$69</f>
        <v>0</v>
      </c>
      <c r="F43" s="131">
        <f>'3.3 - ENV_FLOORS'!$I$69</f>
        <v>0</v>
      </c>
      <c r="G43" s="324"/>
      <c r="H43" s="392" t="str">
        <f t="shared" si="0"/>
        <v>See instructions in cell D8</v>
      </c>
      <c r="I43" s="393"/>
      <c r="J43" s="389"/>
      <c r="Q43" s="130"/>
      <c r="R43" s="130"/>
    </row>
    <row r="44" spans="1:18">
      <c r="B44" s="1253"/>
      <c r="C44" s="130" t="s">
        <v>1271</v>
      </c>
      <c r="D44" s="131">
        <f>'3.3 - ENV_FLOORS'!$G$70</f>
        <v>0</v>
      </c>
      <c r="E44" s="131">
        <f>'3.3 - ENV_FLOORS'!$H$70</f>
        <v>0</v>
      </c>
      <c r="F44" s="131">
        <f>'3.3 - ENV_FLOORS'!$I$70</f>
        <v>0</v>
      </c>
      <c r="G44" s="324"/>
      <c r="H44" s="392" t="str">
        <f t="shared" si="0"/>
        <v>See instructions in cell D8</v>
      </c>
      <c r="I44" s="393"/>
      <c r="J44" s="389"/>
      <c r="Q44" s="130"/>
      <c r="R44" s="130"/>
    </row>
    <row r="45" spans="1:18">
      <c r="B45" s="1253"/>
      <c r="C45" s="130" t="s">
        <v>1272</v>
      </c>
      <c r="D45" s="131">
        <f>'3.3 - ENV_FLOORS'!$G$71</f>
        <v>0</v>
      </c>
      <c r="E45" s="131">
        <f>'3.3 - ENV_FLOORS'!$H$71</f>
        <v>0</v>
      </c>
      <c r="F45" s="87">
        <f>'3.3 - ENV_FLOORS'!$I$71</f>
        <v>0</v>
      </c>
      <c r="G45" s="324"/>
      <c r="H45" s="392" t="str">
        <f t="shared" si="0"/>
        <v>See instructions in cell D8</v>
      </c>
      <c r="I45" s="393"/>
      <c r="J45" s="389"/>
      <c r="Q45" s="130"/>
      <c r="R45" s="130"/>
    </row>
    <row r="46" spans="1:18">
      <c r="B46" s="1253"/>
      <c r="C46" s="130" t="s">
        <v>712</v>
      </c>
      <c r="D46" s="131">
        <f>'3.5 - ENV_EXTERIOR DOORS'!J37</f>
        <v>0</v>
      </c>
      <c r="E46" s="131">
        <f>'3.5 - ENV_EXTERIOR DOORS'!K37</f>
        <v>0</v>
      </c>
      <c r="F46" s="131">
        <f>'3.5 - ENV_EXTERIOR DOORS'!L37</f>
        <v>0</v>
      </c>
      <c r="G46" s="324"/>
      <c r="H46" s="392" t="str">
        <f t="shared" si="0"/>
        <v>See instructions in cell D8</v>
      </c>
      <c r="I46" s="393"/>
      <c r="J46" s="389"/>
      <c r="Q46" s="130"/>
      <c r="R46" s="130"/>
    </row>
    <row r="47" spans="1:18" ht="80.5">
      <c r="B47" s="1253"/>
      <c r="C47" s="291" t="s">
        <v>1725</v>
      </c>
      <c r="D47" s="134">
        <f>'3.1 - ENV_ABOVE GRADE WALLS'!G68</f>
        <v>0</v>
      </c>
      <c r="E47" s="131">
        <f>'3.1 - ENV_ABOVE GRADE WALLS'!H68</f>
        <v>0</v>
      </c>
      <c r="F47" s="131">
        <f>'3.1 - ENV_ABOVE GRADE WALLS'!I68</f>
        <v>0</v>
      </c>
      <c r="G47" s="324"/>
      <c r="H47" s="392" t="str">
        <f t="shared" si="0"/>
        <v>See instructions in cell D8</v>
      </c>
      <c r="I47" s="389"/>
      <c r="J47" s="389"/>
      <c r="Q47" s="291"/>
      <c r="R47" s="291"/>
    </row>
    <row r="48" spans="1:18" ht="115">
      <c r="A48" s="309"/>
      <c r="B48" s="1245" t="s">
        <v>709</v>
      </c>
      <c r="C48" s="307" t="str">
        <f>IF('Project Info'!$C$12="","&lt;Confirm if project is participating in NYSERDA MPP on Project Info tab&gt;",IF('Project Info'!$C$12="Yes",'Prescriptive Path Checklist'!R48,'Prescriptive Path Checklist'!Q48))</f>
        <v>&lt;Confirm if project is participating in NYSERDA MPP on Project Info tab&gt;</v>
      </c>
      <c r="D48" s="128">
        <f>'3.4 - ENV_WINDOWS'!M39</f>
        <v>0</v>
      </c>
      <c r="E48" s="128">
        <f>'3.4 - ENV_WINDOWS'!N39</f>
        <v>0</v>
      </c>
      <c r="F48" s="83">
        <f>'3.4 - ENV_WINDOWS'!O39</f>
        <v>0</v>
      </c>
      <c r="G48" s="325"/>
      <c r="H48" s="392" t="str">
        <f t="shared" si="0"/>
        <v>See instructions in cell D8</v>
      </c>
      <c r="I48" s="389"/>
      <c r="J48" s="389"/>
      <c r="Q48" s="307" t="s">
        <v>1698</v>
      </c>
      <c r="R48" s="307" t="s">
        <v>1473</v>
      </c>
    </row>
    <row r="49" spans="1:18">
      <c r="A49" s="309"/>
      <c r="B49" s="1246"/>
      <c r="C49" s="307" t="s">
        <v>1247</v>
      </c>
      <c r="D49" s="128">
        <f>'3.4 - ENV_WINDOWS'!M40</f>
        <v>0</v>
      </c>
      <c r="E49" s="128">
        <f>'3.4 - ENV_WINDOWS'!N40</f>
        <v>0</v>
      </c>
      <c r="F49" s="83">
        <f>'3.4 - ENV_WINDOWS'!O40</f>
        <v>0</v>
      </c>
      <c r="G49" s="325"/>
      <c r="H49" s="392" t="str">
        <f t="shared" si="0"/>
        <v>See instructions in cell D8</v>
      </c>
      <c r="I49" s="389"/>
      <c r="J49" s="389"/>
      <c r="Q49" s="307"/>
      <c r="R49" s="307"/>
    </row>
    <row r="50" spans="1:18" ht="34.5">
      <c r="B50" s="86" t="s">
        <v>1109</v>
      </c>
      <c r="C50" s="291" t="s">
        <v>1110</v>
      </c>
      <c r="D50" s="131">
        <f>'3.5 - ENV_EXTERIOR DOORS'!J37</f>
        <v>0</v>
      </c>
      <c r="E50" s="131">
        <f>'3.5 - ENV_EXTERIOR DOORS'!K37</f>
        <v>0</v>
      </c>
      <c r="F50" s="87">
        <f>'3.5 - ENV_EXTERIOR DOORS'!L37</f>
        <v>0</v>
      </c>
      <c r="G50" s="324"/>
      <c r="H50" s="392" t="str">
        <f t="shared" si="0"/>
        <v>See instructions in cell D8</v>
      </c>
      <c r="I50" s="389"/>
      <c r="J50" s="389"/>
      <c r="Q50" s="291"/>
      <c r="R50" s="291"/>
    </row>
    <row r="51" spans="1:18" ht="34.5">
      <c r="B51" s="86" t="s">
        <v>1111</v>
      </c>
      <c r="C51" s="305" t="s">
        <v>1686</v>
      </c>
      <c r="D51" s="128">
        <f>'5.2, 5.4 - COOLING'!N57</f>
        <v>0</v>
      </c>
      <c r="E51" s="128">
        <f>'5.2, 5.4 - COOLING'!O57</f>
        <v>0</v>
      </c>
      <c r="F51" s="83">
        <f>'5.2, 5.4 - COOLING'!P57</f>
        <v>0</v>
      </c>
      <c r="G51" s="325"/>
      <c r="H51" s="392" t="str">
        <f t="shared" si="0"/>
        <v>See instructions in cell D8</v>
      </c>
      <c r="I51" s="389"/>
      <c r="J51" s="389"/>
      <c r="Q51" s="305"/>
      <c r="R51" s="305"/>
    </row>
    <row r="52" spans="1:18">
      <c r="B52" s="80" t="s">
        <v>1112</v>
      </c>
      <c r="C52" s="81"/>
      <c r="D52" s="85"/>
      <c r="E52" s="85"/>
      <c r="F52" s="85"/>
      <c r="G52" s="85"/>
      <c r="H52" s="392"/>
      <c r="I52" s="389"/>
      <c r="J52" s="389"/>
      <c r="Q52" s="81"/>
      <c r="R52" s="81"/>
    </row>
    <row r="53" spans="1:18" ht="46">
      <c r="B53" s="86" t="s">
        <v>1113</v>
      </c>
      <c r="C53" s="291" t="s">
        <v>1114</v>
      </c>
      <c r="D53" s="131">
        <f>'4.1 - GARAGES_CMPTZ &amp; HEATING '!G25</f>
        <v>0</v>
      </c>
      <c r="E53" s="131">
        <f>'4.1 - GARAGES_CMPTZ &amp; HEATING '!H25</f>
        <v>0</v>
      </c>
      <c r="F53" s="87">
        <f>'4.1 - GARAGES_CMPTZ &amp; HEATING '!I25</f>
        <v>0</v>
      </c>
      <c r="G53" s="324"/>
      <c r="H53" s="392" t="str">
        <f t="shared" si="0"/>
        <v>See instructions in cell D8</v>
      </c>
      <c r="I53" s="389"/>
      <c r="J53" s="389"/>
      <c r="Q53" s="291"/>
      <c r="R53" s="291"/>
    </row>
    <row r="54" spans="1:18" ht="57.5">
      <c r="A54" s="309"/>
      <c r="B54" s="86" t="s">
        <v>1906</v>
      </c>
      <c r="C54" s="291" t="s">
        <v>1720</v>
      </c>
      <c r="D54" s="131">
        <f>'4.1 - GARAGES_CMPTZ &amp; HEATING '!G23</f>
        <v>0</v>
      </c>
      <c r="E54" s="131">
        <f>'4.1 - GARAGES_CMPTZ &amp; HEATING '!H23</f>
        <v>0</v>
      </c>
      <c r="F54" s="87">
        <f>'4.1 - GARAGES_CMPTZ &amp; HEATING '!I23</f>
        <v>0</v>
      </c>
      <c r="G54" s="324"/>
      <c r="H54" s="392" t="str">
        <f t="shared" si="0"/>
        <v>See instructions in cell D8</v>
      </c>
      <c r="I54" s="389"/>
      <c r="J54" s="389"/>
      <c r="Q54" s="291"/>
      <c r="R54" s="291"/>
    </row>
    <row r="55" spans="1:18" ht="46">
      <c r="B55" s="86" t="s">
        <v>1115</v>
      </c>
      <c r="C55" s="291" t="s">
        <v>1506</v>
      </c>
      <c r="D55" s="131">
        <f>'4.1 - GARAGES_CMPTZ &amp; HEATING '!G24</f>
        <v>0</v>
      </c>
      <c r="E55" s="131">
        <f>'4.1 - GARAGES_CMPTZ &amp; HEATING '!H24</f>
        <v>0</v>
      </c>
      <c r="F55" s="87">
        <f>'4.1 - GARAGES_CMPTZ &amp; HEATING '!I24</f>
        <v>0</v>
      </c>
      <c r="G55" s="324"/>
      <c r="H55" s="392" t="str">
        <f t="shared" si="0"/>
        <v>See instructions in cell D8</v>
      </c>
      <c r="I55" s="389"/>
      <c r="J55" s="389"/>
      <c r="Q55" s="291"/>
      <c r="R55" s="291"/>
    </row>
    <row r="56" spans="1:18">
      <c r="B56" s="1247" t="s">
        <v>1116</v>
      </c>
      <c r="C56" s="1248"/>
      <c r="D56" s="85"/>
      <c r="E56" s="85"/>
      <c r="F56" s="85"/>
      <c r="G56" s="85"/>
      <c r="H56" s="392"/>
      <c r="I56" s="389"/>
      <c r="J56" s="389"/>
      <c r="Q56" s="389"/>
      <c r="R56" s="389"/>
    </row>
    <row r="57" spans="1:18" ht="23">
      <c r="A57" s="309"/>
      <c r="B57" s="1254" t="s">
        <v>1105</v>
      </c>
      <c r="C57" s="86" t="s">
        <v>1248</v>
      </c>
      <c r="D57" s="131" t="s">
        <v>1135</v>
      </c>
      <c r="E57" s="131" t="s">
        <v>1135</v>
      </c>
      <c r="F57" s="87" t="s">
        <v>1135</v>
      </c>
      <c r="G57" s="87" t="s">
        <v>1135</v>
      </c>
      <c r="H57" s="392"/>
      <c r="I57" s="389"/>
      <c r="J57" s="389"/>
      <c r="Q57" s="86"/>
      <c r="R57" s="86"/>
    </row>
    <row r="58" spans="1:18">
      <c r="B58" s="1254"/>
      <c r="C58" s="122" t="s">
        <v>1139</v>
      </c>
      <c r="D58" s="131">
        <f>'5.1, 5.3 - HEATING'!M44</f>
        <v>0</v>
      </c>
      <c r="E58" s="131">
        <f>'5.1, 5.3 - HEATING'!N44</f>
        <v>0</v>
      </c>
      <c r="F58" s="87">
        <f>'5.1, 5.3 - HEATING'!O44</f>
        <v>0</v>
      </c>
      <c r="G58" s="324"/>
      <c r="H58" s="392" t="str">
        <f t="shared" si="0"/>
        <v>See instructions in cell D8</v>
      </c>
      <c r="I58" s="389"/>
      <c r="J58" s="389"/>
      <c r="Q58" s="122"/>
      <c r="R58" s="122"/>
    </row>
    <row r="59" spans="1:18">
      <c r="B59" s="1254"/>
      <c r="C59" s="122" t="s">
        <v>1140</v>
      </c>
      <c r="D59" s="131">
        <f>'5.2, 5.4 - COOLING'!N33</f>
        <v>0</v>
      </c>
      <c r="E59" s="131">
        <f>'5.2, 5.4 - COOLING'!O33</f>
        <v>0</v>
      </c>
      <c r="F59" s="87">
        <f>'5.2, 5.4 - COOLING'!P33</f>
        <v>0</v>
      </c>
      <c r="G59" s="324"/>
      <c r="H59" s="392" t="str">
        <f t="shared" si="0"/>
        <v>See instructions in cell D8</v>
      </c>
      <c r="I59" s="389"/>
      <c r="J59" s="389"/>
      <c r="Q59" s="122"/>
      <c r="R59" s="122"/>
    </row>
    <row r="60" spans="1:18" ht="34.5">
      <c r="A60" s="309"/>
      <c r="B60" s="86" t="s">
        <v>1117</v>
      </c>
      <c r="C60" s="307" t="str">
        <f>IF('Project Info'!$C$12="","&lt;Confirm if project is participating in NYSERDA MPP on Project Info tab&gt;",IF('Project Info'!$C$12="Yes",'Prescriptive Path Checklist'!R60,'Prescriptive Path Checklist'!Q60))</f>
        <v>&lt;Confirm if project is participating in NYSERDA MPP on Project Info tab&gt;</v>
      </c>
      <c r="D60" s="131">
        <f>'5.1, 5.3 - HEATING'!M46</f>
        <v>0</v>
      </c>
      <c r="E60" s="131">
        <f>'5.1, 5.3 - HEATING'!N46</f>
        <v>0</v>
      </c>
      <c r="F60" s="87">
        <f>'5.1, 5.3 - HEATING'!O46</f>
        <v>0</v>
      </c>
      <c r="G60" s="324"/>
      <c r="H60" s="392" t="str">
        <f t="shared" si="0"/>
        <v>See instructions in cell D8</v>
      </c>
      <c r="I60" s="389"/>
      <c r="J60" s="389"/>
      <c r="Q60" s="307" t="s">
        <v>1118</v>
      </c>
      <c r="R60" s="291" t="s">
        <v>1616</v>
      </c>
    </row>
    <row r="61" spans="1:18" ht="69">
      <c r="A61" s="309"/>
      <c r="B61" s="86" t="s">
        <v>1290</v>
      </c>
      <c r="C61" s="291" t="s">
        <v>1464</v>
      </c>
      <c r="D61" s="131">
        <f>'5.1, 5.3 - HEATING'!M47</f>
        <v>0</v>
      </c>
      <c r="E61" s="131">
        <f>'5.1, 5.3 - HEATING'!N47</f>
        <v>0</v>
      </c>
      <c r="F61" s="131">
        <f>'5.1, 5.3 - HEATING'!O47</f>
        <v>0</v>
      </c>
      <c r="G61" s="324"/>
      <c r="H61" s="392" t="str">
        <f t="shared" si="0"/>
        <v>See instructions in cell D8</v>
      </c>
      <c r="I61" s="389"/>
      <c r="J61" s="389"/>
      <c r="Q61" s="291"/>
      <c r="R61" s="291"/>
    </row>
    <row r="62" spans="1:18" ht="126.5">
      <c r="B62" s="1245" t="s">
        <v>1291</v>
      </c>
      <c r="C62" s="89" t="s">
        <v>1462</v>
      </c>
      <c r="D62" s="131">
        <f>'5.1, 5.3 - HEATING'!M48</f>
        <v>0</v>
      </c>
      <c r="E62" s="131">
        <f>'5.1, 5.3 - HEATING'!N48</f>
        <v>0</v>
      </c>
      <c r="F62" s="87">
        <f>'5.1, 5.3 - HEATING'!O48</f>
        <v>0</v>
      </c>
      <c r="G62" s="324"/>
      <c r="H62" s="392" t="str">
        <f t="shared" si="0"/>
        <v>See instructions in cell D8</v>
      </c>
      <c r="I62" s="389"/>
      <c r="J62" s="389"/>
      <c r="Q62" s="89"/>
      <c r="R62" s="89"/>
    </row>
    <row r="63" spans="1:18" ht="46">
      <c r="A63" s="309"/>
      <c r="B63" s="1246"/>
      <c r="C63" s="89" t="s">
        <v>1626</v>
      </c>
      <c r="D63" s="131">
        <f>'5.1, 5.3 - HEATING'!M46</f>
        <v>0</v>
      </c>
      <c r="E63" s="131">
        <f>'5.1, 5.3 - HEATING'!N46</f>
        <v>0</v>
      </c>
      <c r="F63" s="87">
        <f>'5.1, 5.3 - HEATING'!O46</f>
        <v>0</v>
      </c>
      <c r="G63" s="324"/>
      <c r="H63" s="392" t="str">
        <f t="shared" si="0"/>
        <v>See instructions in cell D8</v>
      </c>
      <c r="I63" s="389"/>
      <c r="J63" s="389"/>
      <c r="Q63" s="89"/>
      <c r="R63" s="89"/>
    </row>
    <row r="64" spans="1:18" ht="126.5">
      <c r="B64" s="1245" t="s">
        <v>1292</v>
      </c>
      <c r="C64" s="89" t="s">
        <v>1465</v>
      </c>
      <c r="D64" s="131">
        <f>'5.2, 5.4 - COOLING'!N36</f>
        <v>0</v>
      </c>
      <c r="E64" s="131">
        <f>'5.2, 5.4 - COOLING'!O36</f>
        <v>0</v>
      </c>
      <c r="F64" s="87">
        <f>'5.2, 5.4 - COOLING'!P36</f>
        <v>0</v>
      </c>
      <c r="G64" s="324"/>
      <c r="H64" s="392" t="str">
        <f t="shared" si="0"/>
        <v>See instructions in cell D8</v>
      </c>
      <c r="I64" s="389"/>
      <c r="J64" s="389"/>
      <c r="Q64" s="89"/>
      <c r="R64" s="89"/>
    </row>
    <row r="65" spans="1:18" ht="57.5">
      <c r="B65" s="1246"/>
      <c r="C65" s="307" t="str">
        <f>IF('Project Info'!$C$12="","&lt;Confirm if project is participating in NYSERDA MPP on Project Info tab&gt;",IF('Project Info'!$C$12="Yes",'Prescriptive Path Checklist'!R65,'Prescriptive Path Checklist'!Q65))</f>
        <v>&lt;Confirm if project is participating in NYSERDA MPP on Project Info tab&gt;</v>
      </c>
      <c r="D65" s="131">
        <f>'5.2, 5.4 - COOLING'!N35</f>
        <v>0</v>
      </c>
      <c r="E65" s="131">
        <f>'5.2, 5.4 - COOLING'!O35</f>
        <v>0</v>
      </c>
      <c r="F65" s="87">
        <f>'5.2, 5.4 - COOLING'!P35</f>
        <v>0</v>
      </c>
      <c r="G65" s="324"/>
      <c r="H65" s="392" t="str">
        <f t="shared" si="0"/>
        <v>See instructions in cell D8</v>
      </c>
      <c r="I65" s="389"/>
      <c r="J65" s="389"/>
      <c r="Q65" s="307" t="s">
        <v>1618</v>
      </c>
      <c r="R65" s="291" t="s">
        <v>1617</v>
      </c>
    </row>
    <row r="66" spans="1:18" ht="69">
      <c r="B66" s="1249" t="s">
        <v>1293</v>
      </c>
      <c r="C66" s="305" t="s">
        <v>710</v>
      </c>
      <c r="D66" s="131" t="s">
        <v>1135</v>
      </c>
      <c r="E66" s="131" t="s">
        <v>1135</v>
      </c>
      <c r="F66" s="87" t="s">
        <v>1135</v>
      </c>
      <c r="G66" s="87" t="s">
        <v>1135</v>
      </c>
      <c r="H66" s="392"/>
      <c r="I66" s="389"/>
      <c r="J66" s="389"/>
      <c r="Q66" s="305"/>
      <c r="R66" s="305"/>
    </row>
    <row r="67" spans="1:18">
      <c r="B67" s="1249"/>
      <c r="C67" s="306" t="s">
        <v>1139</v>
      </c>
      <c r="D67" s="131">
        <f>'5.1, 5.3 - HEATING'!M58</f>
        <v>0</v>
      </c>
      <c r="E67" s="131">
        <f>'5.1, 5.3 - HEATING'!N58</f>
        <v>0</v>
      </c>
      <c r="F67" s="87">
        <f>'5.1, 5.3 - HEATING'!O58</f>
        <v>0</v>
      </c>
      <c r="G67" s="324"/>
      <c r="H67" s="392" t="str">
        <f t="shared" si="0"/>
        <v>See instructions in cell D8</v>
      </c>
      <c r="I67" s="389"/>
      <c r="J67" s="389"/>
      <c r="Q67" s="306"/>
      <c r="R67" s="306"/>
    </row>
    <row r="68" spans="1:18">
      <c r="B68" s="1249"/>
      <c r="C68" s="306" t="s">
        <v>1140</v>
      </c>
      <c r="D68" s="131">
        <f>'5.2, 5.4 - COOLING'!N44</f>
        <v>0</v>
      </c>
      <c r="E68" s="131">
        <f>'5.2, 5.4 - COOLING'!O44</f>
        <v>0</v>
      </c>
      <c r="F68" s="87">
        <f>'5.2, 5.4 - COOLING'!P44</f>
        <v>0</v>
      </c>
      <c r="G68" s="324"/>
      <c r="H68" s="392" t="str">
        <f t="shared" si="0"/>
        <v>See instructions in cell D8</v>
      </c>
      <c r="I68" s="389"/>
      <c r="J68" s="389"/>
      <c r="Q68" s="306"/>
      <c r="R68" s="306"/>
    </row>
    <row r="69" spans="1:18" ht="46.5">
      <c r="B69" s="1249" t="s">
        <v>1119</v>
      </c>
      <c r="C69" s="291" t="s">
        <v>1244</v>
      </c>
      <c r="D69" s="131" t="s">
        <v>1135</v>
      </c>
      <c r="E69" s="131" t="s">
        <v>1135</v>
      </c>
      <c r="F69" s="87" t="s">
        <v>1135</v>
      </c>
      <c r="G69" s="87" t="s">
        <v>1135</v>
      </c>
      <c r="H69" s="392"/>
      <c r="I69" s="389"/>
      <c r="J69" s="389"/>
      <c r="Q69" s="291"/>
      <c r="R69" s="291"/>
    </row>
    <row r="70" spans="1:18">
      <c r="B70" s="1249"/>
      <c r="C70" s="306" t="s">
        <v>1139</v>
      </c>
      <c r="D70" s="131">
        <f>'5.1, 5.3 - HEATING'!M61</f>
        <v>0</v>
      </c>
      <c r="E70" s="131">
        <f>'5.1, 5.3 - HEATING'!N61</f>
        <v>0</v>
      </c>
      <c r="F70" s="87">
        <f>'5.1, 5.3 - HEATING'!O61</f>
        <v>0</v>
      </c>
      <c r="G70" s="324"/>
      <c r="H70" s="392" t="str">
        <f t="shared" si="0"/>
        <v>See instructions in cell D8</v>
      </c>
      <c r="I70" s="389"/>
      <c r="J70" s="389"/>
      <c r="Q70" s="306"/>
      <c r="R70" s="306"/>
    </row>
    <row r="71" spans="1:18">
      <c r="B71" s="1249"/>
      <c r="C71" s="306" t="s">
        <v>1140</v>
      </c>
      <c r="D71" s="131">
        <f>'5.2, 5.4 - COOLING'!N52</f>
        <v>0</v>
      </c>
      <c r="E71" s="131">
        <f>'5.2, 5.4 - COOLING'!O52</f>
        <v>0</v>
      </c>
      <c r="F71" s="87">
        <f>'5.2, 5.4 - COOLING'!P52</f>
        <v>0</v>
      </c>
      <c r="G71" s="324"/>
      <c r="H71" s="392" t="str">
        <f t="shared" si="0"/>
        <v>See instructions in cell D8</v>
      </c>
      <c r="I71" s="389"/>
      <c r="J71" s="389"/>
      <c r="Q71" s="306"/>
      <c r="R71" s="306"/>
    </row>
    <row r="72" spans="1:18" ht="57.5">
      <c r="B72" s="1249" t="s">
        <v>1294</v>
      </c>
      <c r="C72" s="291" t="s">
        <v>153</v>
      </c>
      <c r="D72" s="131" t="s">
        <v>1135</v>
      </c>
      <c r="E72" s="131" t="s">
        <v>1135</v>
      </c>
      <c r="F72" s="87" t="s">
        <v>1135</v>
      </c>
      <c r="G72" s="87" t="s">
        <v>1135</v>
      </c>
      <c r="H72" s="392"/>
      <c r="I72" s="389"/>
      <c r="J72" s="389"/>
      <c r="Q72" s="291"/>
      <c r="R72" s="291"/>
    </row>
    <row r="73" spans="1:18">
      <c r="B73" s="1249"/>
      <c r="C73" s="306" t="s">
        <v>1139</v>
      </c>
      <c r="D73" s="131">
        <f>'5.1, 5.3 - HEATING'!M63</f>
        <v>0</v>
      </c>
      <c r="E73" s="131">
        <f>'5.1, 5.3 - HEATING'!N63</f>
        <v>0</v>
      </c>
      <c r="F73" s="87">
        <f>'5.1, 5.3 - HEATING'!O63</f>
        <v>0</v>
      </c>
      <c r="G73" s="324"/>
      <c r="H73" s="392" t="str">
        <f t="shared" si="0"/>
        <v>See instructions in cell D8</v>
      </c>
      <c r="I73" s="393"/>
      <c r="J73" s="389"/>
      <c r="Q73" s="306"/>
      <c r="R73" s="306"/>
    </row>
    <row r="74" spans="1:18">
      <c r="B74" s="1249"/>
      <c r="C74" s="306" t="s">
        <v>1140</v>
      </c>
      <c r="D74" s="131">
        <f>'5.2, 5.4 - COOLING'!N51</f>
        <v>0</v>
      </c>
      <c r="E74" s="131">
        <f>'5.2, 5.4 - COOLING'!O51</f>
        <v>0</v>
      </c>
      <c r="F74" s="87">
        <f>'5.2, 5.4 - COOLING'!P51</f>
        <v>0</v>
      </c>
      <c r="G74" s="324"/>
      <c r="H74" s="392" t="str">
        <f t="shared" si="0"/>
        <v>See instructions in cell D8</v>
      </c>
      <c r="I74" s="389"/>
      <c r="J74" s="389"/>
      <c r="Q74" s="306"/>
      <c r="R74" s="306"/>
    </row>
    <row r="75" spans="1:18" ht="71.5">
      <c r="A75" s="309"/>
      <c r="B75" s="1249"/>
      <c r="C75" s="291" t="s">
        <v>1694</v>
      </c>
      <c r="D75" s="131" t="s">
        <v>1135</v>
      </c>
      <c r="E75" s="131" t="s">
        <v>1135</v>
      </c>
      <c r="F75" s="87" t="s">
        <v>1135</v>
      </c>
      <c r="G75" s="87" t="s">
        <v>1135</v>
      </c>
      <c r="H75" s="392"/>
      <c r="I75" s="389"/>
      <c r="J75" s="389"/>
      <c r="Q75" s="291"/>
      <c r="R75" s="291"/>
    </row>
    <row r="76" spans="1:18">
      <c r="B76" s="1249"/>
      <c r="C76" s="122" t="s">
        <v>1139</v>
      </c>
      <c r="D76" s="131">
        <f>'5.1, 5.3 - HEATING'!M69</f>
        <v>0</v>
      </c>
      <c r="E76" s="131">
        <f>'5.1, 5.3 - HEATING'!N69</f>
        <v>0</v>
      </c>
      <c r="F76" s="87">
        <f>'5.1, 5.3 - HEATING'!O69</f>
        <v>0</v>
      </c>
      <c r="G76" s="324"/>
      <c r="H76" s="392" t="str">
        <f t="shared" si="0"/>
        <v>See instructions in cell D8</v>
      </c>
      <c r="I76" s="393"/>
      <c r="J76" s="389"/>
      <c r="Q76" s="122"/>
      <c r="R76" s="122"/>
    </row>
    <row r="77" spans="1:18">
      <c r="B77" s="1249"/>
      <c r="C77" s="122" t="s">
        <v>1140</v>
      </c>
      <c r="D77" s="131">
        <f>'5.2, 5.4 - COOLING'!N53</f>
        <v>0</v>
      </c>
      <c r="E77" s="131">
        <f>'5.2, 5.4 - COOLING'!O53</f>
        <v>0</v>
      </c>
      <c r="F77" s="87">
        <f>'5.2, 5.4 - COOLING'!P53</f>
        <v>0</v>
      </c>
      <c r="G77" s="324"/>
      <c r="H77" s="392" t="str">
        <f t="shared" si="0"/>
        <v>See instructions in cell D8</v>
      </c>
      <c r="I77" s="389"/>
      <c r="J77" s="389"/>
      <c r="Q77" s="122"/>
      <c r="R77" s="122"/>
    </row>
    <row r="78" spans="1:18" ht="46">
      <c r="B78" s="1249"/>
      <c r="C78" s="307" t="str">
        <f>IF('Project Info'!$C$12="","&lt;Confirm if project is participating in NYSERDA MPP on Project Info tab&gt;",IF('Project Info'!$C$12="Yes",'Prescriptive Path Checklist'!R78,'Prescriptive Path Checklist'!Q78))</f>
        <v>&lt;Confirm if project is participating in NYSERDA MPP on Project Info tab&gt;</v>
      </c>
      <c r="D78" s="131" t="s">
        <v>1135</v>
      </c>
      <c r="E78" s="131" t="s">
        <v>1135</v>
      </c>
      <c r="F78" s="87" t="s">
        <v>1135</v>
      </c>
      <c r="G78" s="87" t="s">
        <v>1135</v>
      </c>
      <c r="H78" s="392"/>
      <c r="I78" s="389"/>
      <c r="J78" s="389"/>
      <c r="Q78" s="307" t="s">
        <v>264</v>
      </c>
      <c r="R78" s="291" t="s">
        <v>1861</v>
      </c>
    </row>
    <row r="79" spans="1:18">
      <c r="B79" s="1249"/>
      <c r="C79" s="122" t="s">
        <v>1139</v>
      </c>
      <c r="D79" s="131">
        <f>'5.1, 5.3 - HEATING'!M62</f>
        <v>0</v>
      </c>
      <c r="E79" s="131">
        <f>'5.1, 5.3 - HEATING'!N62</f>
        <v>0</v>
      </c>
      <c r="F79" s="87">
        <f>'5.1, 5.3 - HEATING'!O62</f>
        <v>0</v>
      </c>
      <c r="G79" s="324"/>
      <c r="H79" s="392" t="str">
        <f t="shared" ref="H79:H131" si="1">IF($D$8="&lt;Select One - Plan Review or Final Inspection&gt;","See instructions in cell D8",IF($D$8="Plan Review",(IF(E79="No",IF(G79="","Provide explanation for Non-Verified Requirements",""),IF(E79="NA",IF(G79="","Provide explanation for this NA item",""),IF(E79=0,IF(G79="","Provide information in corresponding worksheet. Identify as Y, N or NA."),"")))),IF($D$8="Final Inspection",(IF(F79="No",IF(G79="","Provide explanation for Non-Verified Requirements",""),IF(F79="NA",IF(G79="","Provide explanation for this NA item",""),IF(F79=0,IF(G79="","Provide information in corresponding worksheet. Identify as Y, N or NA.", ""),"")))))))</f>
        <v>See instructions in cell D8</v>
      </c>
      <c r="I79" s="389"/>
      <c r="J79" s="389"/>
      <c r="Q79" s="122"/>
      <c r="R79" s="122"/>
    </row>
    <row r="80" spans="1:18">
      <c r="B80" s="1249"/>
      <c r="C80" s="122" t="s">
        <v>1140</v>
      </c>
      <c r="D80" s="131">
        <f>'5.2, 5.4 - COOLING'!N49</f>
        <v>0</v>
      </c>
      <c r="E80" s="131">
        <f>'5.2, 5.4 - COOLING'!O49</f>
        <v>0</v>
      </c>
      <c r="F80" s="87">
        <f>'5.2, 5.4 - COOLING'!P49</f>
        <v>0</v>
      </c>
      <c r="G80" s="324"/>
      <c r="H80" s="392" t="str">
        <f t="shared" si="1"/>
        <v>See instructions in cell D8</v>
      </c>
      <c r="I80" s="389"/>
      <c r="J80" s="389"/>
      <c r="Q80" s="122"/>
      <c r="R80" s="122"/>
    </row>
    <row r="81" spans="2:18" ht="184">
      <c r="B81" s="361" t="s">
        <v>1913</v>
      </c>
      <c r="C81" s="305" t="str">
        <f>IF('Project Info'!$C$12="","&lt;Confirm if project is participating in NYSERDA MPP on Project Info tab&gt;",IF('Project Info'!$C$12="Yes",'Prescriptive Path Checklist'!R81,'Prescriptive Path Checklist'!Q81))</f>
        <v>&lt;Confirm if project is participating in NYSERDA MPP on Project Info tab&gt;</v>
      </c>
      <c r="D81" s="128">
        <f>'5.2, 5.4 - COOLING'!N43</f>
        <v>0</v>
      </c>
      <c r="E81" s="128">
        <f>'5.2, 5.4 - COOLING'!O43</f>
        <v>0</v>
      </c>
      <c r="F81" s="83">
        <f>'5.2, 5.4 - COOLING'!P43</f>
        <v>0</v>
      </c>
      <c r="G81" s="325"/>
      <c r="H81" s="392" t="str">
        <f t="shared" si="1"/>
        <v>See instructions in cell D8</v>
      </c>
      <c r="I81" s="389"/>
      <c r="J81" s="389"/>
      <c r="Q81" s="305" t="s">
        <v>1911</v>
      </c>
      <c r="R81" s="305" t="s">
        <v>1912</v>
      </c>
    </row>
    <row r="82" spans="2:18" ht="184">
      <c r="B82" s="361" t="s">
        <v>1674</v>
      </c>
      <c r="C82" s="305" t="str">
        <f>IF('Project Info'!$C$12="","&lt;Confirm if project is participating in NYSERDA MPP on Project Info tab&gt;",IF('Project Info'!$C$12="Yes",'Prescriptive Path Checklist'!R82,'Prescriptive Path Checklist'!Q82))</f>
        <v>&lt;Confirm if project is participating in NYSERDA MPP on Project Info tab&gt;</v>
      </c>
      <c r="D82" s="128">
        <f>'5.1, 5.3 - HEATING'!M54</f>
        <v>0</v>
      </c>
      <c r="E82" s="128">
        <f>'5.1, 5.3 - HEATING'!N54</f>
        <v>0</v>
      </c>
      <c r="F82" s="83">
        <f>'5.1, 5.3 - HEATING'!O54</f>
        <v>0</v>
      </c>
      <c r="G82" s="325"/>
      <c r="H82" s="392" t="str">
        <f t="shared" si="1"/>
        <v>See instructions in cell D8</v>
      </c>
      <c r="I82" s="389"/>
      <c r="J82" s="389"/>
      <c r="Q82" s="305" t="s">
        <v>1721</v>
      </c>
      <c r="R82" s="305" t="s">
        <v>1865</v>
      </c>
    </row>
    <row r="83" spans="2:18" ht="57.5">
      <c r="B83" s="1249" t="s">
        <v>1675</v>
      </c>
      <c r="C83" s="305" t="s">
        <v>1523</v>
      </c>
      <c r="D83" s="128" t="s">
        <v>1135</v>
      </c>
      <c r="E83" s="128" t="s">
        <v>1135</v>
      </c>
      <c r="F83" s="83" t="s">
        <v>1135</v>
      </c>
      <c r="G83" s="83" t="s">
        <v>1135</v>
      </c>
      <c r="H83" s="392"/>
      <c r="I83" s="389"/>
      <c r="J83" s="389"/>
      <c r="Q83" s="305"/>
      <c r="R83" s="305"/>
    </row>
    <row r="84" spans="2:18">
      <c r="B84" s="1249"/>
      <c r="C84" s="122" t="s">
        <v>1139</v>
      </c>
      <c r="D84" s="131">
        <f>'5.1, 5.3 - HEATING'!M60</f>
        <v>0</v>
      </c>
      <c r="E84" s="131">
        <f>'5.1, 5.3 - HEATING'!N60</f>
        <v>0</v>
      </c>
      <c r="F84" s="87">
        <f>'5.1, 5.3 - HEATING'!O60</f>
        <v>0</v>
      </c>
      <c r="G84" s="324"/>
      <c r="H84" s="392" t="str">
        <f t="shared" si="1"/>
        <v>See instructions in cell D8</v>
      </c>
      <c r="I84" s="393"/>
      <c r="J84" s="389"/>
      <c r="Q84" s="122"/>
      <c r="R84" s="122"/>
    </row>
    <row r="85" spans="2:18">
      <c r="B85" s="1249"/>
      <c r="C85" s="122" t="s">
        <v>1140</v>
      </c>
      <c r="D85" s="131">
        <f>'5.2, 5.4 - COOLING'!N50</f>
        <v>0</v>
      </c>
      <c r="E85" s="131">
        <f>'5.2, 5.4 - COOLING'!O50</f>
        <v>0</v>
      </c>
      <c r="F85" s="87">
        <f>'5.2, 5.4 - COOLING'!P50</f>
        <v>0</v>
      </c>
      <c r="G85" s="324"/>
      <c r="H85" s="392" t="str">
        <f t="shared" si="1"/>
        <v>See instructions in cell D8</v>
      </c>
      <c r="I85" s="389"/>
      <c r="J85" s="389"/>
      <c r="Q85" s="122"/>
      <c r="R85" s="122"/>
    </row>
    <row r="86" spans="2:18" ht="35.25" customHeight="1">
      <c r="B86" s="1249"/>
      <c r="C86" s="122" t="s">
        <v>1173</v>
      </c>
      <c r="D86" s="131">
        <f>'8.2 - VENT_SCHEDULE&amp;TAB REPORT'!O66</f>
        <v>0</v>
      </c>
      <c r="E86" s="131">
        <f>'8.2 - VENT_SCHEDULE&amp;TAB REPORT'!P66</f>
        <v>0</v>
      </c>
      <c r="F86" s="87">
        <f>'8.2 - VENT_SCHEDULE&amp;TAB REPORT'!Q66</f>
        <v>0</v>
      </c>
      <c r="G86" s="324"/>
      <c r="H86" s="392" t="str">
        <f t="shared" si="1"/>
        <v>See instructions in cell D8</v>
      </c>
      <c r="I86" s="389"/>
      <c r="J86" s="389"/>
      <c r="Q86" s="122"/>
      <c r="R86" s="122"/>
    </row>
    <row r="87" spans="2:18" ht="34.5">
      <c r="B87" s="1249" t="s">
        <v>1676</v>
      </c>
      <c r="C87" s="305" t="s">
        <v>1120</v>
      </c>
      <c r="D87" s="128" t="s">
        <v>1135</v>
      </c>
      <c r="E87" s="128" t="s">
        <v>1135</v>
      </c>
      <c r="F87" s="83" t="s">
        <v>1135</v>
      </c>
      <c r="G87" s="83" t="s">
        <v>1135</v>
      </c>
      <c r="H87" s="392"/>
      <c r="I87" s="389"/>
      <c r="J87" s="389"/>
      <c r="Q87" s="305"/>
      <c r="R87" s="305"/>
    </row>
    <row r="88" spans="2:18">
      <c r="B88" s="1249"/>
      <c r="C88" s="122" t="s">
        <v>1139</v>
      </c>
      <c r="D88" s="131">
        <f>'5.1, 5.3 - HEATING'!M72</f>
        <v>0</v>
      </c>
      <c r="E88" s="131">
        <f>'5.1, 5.3 - HEATING'!N72</f>
        <v>0</v>
      </c>
      <c r="F88" s="87">
        <f>'5.1, 5.3 - HEATING'!O72</f>
        <v>0</v>
      </c>
      <c r="G88" s="324"/>
      <c r="H88" s="392" t="str">
        <f t="shared" si="1"/>
        <v>See instructions in cell D8</v>
      </c>
      <c r="I88" s="389"/>
      <c r="J88" s="389"/>
      <c r="Q88" s="122"/>
      <c r="R88" s="122"/>
    </row>
    <row r="89" spans="2:18">
      <c r="B89" s="1249"/>
      <c r="C89" s="122" t="s">
        <v>1140</v>
      </c>
      <c r="D89" s="131">
        <f>'5.2, 5.4 - COOLING'!N58</f>
        <v>0</v>
      </c>
      <c r="E89" s="131">
        <f>'5.2, 5.4 - COOLING'!O58</f>
        <v>0</v>
      </c>
      <c r="F89" s="87">
        <f>'5.2, 5.4 - COOLING'!P58</f>
        <v>0</v>
      </c>
      <c r="G89" s="324"/>
      <c r="H89" s="392" t="str">
        <f t="shared" si="1"/>
        <v>See instructions in cell D8</v>
      </c>
      <c r="I89" s="389"/>
      <c r="J89" s="389"/>
      <c r="Q89" s="122"/>
      <c r="R89" s="122"/>
    </row>
    <row r="90" spans="2:18" ht="80.5">
      <c r="B90" s="1245" t="s">
        <v>1677</v>
      </c>
      <c r="C90" s="291" t="s">
        <v>1687</v>
      </c>
      <c r="D90" s="131" t="s">
        <v>1135</v>
      </c>
      <c r="E90" s="131" t="s">
        <v>1135</v>
      </c>
      <c r="F90" s="87" t="s">
        <v>1135</v>
      </c>
      <c r="G90" s="87" t="s">
        <v>1135</v>
      </c>
      <c r="H90" s="392"/>
      <c r="I90" s="389"/>
      <c r="J90" s="389"/>
      <c r="Q90" s="291"/>
      <c r="R90" s="291"/>
    </row>
    <row r="91" spans="2:18">
      <c r="B91" s="1253"/>
      <c r="C91" s="122" t="s">
        <v>1139</v>
      </c>
      <c r="D91" s="131">
        <f>'5.1, 5.3 - HEATING'!M55</f>
        <v>0</v>
      </c>
      <c r="E91" s="131">
        <f>'5.1, 5.3 - HEATING'!N55</f>
        <v>0</v>
      </c>
      <c r="F91" s="87">
        <f>'5.1, 5.3 - HEATING'!O55</f>
        <v>0</v>
      </c>
      <c r="G91" s="324"/>
      <c r="H91" s="392" t="str">
        <f t="shared" si="1"/>
        <v>See instructions in cell D8</v>
      </c>
      <c r="I91" s="393"/>
      <c r="J91" s="389"/>
      <c r="Q91" s="122"/>
      <c r="R91" s="122"/>
    </row>
    <row r="92" spans="2:18">
      <c r="B92" s="1253"/>
      <c r="C92" s="122" t="s">
        <v>1140</v>
      </c>
      <c r="D92" s="131">
        <f>'5.2, 5.4 - COOLING'!N40</f>
        <v>0</v>
      </c>
      <c r="E92" s="131">
        <f>'5.2, 5.4 - COOLING'!O40</f>
        <v>0</v>
      </c>
      <c r="F92" s="87">
        <f>'5.2, 5.4 - COOLING'!P40</f>
        <v>0</v>
      </c>
      <c r="G92" s="324"/>
      <c r="H92" s="392" t="str">
        <f t="shared" si="1"/>
        <v>See instructions in cell D8</v>
      </c>
      <c r="I92" s="389"/>
      <c r="J92" s="389"/>
      <c r="Q92" s="122"/>
      <c r="R92" s="122"/>
    </row>
    <row r="93" spans="2:18" ht="34.5">
      <c r="B93" s="1253"/>
      <c r="C93" s="291" t="s">
        <v>1241</v>
      </c>
      <c r="D93" s="131" t="s">
        <v>1135</v>
      </c>
      <c r="E93" s="131" t="s">
        <v>1135</v>
      </c>
      <c r="F93" s="87" t="s">
        <v>1135</v>
      </c>
      <c r="G93" s="87" t="s">
        <v>1135</v>
      </c>
      <c r="H93" s="392"/>
      <c r="I93" s="389"/>
      <c r="J93" s="389"/>
      <c r="Q93" s="291"/>
      <c r="R93" s="291"/>
    </row>
    <row r="94" spans="2:18">
      <c r="B94" s="1253"/>
      <c r="C94" s="122" t="s">
        <v>1139</v>
      </c>
      <c r="D94" s="131">
        <f>'5.1, 5.3 - HEATING'!M56</f>
        <v>0</v>
      </c>
      <c r="E94" s="131">
        <f>'5.1, 5.3 - HEATING'!N56</f>
        <v>0</v>
      </c>
      <c r="F94" s="87">
        <f>'5.1, 5.3 - HEATING'!O56</f>
        <v>0</v>
      </c>
      <c r="G94" s="324"/>
      <c r="H94" s="392" t="str">
        <f t="shared" si="1"/>
        <v>See instructions in cell D8</v>
      </c>
      <c r="I94" s="393"/>
      <c r="J94" s="389"/>
      <c r="Q94" s="122"/>
      <c r="R94" s="122"/>
    </row>
    <row r="95" spans="2:18">
      <c r="B95" s="1246"/>
      <c r="C95" s="122" t="s">
        <v>1140</v>
      </c>
      <c r="D95" s="131">
        <f>'5.2, 5.4 - COOLING'!N41</f>
        <v>0</v>
      </c>
      <c r="E95" s="131">
        <f>'5.2, 5.4 - COOLING'!O41</f>
        <v>0</v>
      </c>
      <c r="F95" s="87">
        <f>'5.2, 5.4 - COOLING'!P41</f>
        <v>0</v>
      </c>
      <c r="G95" s="324"/>
      <c r="H95" s="392" t="str">
        <f t="shared" si="1"/>
        <v>See instructions in cell D8</v>
      </c>
      <c r="I95" s="389"/>
      <c r="J95" s="389"/>
      <c r="Q95" s="122"/>
      <c r="R95" s="122"/>
    </row>
    <row r="96" spans="2:18" ht="46.5">
      <c r="B96" s="1245" t="s">
        <v>1678</v>
      </c>
      <c r="C96" s="291" t="s">
        <v>705</v>
      </c>
      <c r="D96" s="131" t="s">
        <v>1135</v>
      </c>
      <c r="E96" s="131" t="s">
        <v>1135</v>
      </c>
      <c r="F96" s="87" t="s">
        <v>1135</v>
      </c>
      <c r="G96" s="87" t="s">
        <v>1135</v>
      </c>
      <c r="H96" s="392"/>
      <c r="I96" s="389"/>
      <c r="J96" s="389"/>
      <c r="Q96" s="291"/>
      <c r="R96" s="291"/>
    </row>
    <row r="97" spans="1:18">
      <c r="B97" s="1253"/>
      <c r="C97" s="122" t="s">
        <v>1139</v>
      </c>
      <c r="D97" s="131">
        <f>'5.1, 5.3 - HEATING'!M67</f>
        <v>0</v>
      </c>
      <c r="E97" s="131">
        <f>'5.1, 5.3 - HEATING'!N67</f>
        <v>0</v>
      </c>
      <c r="F97" s="87">
        <f>'5.1, 5.3 - HEATING'!O67</f>
        <v>0</v>
      </c>
      <c r="G97" s="324"/>
      <c r="H97" s="392" t="str">
        <f t="shared" si="1"/>
        <v>See instructions in cell D8</v>
      </c>
      <c r="I97" s="393"/>
      <c r="J97" s="389"/>
      <c r="Q97" s="122"/>
      <c r="R97" s="122"/>
    </row>
    <row r="98" spans="1:18">
      <c r="B98" s="1253"/>
      <c r="C98" s="122" t="s">
        <v>1140</v>
      </c>
      <c r="D98" s="131">
        <f>'5.2, 5.4 - COOLING'!N47</f>
        <v>0</v>
      </c>
      <c r="E98" s="131">
        <f>'5.2, 5.4 - COOLING'!O47</f>
        <v>0</v>
      </c>
      <c r="F98" s="87">
        <f>'5.2, 5.4 - COOLING'!P47</f>
        <v>0</v>
      </c>
      <c r="G98" s="324"/>
      <c r="H98" s="392" t="str">
        <f t="shared" si="1"/>
        <v>See instructions in cell D8</v>
      </c>
      <c r="I98" s="389"/>
      <c r="J98" s="389"/>
      <c r="Q98" s="122"/>
      <c r="R98" s="122"/>
    </row>
    <row r="99" spans="1:18" ht="34.5">
      <c r="B99" s="1253"/>
      <c r="C99" s="291" t="s">
        <v>1245</v>
      </c>
      <c r="D99" s="131" t="s">
        <v>1135</v>
      </c>
      <c r="E99" s="131" t="s">
        <v>1135</v>
      </c>
      <c r="F99" s="87" t="s">
        <v>1135</v>
      </c>
      <c r="G99" s="87" t="s">
        <v>1135</v>
      </c>
      <c r="H99" s="392"/>
      <c r="I99" s="389"/>
      <c r="J99" s="389"/>
      <c r="Q99" s="291"/>
      <c r="R99" s="291"/>
    </row>
    <row r="100" spans="1:18">
      <c r="B100" s="1253"/>
      <c r="C100" s="122" t="s">
        <v>1139</v>
      </c>
      <c r="D100" s="131">
        <f>'5.1, 5.3 - HEATING'!M68</f>
        <v>0</v>
      </c>
      <c r="E100" s="131">
        <f>'5.1, 5.3 - HEATING'!N68</f>
        <v>0</v>
      </c>
      <c r="F100" s="87">
        <f>'5.1, 5.3 - HEATING'!O68</f>
        <v>0</v>
      </c>
      <c r="G100" s="324"/>
      <c r="H100" s="392" t="str">
        <f t="shared" si="1"/>
        <v>See instructions in cell D8</v>
      </c>
      <c r="I100" s="393"/>
      <c r="J100" s="389"/>
      <c r="Q100" s="122"/>
      <c r="R100" s="122"/>
    </row>
    <row r="101" spans="1:18">
      <c r="B101" s="1246"/>
      <c r="C101" s="122" t="s">
        <v>1140</v>
      </c>
      <c r="D101" s="131">
        <f>'5.2, 5.4 - COOLING'!N48</f>
        <v>0</v>
      </c>
      <c r="E101" s="131">
        <f>'5.2, 5.4 - COOLING'!O48</f>
        <v>0</v>
      </c>
      <c r="F101" s="87">
        <f>'5.2, 5.4 - COOLING'!P48</f>
        <v>0</v>
      </c>
      <c r="G101" s="324"/>
      <c r="H101" s="392" t="str">
        <f t="shared" si="1"/>
        <v>See instructions in cell D8</v>
      </c>
      <c r="I101" s="389"/>
      <c r="J101" s="389"/>
      <c r="Q101" s="122"/>
      <c r="R101" s="122"/>
    </row>
    <row r="102" spans="1:18">
      <c r="B102" s="1247" t="s">
        <v>1121</v>
      </c>
      <c r="C102" s="1248"/>
      <c r="D102" s="85"/>
      <c r="E102" s="289" t="s">
        <v>1238</v>
      </c>
      <c r="F102" s="85"/>
      <c r="G102" s="85"/>
      <c r="H102" s="392"/>
      <c r="I102" s="389"/>
      <c r="J102" s="389"/>
      <c r="Q102" s="389"/>
      <c r="R102" s="389"/>
    </row>
    <row r="103" spans="1:18" ht="57.5">
      <c r="B103" s="86" t="s">
        <v>1122</v>
      </c>
      <c r="C103" s="89" t="s">
        <v>251</v>
      </c>
      <c r="D103" s="131">
        <f>'6.1, 6.2, 6.3 - LIGHTING'!K97</f>
        <v>0</v>
      </c>
      <c r="E103" s="131">
        <f>'6.1, 6.2, 6.3 - LIGHTING'!L97</f>
        <v>0</v>
      </c>
      <c r="F103" s="87">
        <f>'6.1, 6.2, 6.3 - LIGHTING'!M97</f>
        <v>0</v>
      </c>
      <c r="G103" s="324"/>
      <c r="H103" s="392" t="str">
        <f t="shared" si="1"/>
        <v>See instructions in cell D8</v>
      </c>
      <c r="I103" s="389"/>
      <c r="J103" s="389"/>
      <c r="Q103" s="89"/>
      <c r="R103" s="89"/>
    </row>
    <row r="104" spans="1:18" ht="80.5">
      <c r="A104" s="309"/>
      <c r="B104" s="1234" t="s">
        <v>1124</v>
      </c>
      <c r="C104" s="307" t="str">
        <f>IF('Project Info'!$C$12="","&lt;Confirm if project is participating in NYSERDA MPP on Project Info tab&gt;",IF('Project Info'!$C$12="Yes",'Prescriptive Path Checklist'!R104,'Prescriptive Path Checklist'!Q104))</f>
        <v>&lt;Confirm if project is participating in NYSERDA MPP on Project Info tab&gt;</v>
      </c>
      <c r="D104" s="131">
        <f>'6.1, 6.2, 6.3 - LIGHTING'!K98</f>
        <v>0</v>
      </c>
      <c r="E104" s="131">
        <f>'6.1, 6.2, 6.3 - LIGHTING'!L98</f>
        <v>0</v>
      </c>
      <c r="F104" s="131">
        <f>'6.1, 6.2, 6.3 - LIGHTING'!M98</f>
        <v>0</v>
      </c>
      <c r="G104" s="324"/>
      <c r="H104" s="392" t="str">
        <f t="shared" si="1"/>
        <v>See instructions in cell D8</v>
      </c>
      <c r="I104" s="389"/>
      <c r="J104" s="389"/>
      <c r="Q104" s="307" t="s">
        <v>1693</v>
      </c>
      <c r="R104" s="129" t="s">
        <v>1662</v>
      </c>
    </row>
    <row r="105" spans="1:18" ht="161">
      <c r="B105" s="1234"/>
      <c r="C105" s="129" t="s">
        <v>1789</v>
      </c>
      <c r="D105" s="131">
        <f>'6.1, 6.2, 6.3 - LIGHTING'!K99</f>
        <v>0</v>
      </c>
      <c r="E105" s="131">
        <f>'6.1, 6.2, 6.3 - LIGHTING'!L99</f>
        <v>0</v>
      </c>
      <c r="F105" s="131">
        <f>'6.1, 6.2, 6.3 - LIGHTING'!M99</f>
        <v>0</v>
      </c>
      <c r="G105" s="324"/>
      <c r="H105" s="392" t="str">
        <f t="shared" si="1"/>
        <v>See instructions in cell D8</v>
      </c>
      <c r="I105" s="389"/>
      <c r="J105" s="389"/>
      <c r="Q105" s="129"/>
      <c r="R105" s="129"/>
    </row>
    <row r="106" spans="1:18" ht="46">
      <c r="A106" s="309"/>
      <c r="B106" s="86" t="s">
        <v>1125</v>
      </c>
      <c r="C106" s="86" t="s">
        <v>252</v>
      </c>
      <c r="D106" s="131">
        <f>'6.1, 6.2, 6.3 - LIGHTING'!K100</f>
        <v>0</v>
      </c>
      <c r="E106" s="131">
        <f>'6.1, 6.2, 6.3 - LIGHTING'!L100</f>
        <v>0</v>
      </c>
      <c r="F106" s="87">
        <f>'6.1, 6.2, 6.3 - LIGHTING'!M100</f>
        <v>0</v>
      </c>
      <c r="G106" s="324"/>
      <c r="H106" s="392" t="str">
        <f t="shared" si="1"/>
        <v>See instructions in cell D8</v>
      </c>
      <c r="I106" s="389"/>
      <c r="J106" s="389"/>
      <c r="Q106" s="86"/>
      <c r="R106" s="86"/>
    </row>
    <row r="107" spans="1:18" ht="34.5">
      <c r="A107" s="309"/>
      <c r="B107" s="1245" t="s">
        <v>1126</v>
      </c>
      <c r="C107" s="89" t="s">
        <v>1280</v>
      </c>
      <c r="D107" s="131">
        <f>'6.1, 6.2, 6.3 - LIGHTING'!K101</f>
        <v>0</v>
      </c>
      <c r="E107" s="131">
        <f>'6.1, 6.2, 6.3 - LIGHTING'!L101</f>
        <v>0</v>
      </c>
      <c r="F107" s="87">
        <f>'6.1, 6.2, 6.3 - LIGHTING'!M101</f>
        <v>0</v>
      </c>
      <c r="G107" s="324"/>
      <c r="H107" s="392" t="str">
        <f t="shared" si="1"/>
        <v>See instructions in cell D8</v>
      </c>
      <c r="I107" s="389"/>
      <c r="J107" s="389"/>
      <c r="Q107" s="89"/>
      <c r="R107" s="89"/>
    </row>
    <row r="108" spans="1:18" ht="69">
      <c r="A108" s="309"/>
      <c r="B108" s="1253"/>
      <c r="C108" s="307" t="str">
        <f>IF('Project Info'!$C$12="","&lt;Confirm if project is participating in NYSERDA MPP on Project Info tab&gt;",IF('Project Info'!$C$12="Yes",'Prescriptive Path Checklist'!R108,'Prescriptive Path Checklist'!Q108))</f>
        <v>&lt;Confirm if project is participating in NYSERDA MPP on Project Info tab&gt;</v>
      </c>
      <c r="D108" s="131">
        <f>'6.1, 6.2, 6.3 - LIGHTING'!K102</f>
        <v>0</v>
      </c>
      <c r="E108" s="131">
        <f>'6.1, 6.2, 6.3 - LIGHTING'!L102</f>
        <v>0</v>
      </c>
      <c r="F108" s="87">
        <f>'6.1, 6.2, 6.3 - LIGHTING'!M102</f>
        <v>0</v>
      </c>
      <c r="G108" s="324"/>
      <c r="H108" s="392" t="str">
        <f t="shared" si="1"/>
        <v>See instructions in cell D8</v>
      </c>
      <c r="I108" s="389"/>
      <c r="J108" s="389"/>
      <c r="Q108" s="307" t="s">
        <v>1722</v>
      </c>
      <c r="R108" s="89" t="s">
        <v>1474</v>
      </c>
    </row>
    <row r="109" spans="1:18" ht="23">
      <c r="A109" s="309"/>
      <c r="B109" s="1246"/>
      <c r="C109" s="89" t="s">
        <v>1281</v>
      </c>
      <c r="D109" s="131">
        <f>'6.1, 6.2, 6.3 - LIGHTING'!K103</f>
        <v>0</v>
      </c>
      <c r="E109" s="131">
        <f>'6.1, 6.2, 6.3 - LIGHTING'!L103</f>
        <v>0</v>
      </c>
      <c r="F109" s="87">
        <f>'6.1, 6.2, 6.3 - LIGHTING'!M103</f>
        <v>0</v>
      </c>
      <c r="G109" s="324"/>
      <c r="H109" s="392" t="str">
        <f t="shared" si="1"/>
        <v>See instructions in cell D8</v>
      </c>
      <c r="I109" s="389"/>
      <c r="J109" s="389"/>
      <c r="Q109" s="89"/>
      <c r="R109" s="89"/>
    </row>
    <row r="110" spans="1:18" ht="126.5">
      <c r="A110" s="309"/>
      <c r="B110" s="86" t="s">
        <v>1127</v>
      </c>
      <c r="C110" s="307" t="str">
        <f>IF('Project Info'!$C$12="","&lt;Confirm if project is participating in NYSERDA MPP on Project Info tab&gt;",IF('Project Info'!$C$12="Yes",'Prescriptive Path Checklist'!R110,'Prescriptive Path Checklist'!Q110))</f>
        <v>&lt;Confirm if project is participating in NYSERDA MPP on Project Info tab&gt;</v>
      </c>
      <c r="D110" s="131">
        <f>'6.1, 6.2, 6.3 - LIGHTING'!K104</f>
        <v>0</v>
      </c>
      <c r="E110" s="131">
        <f>'6.1, 6.2, 6.3 - LIGHTING'!L104</f>
        <v>0</v>
      </c>
      <c r="F110" s="87">
        <f>'6.1, 6.2, 6.3 - LIGHTING'!M104</f>
        <v>0</v>
      </c>
      <c r="G110" s="324"/>
      <c r="H110" s="392" t="str">
        <f t="shared" si="1"/>
        <v>See instructions in cell D8</v>
      </c>
      <c r="I110" s="389"/>
      <c r="J110" s="389"/>
      <c r="Q110" s="307" t="s">
        <v>1919</v>
      </c>
      <c r="R110" s="89" t="s">
        <v>1918</v>
      </c>
    </row>
    <row r="111" spans="1:18" ht="92">
      <c r="B111" s="86" t="s">
        <v>1242</v>
      </c>
      <c r="C111" s="89" t="s">
        <v>1471</v>
      </c>
      <c r="D111" s="131">
        <f>'6.1, 6.2, 6.3 - LIGHTING'!K28</f>
        <v>0</v>
      </c>
      <c r="E111" s="131">
        <f>'6.1, 6.2, 6.3 - LIGHTING'!L28</f>
        <v>0</v>
      </c>
      <c r="F111" s="87">
        <f>'6.1, 6.2, 6.3 - LIGHTING'!M28</f>
        <v>0</v>
      </c>
      <c r="G111" s="324"/>
      <c r="H111" s="392" t="str">
        <f t="shared" si="1"/>
        <v>See instructions in cell D8</v>
      </c>
      <c r="I111" s="389"/>
      <c r="J111" s="389"/>
      <c r="Q111" s="89"/>
      <c r="R111" s="89"/>
    </row>
    <row r="112" spans="1:18">
      <c r="B112" s="80" t="s">
        <v>1128</v>
      </c>
      <c r="C112" s="81"/>
      <c r="D112" s="85"/>
      <c r="E112" s="85"/>
      <c r="F112" s="85"/>
      <c r="G112" s="85"/>
      <c r="H112" s="392"/>
      <c r="I112" s="389"/>
      <c r="J112" s="389"/>
      <c r="Q112" s="81"/>
      <c r="R112" s="81"/>
    </row>
    <row r="113" spans="1:18" ht="80.5">
      <c r="A113" s="309"/>
      <c r="B113" s="167" t="s">
        <v>1275</v>
      </c>
      <c r="C113" s="89" t="s">
        <v>1526</v>
      </c>
      <c r="D113" s="131">
        <f>'7.1 - MOTORS'!J34</f>
        <v>0</v>
      </c>
      <c r="E113" s="131">
        <f>'7.1 - MOTORS'!K34</f>
        <v>0</v>
      </c>
      <c r="F113" s="131">
        <f>'7.1 - MOTORS'!L34</f>
        <v>0</v>
      </c>
      <c r="G113" s="324"/>
      <c r="H113" s="392" t="str">
        <f t="shared" si="1"/>
        <v>See instructions in cell D8</v>
      </c>
      <c r="I113" s="389"/>
      <c r="J113" s="389"/>
      <c r="Q113" s="89"/>
      <c r="R113" s="89"/>
    </row>
    <row r="114" spans="1:18" ht="115">
      <c r="A114" s="309"/>
      <c r="B114" s="167" t="s">
        <v>1593</v>
      </c>
      <c r="C114" s="89" t="s">
        <v>1790</v>
      </c>
      <c r="D114" s="131">
        <f>'7.1 - MOTORS'!J35</f>
        <v>0</v>
      </c>
      <c r="E114" s="131">
        <f>'7.1 - MOTORS'!K35</f>
        <v>0</v>
      </c>
      <c r="F114" s="131">
        <f>'7.1 - MOTORS'!L35</f>
        <v>0</v>
      </c>
      <c r="G114" s="324"/>
      <c r="H114" s="392" t="str">
        <f t="shared" si="1"/>
        <v>See instructions in cell D8</v>
      </c>
      <c r="I114" s="389"/>
      <c r="J114" s="389"/>
      <c r="Q114" s="89"/>
      <c r="R114" s="89"/>
    </row>
    <row r="115" spans="1:18" ht="34.5">
      <c r="A115" s="309"/>
      <c r="B115" s="167" t="s">
        <v>1594</v>
      </c>
      <c r="C115" s="89" t="s">
        <v>1274</v>
      </c>
      <c r="D115" s="131">
        <f>'7.1 - MOTORS'!J36</f>
        <v>0</v>
      </c>
      <c r="E115" s="131">
        <f>'7.1 - MOTORS'!K36</f>
        <v>0</v>
      </c>
      <c r="F115" s="131">
        <f>'7.1 - MOTORS'!L36</f>
        <v>0</v>
      </c>
      <c r="G115" s="324"/>
      <c r="H115" s="392" t="str">
        <f t="shared" si="1"/>
        <v>See instructions in cell D8</v>
      </c>
      <c r="I115" s="389"/>
      <c r="J115" s="389"/>
      <c r="Q115" s="89"/>
      <c r="R115" s="89"/>
    </row>
    <row r="116" spans="1:18">
      <c r="A116" s="309"/>
      <c r="B116" s="1247" t="s">
        <v>1129</v>
      </c>
      <c r="C116" s="1248"/>
      <c r="D116" s="85"/>
      <c r="E116" s="85"/>
      <c r="F116" s="85"/>
      <c r="G116" s="85"/>
      <c r="H116" s="392"/>
      <c r="I116" s="389"/>
      <c r="J116" s="389"/>
      <c r="Q116" s="389"/>
      <c r="R116" s="389"/>
    </row>
    <row r="117" spans="1:18" ht="69">
      <c r="A117" s="309"/>
      <c r="B117" s="86" t="s">
        <v>1130</v>
      </c>
      <c r="C117" s="89" t="s">
        <v>1249</v>
      </c>
      <c r="D117" s="131">
        <f>'8.1 - INF_EXT AIR BARRIER'!G47</f>
        <v>0</v>
      </c>
      <c r="E117" s="131">
        <f>'8.1 - INF_EXT AIR BARRIER'!H47</f>
        <v>0</v>
      </c>
      <c r="F117" s="87">
        <f>'8.1 - INF_EXT AIR BARRIER'!I47</f>
        <v>0</v>
      </c>
      <c r="G117" s="324"/>
      <c r="H117" s="392" t="str">
        <f t="shared" si="1"/>
        <v>See instructions in cell D8</v>
      </c>
      <c r="I117" s="389"/>
      <c r="J117" s="389"/>
      <c r="Q117" s="89"/>
      <c r="R117" s="89"/>
    </row>
    <row r="118" spans="1:18" ht="46">
      <c r="B118" s="86" t="s">
        <v>1131</v>
      </c>
      <c r="C118" s="86" t="s">
        <v>1246</v>
      </c>
      <c r="D118" s="131">
        <f>'8.1 - INF_BLOWER DOOR TEST'!I33</f>
        <v>0</v>
      </c>
      <c r="E118" s="131">
        <f>'8.1 - INF_BLOWER DOOR TEST'!J33</f>
        <v>0</v>
      </c>
      <c r="F118" s="87">
        <f>'8.1 - INF_BLOWER DOOR TEST'!K33</f>
        <v>0</v>
      </c>
      <c r="G118" s="324"/>
      <c r="H118" s="392" t="str">
        <f t="shared" si="1"/>
        <v>See instructions in cell D8</v>
      </c>
      <c r="I118" s="389"/>
      <c r="J118" s="389"/>
      <c r="Q118" s="86"/>
      <c r="R118" s="86"/>
    </row>
    <row r="119" spans="1:18" ht="34.5">
      <c r="B119" s="1245" t="s">
        <v>271</v>
      </c>
      <c r="C119" s="89" t="s">
        <v>1237</v>
      </c>
      <c r="D119" s="131">
        <f>'8.2 - VENT_SCHEDULE&amp;TAB REPORT'!O56</f>
        <v>0</v>
      </c>
      <c r="E119" s="131">
        <f>'8.2 - VENT_SCHEDULE&amp;TAB REPORT'!P56</f>
        <v>0</v>
      </c>
      <c r="F119" s="131">
        <f>'8.2 - VENT_SCHEDULE&amp;TAB REPORT'!Q56</f>
        <v>0</v>
      </c>
      <c r="G119" s="324"/>
      <c r="H119" s="392" t="str">
        <f t="shared" si="1"/>
        <v>See instructions in cell D8</v>
      </c>
      <c r="I119" s="389"/>
      <c r="J119" s="389"/>
      <c r="Q119" s="89"/>
      <c r="R119" s="89"/>
    </row>
    <row r="120" spans="1:18" ht="92">
      <c r="B120" s="1253"/>
      <c r="C120" s="89" t="s">
        <v>272</v>
      </c>
      <c r="D120" s="131">
        <f>'8.2 - VENT_SCHEDULE&amp;TAB REPORT'!O52</f>
        <v>0</v>
      </c>
      <c r="E120" s="131">
        <f>'8.2 - VENT_SCHEDULE&amp;TAB REPORT'!P52</f>
        <v>0</v>
      </c>
      <c r="F120" s="131">
        <f>'8.2 - VENT_SCHEDULE&amp;TAB REPORT'!Q52</f>
        <v>0</v>
      </c>
      <c r="G120" s="324"/>
      <c r="H120" s="392" t="str">
        <f t="shared" si="1"/>
        <v>See instructions in cell D8</v>
      </c>
      <c r="I120" s="389"/>
      <c r="J120" s="389"/>
      <c r="Q120" s="89"/>
      <c r="R120" s="89"/>
    </row>
    <row r="121" spans="1:18" ht="34.5">
      <c r="B121" s="1253"/>
      <c r="C121" s="89" t="s">
        <v>1468</v>
      </c>
      <c r="D121" s="131">
        <f>'8.2 - VENT_SCHEDULE&amp;TAB REPORT'!O57</f>
        <v>0</v>
      </c>
      <c r="E121" s="131">
        <f>'8.2 - VENT_SCHEDULE&amp;TAB REPORT'!P57</f>
        <v>0</v>
      </c>
      <c r="F121" s="131">
        <f>'8.2 - VENT_SCHEDULE&amp;TAB REPORT'!Q57</f>
        <v>0</v>
      </c>
      <c r="G121" s="324"/>
      <c r="H121" s="392" t="str">
        <f t="shared" si="1"/>
        <v>See instructions in cell D8</v>
      </c>
      <c r="I121" s="389"/>
      <c r="J121" s="389"/>
      <c r="Q121" s="89"/>
      <c r="R121" s="89"/>
    </row>
    <row r="122" spans="1:18" ht="161">
      <c r="B122" s="1245" t="s">
        <v>87</v>
      </c>
      <c r="C122" s="307" t="str">
        <f>IF('Project Info'!$C$12="","&lt;Confirm if project is participating in NYSERDA MPP on Project Info tab&gt;",IF('Project Info'!$C$12="Yes",'Prescriptive Path Checklist'!R122,'Prescriptive Path Checklist'!Q122))</f>
        <v>&lt;Confirm if project is participating in NYSERDA MPP on Project Info tab&gt;</v>
      </c>
      <c r="D122" s="131">
        <f>'8.2 - VENT_SCHEDULE&amp;TAB REPORT'!O56</f>
        <v>0</v>
      </c>
      <c r="E122" s="131">
        <f>'8.2 - VENT_SCHEDULE&amp;TAB REPORT'!P56</f>
        <v>0</v>
      </c>
      <c r="F122" s="87">
        <f>'8.2 - VENT_SCHEDULE&amp;TAB REPORT'!Q56</f>
        <v>0</v>
      </c>
      <c r="G122" s="324"/>
      <c r="H122" s="392" t="str">
        <f t="shared" si="1"/>
        <v>See instructions in cell D8</v>
      </c>
      <c r="I122" s="389"/>
      <c r="J122" s="389"/>
      <c r="Q122" s="307" t="s">
        <v>1695</v>
      </c>
      <c r="R122" s="89" t="s">
        <v>1696</v>
      </c>
    </row>
    <row r="123" spans="1:18" ht="23">
      <c r="B123" s="1253"/>
      <c r="C123" s="291" t="s">
        <v>1691</v>
      </c>
      <c r="D123" s="131">
        <f>'8.2 - VENT_SCHEDULE&amp;TAB REPORT'!O65</f>
        <v>0</v>
      </c>
      <c r="E123" s="131">
        <f>'8.2 - VENT_SCHEDULE&amp;TAB REPORT'!P65</f>
        <v>0</v>
      </c>
      <c r="F123" s="131">
        <f>'8.2 - VENT_SCHEDULE&amp;TAB REPORT'!Q65</f>
        <v>0</v>
      </c>
      <c r="G123" s="324"/>
      <c r="H123" s="392" t="str">
        <f t="shared" si="1"/>
        <v>See instructions in cell D8</v>
      </c>
      <c r="I123" s="389"/>
      <c r="J123" s="389"/>
      <c r="Q123" s="291"/>
      <c r="R123" s="291"/>
    </row>
    <row r="124" spans="1:18" ht="92">
      <c r="B124" s="1253"/>
      <c r="C124" s="89" t="s">
        <v>272</v>
      </c>
      <c r="D124" s="131">
        <f>'8.2 - VENT_SCHEDULE&amp;TAB REPORT'!O53</f>
        <v>0</v>
      </c>
      <c r="E124" s="131">
        <f>'8.2 - VENT_SCHEDULE&amp;TAB REPORT'!P53</f>
        <v>0</v>
      </c>
      <c r="F124" s="131">
        <f>'8.2 - VENT_SCHEDULE&amp;TAB REPORT'!Q53</f>
        <v>0</v>
      </c>
      <c r="G124" s="324"/>
      <c r="H124" s="392" t="str">
        <f t="shared" si="1"/>
        <v>See instructions in cell D8</v>
      </c>
      <c r="I124" s="389"/>
      <c r="J124" s="389"/>
      <c r="Q124" s="89"/>
      <c r="R124" s="89"/>
    </row>
    <row r="125" spans="1:18" ht="23">
      <c r="B125" s="1253"/>
      <c r="C125" s="86" t="s">
        <v>1619</v>
      </c>
      <c r="D125" s="131">
        <f>'8.2 - VENT_SCHEDULE&amp;TAB REPORT'!O54</f>
        <v>0</v>
      </c>
      <c r="E125" s="131">
        <f>'8.2 - VENT_SCHEDULE&amp;TAB REPORT'!P54</f>
        <v>0</v>
      </c>
      <c r="F125" s="87">
        <f>'8.2 - VENT_SCHEDULE&amp;TAB REPORT'!Q54</f>
        <v>0</v>
      </c>
      <c r="G125" s="324"/>
      <c r="H125" s="392" t="str">
        <f t="shared" si="1"/>
        <v>See instructions in cell D8</v>
      </c>
      <c r="I125" s="389"/>
      <c r="J125" s="389"/>
      <c r="Q125" s="86"/>
      <c r="R125" s="86"/>
    </row>
    <row r="126" spans="1:18" ht="69">
      <c r="B126" s="1245" t="s">
        <v>88</v>
      </c>
      <c r="C126" s="86" t="s">
        <v>2028</v>
      </c>
      <c r="D126" s="131">
        <f>'8.2 - VENT_DUCT TIGHTNESS'!G32</f>
        <v>0</v>
      </c>
      <c r="E126" s="131">
        <f>'8.2 - VENT_DUCT TIGHTNESS'!H32</f>
        <v>0</v>
      </c>
      <c r="F126" s="87">
        <f>'8.2 - VENT_DUCT TIGHTNESS'!I32</f>
        <v>0</v>
      </c>
      <c r="G126" s="324"/>
      <c r="H126" s="392" t="str">
        <f t="shared" si="1"/>
        <v>See instructions in cell D8</v>
      </c>
      <c r="I126" s="389"/>
      <c r="J126" s="389"/>
      <c r="Q126" s="86"/>
      <c r="R126" s="86"/>
    </row>
    <row r="127" spans="1:18" ht="46">
      <c r="B127" s="1246"/>
      <c r="C127" s="86" t="s">
        <v>1461</v>
      </c>
      <c r="D127" s="131">
        <f>'8.2 - VENT_DUCT TIGHTNESS'!G33</f>
        <v>0</v>
      </c>
      <c r="E127" s="131">
        <f>'8.2 - VENT_DUCT TIGHTNESS'!H33</f>
        <v>0</v>
      </c>
      <c r="F127" s="87">
        <f>'8.2 - VENT_DUCT TIGHTNESS'!I33</f>
        <v>0</v>
      </c>
      <c r="G127" s="324"/>
      <c r="H127" s="392" t="str">
        <f t="shared" si="1"/>
        <v>See instructions in cell D8</v>
      </c>
      <c r="I127" s="389"/>
      <c r="J127" s="389"/>
      <c r="Q127" s="86"/>
      <c r="R127" s="86"/>
    </row>
    <row r="128" spans="1:18" ht="23">
      <c r="B128" s="86" t="s">
        <v>89</v>
      </c>
      <c r="C128" s="291" t="s">
        <v>1690</v>
      </c>
      <c r="D128" s="131">
        <f>'8.2 - VENT_SCHEDULE&amp;TAB REPORT'!O61</f>
        <v>0</v>
      </c>
      <c r="E128" s="131">
        <f>'8.2 - VENT_SCHEDULE&amp;TAB REPORT'!P61</f>
        <v>0</v>
      </c>
      <c r="F128" s="87">
        <f>'8.2 - VENT_SCHEDULE&amp;TAB REPORT'!Q61</f>
        <v>0</v>
      </c>
      <c r="G128" s="324"/>
      <c r="H128" s="392" t="str">
        <f t="shared" si="1"/>
        <v>See instructions in cell D8</v>
      </c>
      <c r="I128" s="389"/>
      <c r="J128" s="389"/>
      <c r="Q128" s="291"/>
      <c r="R128" s="291"/>
    </row>
    <row r="129" spans="1:18">
      <c r="A129" s="309"/>
      <c r="B129" s="1247" t="s">
        <v>1132</v>
      </c>
      <c r="C129" s="1248"/>
      <c r="D129" s="85"/>
      <c r="E129" s="85"/>
      <c r="F129" s="85"/>
      <c r="G129" s="85"/>
      <c r="H129" s="392"/>
      <c r="I129" s="389"/>
      <c r="J129" s="389"/>
      <c r="Q129" s="389"/>
      <c r="R129" s="389"/>
    </row>
    <row r="130" spans="1:18" ht="69">
      <c r="A130" s="309"/>
      <c r="B130" s="86" t="s">
        <v>192</v>
      </c>
      <c r="C130" s="291" t="s">
        <v>193</v>
      </c>
      <c r="D130" s="131">
        <f>'9.1 - METERS'!J29</f>
        <v>0</v>
      </c>
      <c r="E130" s="131">
        <f>'9.1 - METERS'!K29</f>
        <v>0</v>
      </c>
      <c r="F130" s="87">
        <f>'9.1 - METERS'!L29</f>
        <v>0</v>
      </c>
      <c r="G130" s="324"/>
      <c r="H130" s="392" t="str">
        <f t="shared" si="1"/>
        <v>See instructions in cell D8</v>
      </c>
      <c r="I130" s="389"/>
      <c r="J130" s="389"/>
      <c r="Q130" s="291"/>
      <c r="R130" s="291"/>
    </row>
    <row r="131" spans="1:18" ht="92">
      <c r="A131" s="309"/>
      <c r="B131" s="86" t="s">
        <v>1133</v>
      </c>
      <c r="C131" s="291" t="s">
        <v>1220</v>
      </c>
      <c r="D131" s="131" t="s">
        <v>847</v>
      </c>
      <c r="E131" s="131" t="s">
        <v>847</v>
      </c>
      <c r="F131" s="87">
        <f>'9.1 - METERS'!L32</f>
        <v>0</v>
      </c>
      <c r="G131" s="324"/>
      <c r="H131" s="392" t="str">
        <f t="shared" si="1"/>
        <v>See instructions in cell D8</v>
      </c>
      <c r="I131" s="389"/>
      <c r="J131" s="389"/>
      <c r="Q131" s="291"/>
      <c r="R131" s="291"/>
    </row>
    <row r="132" spans="1:18" ht="24" customHeight="1">
      <c r="B132" s="1231" t="s">
        <v>1682</v>
      </c>
      <c r="C132" s="1232"/>
      <c r="D132" s="1232"/>
      <c r="E132" s="1232"/>
      <c r="F132" s="1233"/>
      <c r="G132" s="1255"/>
      <c r="H132" s="389"/>
      <c r="I132" s="389"/>
      <c r="J132" s="389"/>
      <c r="Q132" s="218"/>
      <c r="R132" s="218"/>
    </row>
    <row r="133" spans="1:18">
      <c r="B133" s="123" t="s">
        <v>1808</v>
      </c>
      <c r="C133" s="124"/>
      <c r="D133" s="124"/>
      <c r="E133" s="124"/>
      <c r="F133" s="125"/>
      <c r="G133" s="1256"/>
      <c r="H133" s="389"/>
      <c r="I133" s="389"/>
      <c r="J133" s="389"/>
      <c r="Q133" s="330"/>
      <c r="R133" s="330"/>
    </row>
    <row r="134" spans="1:18">
      <c r="B134" s="218"/>
      <c r="C134" s="218"/>
      <c r="D134" s="218"/>
      <c r="E134" s="218"/>
      <c r="F134" s="218"/>
      <c r="G134" s="218"/>
      <c r="Q134" s="330"/>
      <c r="R134" s="330"/>
    </row>
    <row r="135" spans="1:18">
      <c r="B135" s="218"/>
      <c r="C135" s="218"/>
      <c r="D135" s="218"/>
      <c r="E135" s="218"/>
      <c r="F135" s="218"/>
      <c r="G135" s="218"/>
      <c r="Q135" s="218"/>
      <c r="R135" s="218"/>
    </row>
    <row r="136" spans="1:18">
      <c r="B136" s="218"/>
      <c r="C136" s="218"/>
      <c r="D136" s="218"/>
      <c r="E136" s="218"/>
      <c r="F136" s="218"/>
      <c r="G136" s="218"/>
      <c r="Q136" s="218"/>
      <c r="R136" s="218"/>
    </row>
    <row r="137" spans="1:18">
      <c r="B137" s="218"/>
      <c r="C137" s="218"/>
      <c r="D137" s="218"/>
      <c r="E137" s="218"/>
      <c r="F137" s="218"/>
      <c r="G137" s="218"/>
      <c r="Q137" s="218"/>
      <c r="R137" s="218"/>
    </row>
    <row r="138" spans="1:18">
      <c r="B138" s="218"/>
      <c r="C138" s="218"/>
      <c r="D138" s="218"/>
      <c r="E138" s="218"/>
      <c r="F138" s="218"/>
      <c r="G138" s="218"/>
      <c r="Q138" s="218"/>
      <c r="R138" s="218"/>
    </row>
    <row r="139" spans="1:18">
      <c r="B139" s="218"/>
      <c r="C139" s="218"/>
      <c r="D139" s="218"/>
      <c r="E139" s="218"/>
      <c r="F139" s="218"/>
      <c r="G139" s="218"/>
      <c r="Q139" s="218"/>
      <c r="R139" s="218"/>
    </row>
    <row r="140" spans="1:18">
      <c r="B140" s="218"/>
      <c r="C140" s="218"/>
      <c r="D140" s="218"/>
      <c r="E140" s="218"/>
      <c r="F140" s="218"/>
      <c r="G140" s="218"/>
      <c r="Q140" s="218"/>
      <c r="R140" s="218"/>
    </row>
    <row r="141" spans="1:18">
      <c r="B141" s="218"/>
      <c r="C141" s="218"/>
      <c r="D141" s="218"/>
      <c r="E141" s="218"/>
      <c r="F141" s="218"/>
      <c r="G141" s="218"/>
      <c r="Q141" s="218"/>
      <c r="R141" s="218"/>
    </row>
    <row r="142" spans="1:18">
      <c r="B142" s="218"/>
      <c r="C142" s="218"/>
      <c r="D142" s="218"/>
      <c r="E142" s="218"/>
      <c r="F142" s="218"/>
      <c r="G142" s="218"/>
      <c r="Q142" s="218"/>
      <c r="R142" s="218"/>
    </row>
    <row r="143" spans="1:18">
      <c r="B143" s="218"/>
      <c r="C143" s="218"/>
      <c r="D143" s="218"/>
      <c r="E143" s="218"/>
      <c r="F143" s="218"/>
      <c r="G143" s="218"/>
      <c r="Q143" s="218"/>
      <c r="R143" s="218"/>
    </row>
    <row r="144" spans="1:18">
      <c r="B144" s="218"/>
      <c r="C144" s="218"/>
      <c r="D144" s="218"/>
      <c r="E144" s="218"/>
      <c r="F144" s="218"/>
      <c r="G144" s="218"/>
      <c r="Q144" s="218"/>
      <c r="R144" s="218"/>
    </row>
    <row r="145" spans="2:18">
      <c r="B145" s="218"/>
      <c r="C145" s="218"/>
      <c r="D145" s="218"/>
      <c r="E145" s="218"/>
      <c r="F145" s="218"/>
      <c r="G145" s="218"/>
      <c r="Q145" s="218"/>
      <c r="R145" s="218"/>
    </row>
    <row r="146" spans="2:18">
      <c r="B146" s="218"/>
      <c r="C146" s="218"/>
      <c r="D146" s="218"/>
      <c r="E146" s="218"/>
      <c r="F146" s="218"/>
      <c r="G146" s="218"/>
      <c r="Q146" s="218"/>
      <c r="R146" s="218"/>
    </row>
    <row r="147" spans="2:18">
      <c r="B147" s="218"/>
      <c r="C147" s="218"/>
      <c r="D147" s="218"/>
      <c r="E147" s="218"/>
      <c r="F147" s="218"/>
      <c r="G147" s="218"/>
      <c r="Q147" s="218"/>
      <c r="R147" s="218"/>
    </row>
    <row r="148" spans="2:18">
      <c r="B148" s="218"/>
      <c r="C148" s="218"/>
      <c r="D148" s="218"/>
      <c r="E148" s="218"/>
      <c r="F148" s="218"/>
      <c r="G148" s="218"/>
      <c r="Q148" s="218"/>
      <c r="R148" s="218"/>
    </row>
    <row r="149" spans="2:18">
      <c r="B149" s="218"/>
      <c r="C149" s="218"/>
      <c r="D149" s="218"/>
      <c r="E149" s="218"/>
      <c r="F149" s="218"/>
      <c r="G149" s="218"/>
      <c r="Q149" s="218"/>
      <c r="R149" s="218"/>
    </row>
    <row r="150" spans="2:18">
      <c r="B150" s="218"/>
      <c r="C150" s="218"/>
      <c r="D150" s="218"/>
      <c r="E150" s="218"/>
      <c r="F150" s="218"/>
      <c r="G150" s="218"/>
      <c r="Q150" s="218"/>
      <c r="R150" s="218"/>
    </row>
    <row r="151" spans="2:18">
      <c r="B151" s="218"/>
      <c r="C151" s="218"/>
      <c r="D151" s="218"/>
      <c r="E151" s="218"/>
      <c r="F151" s="218"/>
      <c r="G151" s="218"/>
      <c r="Q151" s="218"/>
      <c r="R151" s="218"/>
    </row>
    <row r="152" spans="2:18">
      <c r="B152" s="218"/>
      <c r="C152" s="218"/>
      <c r="D152" s="218"/>
      <c r="E152" s="218"/>
      <c r="F152" s="218"/>
      <c r="G152" s="218"/>
      <c r="Q152" s="218"/>
      <c r="R152" s="218"/>
    </row>
    <row r="153" spans="2:18">
      <c r="B153" s="218"/>
      <c r="C153" s="218"/>
      <c r="D153" s="218"/>
      <c r="E153" s="218"/>
      <c r="F153" s="218"/>
      <c r="G153" s="218"/>
      <c r="Q153" s="218"/>
      <c r="R153" s="218"/>
    </row>
    <row r="154" spans="2:18">
      <c r="B154" s="218"/>
      <c r="C154" s="218"/>
      <c r="D154" s="218"/>
      <c r="E154" s="218"/>
      <c r="F154" s="218"/>
      <c r="G154" s="218"/>
      <c r="Q154" s="218"/>
      <c r="R154" s="218"/>
    </row>
    <row r="155" spans="2:18">
      <c r="B155" s="218"/>
      <c r="C155" s="218"/>
      <c r="D155" s="218"/>
      <c r="E155" s="218"/>
      <c r="F155" s="218"/>
      <c r="G155" s="218"/>
      <c r="Q155" s="218"/>
      <c r="R155" s="218"/>
    </row>
    <row r="156" spans="2:18">
      <c r="B156" s="218"/>
      <c r="C156" s="218"/>
      <c r="D156" s="218"/>
      <c r="E156" s="218"/>
      <c r="F156" s="218"/>
      <c r="G156" s="218"/>
      <c r="Q156" s="218"/>
      <c r="R156" s="218"/>
    </row>
    <row r="157" spans="2:18">
      <c r="B157" s="218"/>
      <c r="C157" s="218"/>
      <c r="D157" s="218"/>
      <c r="E157" s="218"/>
      <c r="F157" s="218"/>
      <c r="G157" s="218"/>
      <c r="Q157" s="218"/>
      <c r="R157" s="218"/>
    </row>
    <row r="158" spans="2:18">
      <c r="B158" s="218"/>
      <c r="C158" s="218"/>
      <c r="D158" s="218"/>
      <c r="E158" s="218"/>
      <c r="F158" s="218"/>
      <c r="G158" s="218"/>
      <c r="Q158" s="218"/>
      <c r="R158" s="218"/>
    </row>
    <row r="159" spans="2:18">
      <c r="B159" s="218"/>
      <c r="C159" s="218"/>
      <c r="D159" s="218"/>
      <c r="E159" s="218"/>
      <c r="F159" s="218"/>
      <c r="G159" s="218"/>
      <c r="Q159" s="218"/>
      <c r="R159" s="218"/>
    </row>
    <row r="160" spans="2:18">
      <c r="B160" s="218"/>
      <c r="C160" s="218"/>
      <c r="D160" s="218"/>
      <c r="E160" s="218"/>
      <c r="F160" s="218"/>
      <c r="G160" s="218"/>
      <c r="Q160" s="218"/>
      <c r="R160" s="218"/>
    </row>
    <row r="161" spans="2:18">
      <c r="B161" s="218"/>
      <c r="C161" s="218"/>
      <c r="D161" s="218"/>
      <c r="E161" s="218"/>
      <c r="F161" s="218"/>
      <c r="G161" s="218"/>
      <c r="Q161" s="218"/>
      <c r="R161" s="218"/>
    </row>
    <row r="162" spans="2:18">
      <c r="B162" s="218"/>
      <c r="C162" s="218"/>
      <c r="D162" s="218"/>
      <c r="E162" s="218"/>
      <c r="F162" s="218"/>
      <c r="G162" s="218"/>
      <c r="Q162" s="218"/>
      <c r="R162" s="218"/>
    </row>
    <row r="163" spans="2:18">
      <c r="B163" s="218"/>
      <c r="C163" s="218"/>
      <c r="D163" s="218"/>
      <c r="E163" s="218"/>
      <c r="F163" s="218"/>
      <c r="G163" s="218"/>
      <c r="Q163" s="218"/>
      <c r="R163" s="218"/>
    </row>
    <row r="164" spans="2:18">
      <c r="B164" s="218"/>
      <c r="C164" s="218"/>
      <c r="D164" s="218"/>
      <c r="E164" s="218"/>
      <c r="F164" s="218"/>
      <c r="G164" s="218"/>
      <c r="Q164" s="218"/>
      <c r="R164" s="218"/>
    </row>
    <row r="165" spans="2:18">
      <c r="B165" s="218"/>
      <c r="C165" s="218"/>
      <c r="D165" s="218"/>
      <c r="E165" s="218"/>
      <c r="F165" s="218"/>
      <c r="G165" s="218"/>
      <c r="Q165" s="218"/>
      <c r="R165" s="218"/>
    </row>
    <row r="166" spans="2:18">
      <c r="B166" s="218"/>
      <c r="C166" s="218"/>
      <c r="D166" s="218"/>
      <c r="E166" s="218"/>
      <c r="F166" s="218"/>
      <c r="G166" s="218"/>
      <c r="Q166" s="218"/>
      <c r="R166" s="218"/>
    </row>
    <row r="167" spans="2:18">
      <c r="B167" s="218"/>
      <c r="C167" s="218"/>
      <c r="D167" s="218"/>
      <c r="E167" s="218"/>
      <c r="F167" s="218"/>
      <c r="G167" s="218"/>
      <c r="Q167" s="218"/>
      <c r="R167" s="218"/>
    </row>
    <row r="168" spans="2:18">
      <c r="B168" s="218"/>
      <c r="C168" s="218"/>
      <c r="D168" s="218"/>
      <c r="E168" s="218"/>
      <c r="F168" s="218"/>
      <c r="G168" s="218"/>
      <c r="Q168" s="218"/>
      <c r="R168" s="218"/>
    </row>
    <row r="169" spans="2:18">
      <c r="B169" s="218"/>
      <c r="C169" s="218"/>
      <c r="D169" s="218"/>
      <c r="E169" s="218"/>
      <c r="F169" s="218"/>
      <c r="G169" s="218"/>
      <c r="Q169" s="218"/>
      <c r="R169" s="218"/>
    </row>
    <row r="170" spans="2:18">
      <c r="B170" s="218"/>
      <c r="C170" s="218"/>
      <c r="D170" s="218"/>
      <c r="E170" s="218"/>
      <c r="F170" s="218"/>
      <c r="G170" s="218"/>
      <c r="Q170" s="218"/>
      <c r="R170" s="218"/>
    </row>
    <row r="171" spans="2:18">
      <c r="B171" s="218"/>
      <c r="C171" s="218"/>
      <c r="D171" s="218"/>
      <c r="E171" s="218"/>
      <c r="F171" s="218"/>
      <c r="G171" s="218"/>
      <c r="Q171" s="218"/>
      <c r="R171" s="218"/>
    </row>
    <row r="172" spans="2:18">
      <c r="B172" s="218"/>
      <c r="C172" s="218"/>
      <c r="D172" s="218"/>
      <c r="E172" s="218"/>
      <c r="F172" s="218"/>
      <c r="G172" s="218"/>
      <c r="Q172" s="218"/>
      <c r="R172" s="218"/>
    </row>
    <row r="173" spans="2:18">
      <c r="B173" s="218"/>
      <c r="C173" s="218"/>
      <c r="D173" s="218"/>
      <c r="E173" s="218"/>
      <c r="F173" s="218"/>
      <c r="G173" s="218"/>
      <c r="Q173" s="218"/>
      <c r="R173" s="218"/>
    </row>
    <row r="174" spans="2:18">
      <c r="B174" s="218"/>
      <c r="C174" s="218"/>
      <c r="D174" s="218"/>
      <c r="E174" s="218"/>
      <c r="F174" s="218"/>
      <c r="G174" s="218"/>
      <c r="Q174" s="218"/>
      <c r="R174" s="218"/>
    </row>
    <row r="175" spans="2:18">
      <c r="B175" s="218"/>
      <c r="C175" s="218"/>
      <c r="D175" s="218"/>
      <c r="E175" s="218"/>
      <c r="F175" s="218"/>
      <c r="G175" s="218"/>
      <c r="Q175" s="218"/>
      <c r="R175" s="218"/>
    </row>
    <row r="176" spans="2:18">
      <c r="B176" s="218"/>
      <c r="C176" s="218"/>
      <c r="D176" s="218"/>
      <c r="E176" s="218"/>
      <c r="F176" s="218"/>
      <c r="G176" s="218"/>
      <c r="Q176" s="218"/>
      <c r="R176" s="218"/>
    </row>
    <row r="177" spans="2:18">
      <c r="B177" s="218"/>
      <c r="C177" s="218"/>
      <c r="D177" s="218"/>
      <c r="E177" s="218"/>
      <c r="F177" s="218"/>
      <c r="G177" s="218"/>
      <c r="Q177" s="218"/>
      <c r="R177" s="218"/>
    </row>
    <row r="178" spans="2:18">
      <c r="B178" s="218"/>
      <c r="C178" s="218"/>
      <c r="D178" s="218"/>
      <c r="E178" s="218"/>
      <c r="F178" s="218"/>
      <c r="G178" s="218"/>
      <c r="Q178" s="218"/>
      <c r="R178" s="218"/>
    </row>
    <row r="179" spans="2:18">
      <c r="B179" s="218"/>
      <c r="C179" s="218"/>
      <c r="D179" s="218"/>
      <c r="E179" s="218"/>
      <c r="F179" s="218"/>
      <c r="G179" s="218"/>
      <c r="Q179" s="218"/>
      <c r="R179" s="218"/>
    </row>
    <row r="180" spans="2:18">
      <c r="B180" s="218"/>
      <c r="C180" s="218"/>
      <c r="D180" s="218"/>
      <c r="E180" s="218"/>
      <c r="F180" s="218"/>
      <c r="G180" s="218"/>
      <c r="Q180" s="218"/>
      <c r="R180" s="218"/>
    </row>
    <row r="181" spans="2:18">
      <c r="B181" s="218"/>
      <c r="C181" s="218"/>
      <c r="D181" s="218"/>
      <c r="E181" s="218"/>
      <c r="F181" s="218"/>
      <c r="G181" s="218"/>
      <c r="Q181" s="218"/>
      <c r="R181" s="218"/>
    </row>
    <row r="182" spans="2:18">
      <c r="B182" s="218"/>
      <c r="C182" s="218"/>
      <c r="D182" s="218"/>
      <c r="E182" s="218"/>
      <c r="F182" s="218"/>
      <c r="G182" s="218"/>
      <c r="Q182" s="218"/>
      <c r="R182" s="218"/>
    </row>
    <row r="183" spans="2:18">
      <c r="B183" s="218"/>
      <c r="C183" s="218"/>
      <c r="D183" s="218"/>
      <c r="E183" s="218"/>
      <c r="F183" s="218"/>
      <c r="G183" s="218"/>
      <c r="Q183" s="218"/>
      <c r="R183" s="218"/>
    </row>
    <row r="184" spans="2:18">
      <c r="B184" s="218"/>
      <c r="C184" s="218"/>
      <c r="D184" s="218"/>
      <c r="E184" s="218"/>
      <c r="F184" s="218"/>
      <c r="G184" s="218"/>
      <c r="Q184" s="218"/>
      <c r="R184" s="218"/>
    </row>
    <row r="185" spans="2:18">
      <c r="B185" s="218"/>
      <c r="C185" s="218"/>
      <c r="D185" s="218"/>
      <c r="E185" s="218"/>
      <c r="F185" s="218"/>
      <c r="G185" s="218"/>
      <c r="Q185" s="218"/>
      <c r="R185" s="218"/>
    </row>
    <row r="186" spans="2:18">
      <c r="B186" s="218"/>
      <c r="C186" s="218"/>
      <c r="D186" s="218"/>
      <c r="E186" s="218"/>
      <c r="F186" s="218"/>
      <c r="G186" s="218"/>
      <c r="Q186" s="218"/>
      <c r="R186" s="218"/>
    </row>
    <row r="187" spans="2:18">
      <c r="B187" s="218"/>
      <c r="C187" s="218"/>
      <c r="D187" s="218"/>
      <c r="E187" s="218"/>
      <c r="F187" s="218"/>
      <c r="G187" s="218"/>
      <c r="Q187" s="218"/>
      <c r="R187" s="218"/>
    </row>
    <row r="188" spans="2:18">
      <c r="B188" s="218"/>
      <c r="C188" s="218"/>
      <c r="D188" s="218"/>
      <c r="E188" s="218"/>
      <c r="F188" s="218"/>
      <c r="G188" s="218"/>
      <c r="Q188" s="218"/>
      <c r="R188" s="218"/>
    </row>
    <row r="189" spans="2:18">
      <c r="B189" s="218"/>
      <c r="C189" s="218"/>
      <c r="D189" s="218"/>
      <c r="E189" s="218"/>
      <c r="F189" s="218"/>
      <c r="G189" s="218"/>
      <c r="Q189" s="218"/>
      <c r="R189" s="218"/>
    </row>
    <row r="190" spans="2:18">
      <c r="B190" s="218"/>
      <c r="C190" s="218"/>
      <c r="D190" s="218"/>
      <c r="E190" s="218"/>
      <c r="F190" s="218"/>
      <c r="G190" s="218"/>
      <c r="Q190" s="218"/>
      <c r="R190" s="218"/>
    </row>
    <row r="191" spans="2:18">
      <c r="B191" s="218"/>
      <c r="C191" s="218"/>
      <c r="D191" s="218"/>
      <c r="E191" s="218"/>
      <c r="F191" s="218"/>
      <c r="G191" s="218"/>
      <c r="Q191" s="218"/>
      <c r="R191" s="218"/>
    </row>
    <row r="192" spans="2:18">
      <c r="B192" s="218"/>
      <c r="C192" s="218"/>
      <c r="D192" s="218"/>
      <c r="E192" s="218"/>
      <c r="F192" s="218"/>
      <c r="G192" s="218"/>
      <c r="Q192" s="218"/>
      <c r="R192" s="218"/>
    </row>
    <row r="193" spans="2:18">
      <c r="B193" s="218"/>
      <c r="C193" s="218"/>
      <c r="D193" s="218"/>
      <c r="E193" s="218"/>
      <c r="F193" s="218"/>
      <c r="G193" s="218"/>
      <c r="Q193" s="218"/>
      <c r="R193" s="218"/>
    </row>
    <row r="194" spans="2:18">
      <c r="B194" s="218"/>
      <c r="C194" s="218"/>
      <c r="D194" s="218"/>
      <c r="E194" s="218"/>
      <c r="F194" s="218"/>
      <c r="G194" s="218"/>
      <c r="Q194" s="218"/>
      <c r="R194" s="218"/>
    </row>
    <row r="195" spans="2:18">
      <c r="B195" s="218"/>
      <c r="C195" s="218"/>
      <c r="D195" s="218"/>
      <c r="E195" s="218"/>
      <c r="F195" s="218"/>
      <c r="G195" s="218"/>
      <c r="Q195" s="218"/>
      <c r="R195" s="218"/>
    </row>
    <row r="196" spans="2:18">
      <c r="B196" s="218"/>
      <c r="C196" s="218"/>
      <c r="D196" s="218"/>
      <c r="E196" s="218"/>
      <c r="F196" s="218"/>
      <c r="G196" s="218"/>
      <c r="Q196" s="218"/>
      <c r="R196" s="218"/>
    </row>
    <row r="197" spans="2:18">
      <c r="B197" s="218"/>
      <c r="C197" s="218"/>
      <c r="D197" s="218"/>
      <c r="E197" s="218"/>
      <c r="F197" s="218"/>
      <c r="G197" s="218"/>
      <c r="Q197" s="218"/>
      <c r="R197" s="218"/>
    </row>
    <row r="198" spans="2:18">
      <c r="B198" s="218"/>
      <c r="C198" s="218"/>
      <c r="D198" s="218"/>
      <c r="E198" s="218"/>
      <c r="F198" s="218"/>
      <c r="G198" s="218"/>
      <c r="Q198" s="218"/>
      <c r="R198" s="218"/>
    </row>
    <row r="199" spans="2:18">
      <c r="B199" s="218"/>
      <c r="C199" s="218"/>
      <c r="D199" s="218"/>
      <c r="E199" s="218"/>
      <c r="F199" s="218"/>
      <c r="G199" s="218"/>
      <c r="Q199" s="218"/>
      <c r="R199" s="218"/>
    </row>
    <row r="200" spans="2:18">
      <c r="B200" s="218"/>
      <c r="C200" s="218"/>
      <c r="D200" s="218"/>
      <c r="E200" s="218"/>
      <c r="F200" s="218"/>
      <c r="G200" s="218"/>
      <c r="Q200" s="218"/>
      <c r="R200" s="218"/>
    </row>
    <row r="201" spans="2:18">
      <c r="B201" s="218"/>
      <c r="C201" s="218"/>
      <c r="D201" s="218"/>
      <c r="E201" s="218"/>
      <c r="F201" s="218"/>
      <c r="G201" s="218"/>
      <c r="Q201" s="218"/>
      <c r="R201" s="218"/>
    </row>
    <row r="202" spans="2:18">
      <c r="B202" s="218"/>
      <c r="C202" s="218"/>
      <c r="D202" s="218"/>
      <c r="E202" s="218"/>
      <c r="F202" s="218"/>
      <c r="G202" s="218"/>
      <c r="Q202" s="218"/>
      <c r="R202" s="218"/>
    </row>
    <row r="203" spans="2:18">
      <c r="B203" s="218"/>
      <c r="C203" s="218"/>
      <c r="D203" s="218"/>
      <c r="E203" s="218"/>
      <c r="F203" s="218"/>
      <c r="G203" s="218"/>
      <c r="Q203" s="218"/>
      <c r="R203" s="218"/>
    </row>
    <row r="204" spans="2:18">
      <c r="B204" s="218"/>
      <c r="C204" s="218"/>
      <c r="D204" s="218"/>
      <c r="E204" s="218"/>
      <c r="F204" s="218"/>
      <c r="G204" s="218"/>
      <c r="Q204" s="218"/>
      <c r="R204" s="218"/>
    </row>
    <row r="205" spans="2:18" ht="18">
      <c r="B205" s="225"/>
      <c r="C205" s="218"/>
      <c r="D205" s="218"/>
      <c r="E205" s="218"/>
      <c r="F205" s="218"/>
      <c r="G205" s="218"/>
      <c r="Q205" s="218"/>
      <c r="R205" s="218"/>
    </row>
    <row r="206" spans="2:18">
      <c r="B206" s="218"/>
      <c r="C206" s="218"/>
      <c r="D206" s="218"/>
      <c r="E206" s="218"/>
      <c r="F206" s="218"/>
      <c r="G206" s="218"/>
      <c r="Q206" s="218"/>
      <c r="R206" s="218"/>
    </row>
    <row r="207" spans="2:18">
      <c r="B207" s="218"/>
      <c r="C207" s="218"/>
      <c r="D207" s="218"/>
      <c r="E207" s="218"/>
      <c r="F207" s="218"/>
      <c r="G207" s="218"/>
      <c r="Q207" s="218"/>
      <c r="R207" s="218"/>
    </row>
    <row r="208" spans="2:18">
      <c r="B208" s="218"/>
      <c r="C208" s="218"/>
      <c r="D208" s="218"/>
      <c r="E208" s="218"/>
      <c r="F208" s="218"/>
      <c r="G208" s="218"/>
      <c r="Q208" s="218"/>
      <c r="R208" s="218"/>
    </row>
    <row r="209" spans="2:18">
      <c r="B209" s="218"/>
      <c r="C209" s="218"/>
      <c r="D209" s="218"/>
      <c r="E209" s="218"/>
      <c r="F209" s="218"/>
      <c r="G209" s="218"/>
      <c r="Q209" s="218"/>
      <c r="R209" s="218"/>
    </row>
    <row r="210" spans="2:18">
      <c r="B210" s="218"/>
      <c r="C210" s="218"/>
      <c r="D210" s="218"/>
      <c r="E210" s="218"/>
      <c r="F210" s="218"/>
      <c r="G210" s="218"/>
      <c r="Q210" s="218"/>
      <c r="R210" s="218"/>
    </row>
    <row r="211" spans="2:18">
      <c r="B211" s="218"/>
      <c r="C211" s="218"/>
      <c r="D211" s="218"/>
      <c r="E211" s="218"/>
      <c r="F211" s="218"/>
      <c r="G211" s="218"/>
      <c r="Q211" s="218"/>
      <c r="R211" s="218"/>
    </row>
    <row r="212" spans="2:18">
      <c r="B212" s="218"/>
      <c r="C212" s="218"/>
      <c r="D212" s="218"/>
      <c r="E212" s="218"/>
      <c r="F212" s="218"/>
      <c r="G212" s="218"/>
      <c r="Q212" s="218"/>
      <c r="R212" s="218"/>
    </row>
    <row r="213" spans="2:18">
      <c r="B213" s="218"/>
      <c r="C213" s="218"/>
      <c r="D213" s="218"/>
      <c r="E213" s="218"/>
      <c r="F213" s="218"/>
      <c r="G213" s="218"/>
      <c r="Q213" s="218"/>
      <c r="R213" s="218"/>
    </row>
    <row r="214" spans="2:18">
      <c r="B214" s="218"/>
      <c r="C214" s="218"/>
      <c r="D214" s="218"/>
      <c r="E214" s="218"/>
      <c r="F214" s="218"/>
      <c r="G214" s="218"/>
      <c r="Q214" s="218"/>
      <c r="R214" s="218"/>
    </row>
    <row r="215" spans="2:18">
      <c r="B215" s="218"/>
      <c r="C215" s="218"/>
      <c r="D215" s="218"/>
      <c r="E215" s="218"/>
      <c r="F215" s="218"/>
      <c r="G215" s="218"/>
      <c r="Q215" s="218"/>
      <c r="R215" s="218"/>
    </row>
    <row r="216" spans="2:18">
      <c r="B216" s="218"/>
      <c r="C216" s="218"/>
      <c r="D216" s="218"/>
      <c r="E216" s="218"/>
      <c r="F216" s="218"/>
      <c r="G216" s="218"/>
      <c r="Q216" s="218"/>
      <c r="R216" s="218"/>
    </row>
    <row r="217" spans="2:18">
      <c r="B217" s="218"/>
      <c r="C217" s="218"/>
      <c r="D217" s="218"/>
      <c r="E217" s="218"/>
      <c r="F217" s="218"/>
      <c r="G217" s="218"/>
      <c r="Q217" s="218"/>
      <c r="R217" s="218"/>
    </row>
    <row r="218" spans="2:18">
      <c r="B218" s="218"/>
      <c r="C218" s="218"/>
      <c r="D218" s="218"/>
      <c r="E218" s="218"/>
      <c r="F218" s="218"/>
      <c r="G218" s="218"/>
      <c r="Q218" s="218"/>
      <c r="R218" s="218"/>
    </row>
    <row r="219" spans="2:18">
      <c r="B219" s="218"/>
      <c r="C219" s="218"/>
      <c r="D219" s="218"/>
      <c r="E219" s="218"/>
      <c r="F219" s="218"/>
      <c r="G219" s="218"/>
      <c r="Q219" s="218"/>
      <c r="R219" s="218"/>
    </row>
    <row r="220" spans="2:18">
      <c r="B220" s="218"/>
      <c r="C220" s="218"/>
      <c r="D220" s="218"/>
      <c r="E220" s="218"/>
      <c r="F220" s="218"/>
      <c r="G220" s="218"/>
      <c r="Q220" s="218"/>
      <c r="R220" s="218"/>
    </row>
    <row r="221" spans="2:18">
      <c r="B221" s="218"/>
      <c r="C221" s="218"/>
      <c r="D221" s="218"/>
      <c r="E221" s="218"/>
      <c r="F221" s="218"/>
      <c r="G221" s="218"/>
      <c r="Q221" s="218"/>
      <c r="R221" s="218"/>
    </row>
    <row r="222" spans="2:18">
      <c r="B222" s="218"/>
      <c r="C222" s="218"/>
      <c r="D222" s="218"/>
      <c r="E222" s="218"/>
      <c r="F222" s="218"/>
      <c r="G222" s="218"/>
      <c r="Q222" s="218"/>
      <c r="R222" s="218"/>
    </row>
    <row r="223" spans="2:18">
      <c r="B223" s="218"/>
      <c r="C223" s="218"/>
      <c r="D223" s="218"/>
      <c r="E223" s="218"/>
      <c r="F223" s="218"/>
      <c r="G223" s="218"/>
      <c r="Q223" s="218"/>
      <c r="R223" s="218"/>
    </row>
    <row r="224" spans="2:18">
      <c r="B224" s="218"/>
      <c r="C224" s="218"/>
      <c r="D224" s="218"/>
      <c r="E224" s="218"/>
      <c r="F224" s="218"/>
      <c r="G224" s="218"/>
      <c r="Q224" s="218"/>
      <c r="R224" s="218"/>
    </row>
    <row r="225" spans="2:18">
      <c r="B225" s="218"/>
      <c r="C225" s="218"/>
      <c r="D225" s="218"/>
      <c r="E225" s="218"/>
      <c r="F225" s="218"/>
      <c r="G225" s="218"/>
      <c r="Q225" s="218"/>
      <c r="R225" s="218"/>
    </row>
    <row r="226" spans="2:18">
      <c r="B226" s="218"/>
      <c r="C226" s="218"/>
      <c r="D226" s="218"/>
      <c r="E226" s="218"/>
      <c r="F226" s="218"/>
      <c r="G226" s="218"/>
      <c r="Q226" s="218"/>
      <c r="R226" s="218"/>
    </row>
    <row r="227" spans="2:18">
      <c r="B227" s="218"/>
      <c r="C227" s="218"/>
      <c r="D227" s="218"/>
      <c r="E227" s="218"/>
      <c r="F227" s="218"/>
      <c r="G227" s="218"/>
      <c r="Q227" s="218"/>
      <c r="R227" s="218"/>
    </row>
    <row r="228" spans="2:18">
      <c r="B228" s="218"/>
      <c r="C228" s="218"/>
      <c r="D228" s="218"/>
      <c r="E228" s="218"/>
      <c r="F228" s="218"/>
      <c r="G228" s="218"/>
      <c r="Q228" s="218"/>
      <c r="R228" s="218"/>
    </row>
    <row r="229" spans="2:18">
      <c r="B229" s="218"/>
      <c r="C229" s="218"/>
      <c r="D229" s="218"/>
      <c r="E229" s="218"/>
      <c r="F229" s="218"/>
      <c r="G229" s="218"/>
      <c r="Q229" s="218"/>
      <c r="R229" s="218"/>
    </row>
    <row r="230" spans="2:18">
      <c r="B230" s="218"/>
      <c r="C230" s="218"/>
      <c r="D230" s="218"/>
      <c r="E230" s="218"/>
      <c r="F230" s="218"/>
      <c r="G230" s="218"/>
      <c r="Q230" s="218"/>
      <c r="R230" s="218"/>
    </row>
    <row r="231" spans="2:18">
      <c r="B231" s="218"/>
      <c r="C231" s="218"/>
      <c r="D231" s="218"/>
      <c r="E231" s="218"/>
      <c r="F231" s="218"/>
      <c r="G231" s="218"/>
      <c r="Q231" s="218"/>
      <c r="R231" s="218"/>
    </row>
    <row r="232" spans="2:18">
      <c r="B232" s="218"/>
      <c r="C232" s="218"/>
      <c r="D232" s="218"/>
      <c r="E232" s="218"/>
      <c r="F232" s="218"/>
      <c r="G232" s="218"/>
      <c r="Q232" s="218"/>
      <c r="R232" s="218"/>
    </row>
    <row r="233" spans="2:18">
      <c r="B233" s="218"/>
      <c r="C233" s="218"/>
      <c r="D233" s="218"/>
      <c r="E233" s="218"/>
      <c r="F233" s="218"/>
      <c r="G233" s="218"/>
      <c r="Q233" s="218"/>
      <c r="R233" s="218"/>
    </row>
    <row r="234" spans="2:18">
      <c r="B234" s="218"/>
      <c r="C234" s="218"/>
      <c r="D234" s="218"/>
      <c r="E234" s="218"/>
      <c r="F234" s="218"/>
      <c r="G234" s="218"/>
      <c r="Q234" s="218"/>
      <c r="R234" s="218"/>
    </row>
    <row r="235" spans="2:18">
      <c r="B235" s="218"/>
      <c r="C235" s="218"/>
      <c r="D235" s="218"/>
      <c r="E235" s="218"/>
      <c r="F235" s="218"/>
      <c r="G235" s="218"/>
      <c r="Q235" s="218"/>
      <c r="R235" s="218"/>
    </row>
    <row r="236" spans="2:18">
      <c r="B236" s="218"/>
      <c r="C236" s="218"/>
      <c r="D236" s="218"/>
      <c r="E236" s="218"/>
      <c r="F236" s="218"/>
      <c r="G236" s="218"/>
      <c r="Q236" s="218"/>
      <c r="R236" s="218"/>
    </row>
    <row r="237" spans="2:18">
      <c r="B237" s="218"/>
      <c r="C237" s="218"/>
      <c r="D237" s="218"/>
      <c r="E237" s="218"/>
      <c r="F237" s="218"/>
      <c r="G237" s="218"/>
      <c r="Q237" s="218"/>
      <c r="R237" s="218"/>
    </row>
    <row r="238" spans="2:18">
      <c r="B238" s="218"/>
      <c r="C238" s="218"/>
      <c r="D238" s="218"/>
      <c r="E238" s="218"/>
      <c r="F238" s="218"/>
      <c r="G238" s="218"/>
      <c r="Q238" s="218"/>
      <c r="R238" s="218"/>
    </row>
    <row r="239" spans="2:18">
      <c r="B239" s="218"/>
      <c r="C239" s="218"/>
      <c r="D239" s="218"/>
      <c r="E239" s="218"/>
      <c r="F239" s="218"/>
      <c r="G239" s="218"/>
      <c r="Q239" s="218"/>
      <c r="R239" s="218"/>
    </row>
    <row r="240" spans="2:18">
      <c r="B240" s="218"/>
      <c r="C240" s="218"/>
      <c r="D240" s="218"/>
      <c r="E240" s="218"/>
      <c r="F240" s="218"/>
      <c r="G240" s="218"/>
      <c r="Q240" s="218"/>
      <c r="R240" s="218"/>
    </row>
    <row r="241" spans="2:18">
      <c r="B241" s="218"/>
      <c r="C241" s="218"/>
      <c r="D241" s="218"/>
      <c r="E241" s="218"/>
      <c r="F241" s="218"/>
      <c r="G241" s="218"/>
      <c r="Q241" s="218"/>
      <c r="R241" s="218"/>
    </row>
    <row r="242" spans="2:18">
      <c r="B242" s="218"/>
      <c r="C242" s="218"/>
      <c r="D242" s="218"/>
      <c r="E242" s="218"/>
      <c r="F242" s="218"/>
      <c r="G242" s="218"/>
      <c r="Q242" s="218"/>
      <c r="R242" s="218"/>
    </row>
    <row r="243" spans="2:18">
      <c r="B243" s="218"/>
      <c r="C243" s="218"/>
      <c r="D243" s="218"/>
      <c r="E243" s="218"/>
      <c r="F243" s="218"/>
      <c r="G243" s="218"/>
      <c r="Q243" s="218"/>
      <c r="R243" s="218"/>
    </row>
    <row r="244" spans="2:18">
      <c r="B244" s="218"/>
      <c r="C244" s="218"/>
      <c r="D244" s="218"/>
      <c r="E244" s="218"/>
      <c r="F244" s="218"/>
      <c r="G244" s="218"/>
      <c r="Q244" s="218"/>
      <c r="R244" s="218"/>
    </row>
    <row r="245" spans="2:18">
      <c r="B245" s="218"/>
      <c r="C245" s="218"/>
      <c r="D245" s="218"/>
      <c r="E245" s="218"/>
      <c r="F245" s="218"/>
      <c r="G245" s="218"/>
      <c r="Q245" s="218"/>
      <c r="R245" s="218"/>
    </row>
    <row r="246" spans="2:18">
      <c r="B246" s="218"/>
      <c r="C246" s="218"/>
      <c r="D246" s="218"/>
      <c r="E246" s="218"/>
      <c r="F246" s="218"/>
      <c r="G246" s="218"/>
      <c r="Q246" s="218"/>
      <c r="R246" s="218"/>
    </row>
    <row r="247" spans="2:18">
      <c r="B247" s="218"/>
      <c r="C247" s="218"/>
      <c r="D247" s="218"/>
      <c r="E247" s="218"/>
      <c r="F247" s="218"/>
      <c r="G247" s="218"/>
      <c r="Q247" s="218"/>
      <c r="R247" s="218"/>
    </row>
    <row r="248" spans="2:18">
      <c r="B248" s="218"/>
      <c r="C248" s="218"/>
      <c r="D248" s="218"/>
      <c r="E248" s="218"/>
      <c r="F248" s="218"/>
      <c r="G248" s="218"/>
      <c r="Q248" s="218"/>
      <c r="R248" s="218"/>
    </row>
    <row r="249" spans="2:18">
      <c r="B249" s="218"/>
      <c r="C249" s="218"/>
      <c r="D249" s="218"/>
      <c r="E249" s="218"/>
      <c r="F249" s="218"/>
      <c r="G249" s="218"/>
      <c r="Q249" s="218"/>
      <c r="R249" s="218"/>
    </row>
    <row r="250" spans="2:18">
      <c r="B250" s="218"/>
      <c r="C250" s="218"/>
      <c r="D250" s="218"/>
      <c r="E250" s="218"/>
      <c r="F250" s="218"/>
      <c r="G250" s="218"/>
      <c r="Q250" s="218"/>
      <c r="R250" s="218"/>
    </row>
    <row r="251" spans="2:18">
      <c r="B251" s="218"/>
      <c r="C251" s="218"/>
      <c r="D251" s="218"/>
      <c r="E251" s="218"/>
      <c r="F251" s="218"/>
      <c r="G251" s="218"/>
      <c r="Q251" s="218"/>
      <c r="R251" s="218"/>
    </row>
    <row r="252" spans="2:18">
      <c r="B252" s="218"/>
      <c r="C252" s="218"/>
      <c r="D252" s="218"/>
      <c r="E252" s="218"/>
      <c r="F252" s="218"/>
      <c r="G252" s="218"/>
      <c r="Q252" s="218"/>
      <c r="R252" s="218"/>
    </row>
    <row r="253" spans="2:18">
      <c r="B253" s="218"/>
      <c r="C253" s="218"/>
      <c r="D253" s="218"/>
      <c r="E253" s="218"/>
      <c r="F253" s="218"/>
      <c r="G253" s="218"/>
      <c r="Q253" s="218"/>
      <c r="R253" s="218"/>
    </row>
    <row r="254" spans="2:18">
      <c r="B254" s="218"/>
      <c r="C254" s="218"/>
      <c r="D254" s="218"/>
      <c r="E254" s="218"/>
      <c r="F254" s="218"/>
      <c r="G254" s="218"/>
      <c r="Q254" s="218"/>
      <c r="R254" s="218"/>
    </row>
    <row r="255" spans="2:18">
      <c r="B255" s="218"/>
      <c r="C255" s="218"/>
      <c r="D255" s="218"/>
      <c r="E255" s="218"/>
      <c r="F255" s="218"/>
      <c r="G255" s="218"/>
      <c r="Q255" s="218"/>
      <c r="R255" s="218"/>
    </row>
    <row r="256" spans="2:18">
      <c r="B256" s="218"/>
      <c r="C256" s="218"/>
      <c r="D256" s="218"/>
      <c r="E256" s="218"/>
      <c r="F256" s="218"/>
      <c r="G256" s="218"/>
      <c r="Q256" s="218"/>
      <c r="R256" s="218"/>
    </row>
    <row r="257" spans="2:18">
      <c r="B257" s="218"/>
      <c r="C257" s="218"/>
      <c r="D257" s="218"/>
      <c r="E257" s="218"/>
      <c r="F257" s="218"/>
      <c r="G257" s="218"/>
      <c r="Q257" s="218"/>
      <c r="R257" s="218"/>
    </row>
    <row r="258" spans="2:18">
      <c r="B258" s="218"/>
      <c r="C258" s="218"/>
      <c r="D258" s="218"/>
      <c r="E258" s="218"/>
      <c r="F258" s="218"/>
      <c r="G258" s="218"/>
      <c r="Q258" s="218"/>
      <c r="R258" s="218"/>
    </row>
    <row r="259" spans="2:18">
      <c r="B259" s="218"/>
      <c r="C259" s="218"/>
      <c r="D259" s="218"/>
      <c r="E259" s="218"/>
      <c r="F259" s="218"/>
      <c r="G259" s="218"/>
      <c r="Q259" s="218"/>
      <c r="R259" s="218"/>
    </row>
    <row r="260" spans="2:18">
      <c r="B260" s="218"/>
      <c r="C260" s="218"/>
      <c r="D260" s="218"/>
      <c r="E260" s="218"/>
      <c r="F260" s="218"/>
      <c r="G260" s="218"/>
      <c r="Q260" s="218"/>
      <c r="R260" s="218"/>
    </row>
    <row r="261" spans="2:18">
      <c r="B261" s="218"/>
      <c r="C261" s="218"/>
      <c r="D261" s="218"/>
      <c r="E261" s="218"/>
      <c r="F261" s="218"/>
      <c r="G261" s="218"/>
      <c r="Q261" s="218"/>
      <c r="R261" s="218"/>
    </row>
    <row r="262" spans="2:18">
      <c r="B262" s="218"/>
      <c r="C262" s="218"/>
      <c r="D262" s="218"/>
      <c r="E262" s="218"/>
      <c r="F262" s="218"/>
      <c r="G262" s="218"/>
      <c r="Q262" s="218"/>
      <c r="R262" s="218"/>
    </row>
    <row r="263" spans="2:18">
      <c r="B263" s="218"/>
      <c r="C263" s="218"/>
      <c r="D263" s="218"/>
      <c r="E263" s="218"/>
      <c r="F263" s="218"/>
      <c r="G263" s="218"/>
      <c r="Q263" s="218"/>
      <c r="R263" s="218"/>
    </row>
    <row r="264" spans="2:18">
      <c r="B264" s="218"/>
      <c r="C264" s="218"/>
      <c r="D264" s="218"/>
      <c r="E264" s="218"/>
      <c r="F264" s="218"/>
      <c r="G264" s="218"/>
      <c r="Q264" s="218"/>
      <c r="R264" s="218"/>
    </row>
    <row r="265" spans="2:18">
      <c r="B265" s="218"/>
      <c r="C265" s="218"/>
      <c r="D265" s="218"/>
      <c r="E265" s="218"/>
      <c r="F265" s="218"/>
      <c r="G265" s="218"/>
      <c r="Q265" s="218"/>
      <c r="R265" s="218"/>
    </row>
    <row r="266" spans="2:18">
      <c r="B266" s="218"/>
      <c r="C266" s="218"/>
      <c r="D266" s="218"/>
      <c r="E266" s="218"/>
      <c r="F266" s="218"/>
      <c r="G266" s="218"/>
      <c r="Q266" s="218"/>
      <c r="R266" s="218"/>
    </row>
    <row r="267" spans="2:18">
      <c r="B267" s="218"/>
      <c r="C267" s="218"/>
      <c r="D267" s="218"/>
      <c r="E267" s="218"/>
      <c r="F267" s="218"/>
      <c r="G267" s="218"/>
      <c r="Q267" s="218"/>
      <c r="R267" s="218"/>
    </row>
    <row r="268" spans="2:18">
      <c r="B268" s="218"/>
      <c r="C268" s="218"/>
      <c r="D268" s="218"/>
      <c r="E268" s="218"/>
      <c r="F268" s="218"/>
      <c r="G268" s="218"/>
      <c r="Q268" s="218"/>
      <c r="R268" s="218"/>
    </row>
    <row r="269" spans="2:18">
      <c r="B269" s="218"/>
      <c r="C269" s="218"/>
      <c r="D269" s="218"/>
      <c r="E269" s="218"/>
      <c r="F269" s="218"/>
      <c r="G269" s="218"/>
      <c r="Q269" s="218"/>
      <c r="R269" s="218"/>
    </row>
    <row r="270" spans="2:18">
      <c r="B270" s="218"/>
      <c r="C270" s="218"/>
      <c r="D270" s="218"/>
      <c r="E270" s="218"/>
      <c r="F270" s="218"/>
      <c r="G270" s="218"/>
      <c r="Q270" s="218"/>
      <c r="R270" s="218"/>
    </row>
    <row r="271" spans="2:18">
      <c r="B271" s="218"/>
      <c r="C271" s="218"/>
      <c r="D271" s="218"/>
      <c r="E271" s="218"/>
      <c r="F271" s="218"/>
      <c r="G271" s="218"/>
      <c r="Q271" s="218"/>
      <c r="R271" s="218"/>
    </row>
    <row r="272" spans="2:18">
      <c r="B272" s="218"/>
      <c r="C272" s="218"/>
      <c r="D272" s="218"/>
      <c r="E272" s="218"/>
      <c r="F272" s="218"/>
      <c r="G272" s="218"/>
      <c r="Q272" s="218"/>
      <c r="R272" s="218"/>
    </row>
    <row r="273" spans="2:18">
      <c r="B273" s="218"/>
      <c r="C273" s="218"/>
      <c r="D273" s="218"/>
      <c r="E273" s="218"/>
      <c r="F273" s="218"/>
      <c r="G273" s="218"/>
      <c r="Q273" s="218"/>
      <c r="R273" s="218"/>
    </row>
    <row r="274" spans="2:18">
      <c r="B274" s="218"/>
      <c r="C274" s="218"/>
      <c r="D274" s="218"/>
      <c r="E274" s="218"/>
      <c r="F274" s="218"/>
      <c r="G274" s="218"/>
      <c r="Q274" s="218"/>
      <c r="R274" s="218"/>
    </row>
    <row r="275" spans="2:18">
      <c r="B275" s="218"/>
      <c r="C275" s="218"/>
      <c r="D275" s="218"/>
      <c r="E275" s="218"/>
      <c r="F275" s="218"/>
      <c r="G275" s="218"/>
      <c r="Q275" s="218"/>
      <c r="R275" s="218"/>
    </row>
    <row r="276" spans="2:18">
      <c r="B276" s="218"/>
      <c r="C276" s="218"/>
      <c r="D276" s="218"/>
      <c r="E276" s="218"/>
      <c r="F276" s="218"/>
      <c r="G276" s="218"/>
      <c r="Q276" s="218"/>
      <c r="R276" s="218"/>
    </row>
    <row r="277" spans="2:18">
      <c r="B277" s="218"/>
      <c r="C277" s="218"/>
      <c r="D277" s="218"/>
      <c r="E277" s="218"/>
      <c r="F277" s="218"/>
      <c r="G277" s="218"/>
      <c r="Q277" s="218"/>
      <c r="R277" s="218"/>
    </row>
    <row r="278" spans="2:18">
      <c r="B278" s="218"/>
      <c r="C278" s="218"/>
      <c r="D278" s="218"/>
      <c r="E278" s="218"/>
      <c r="F278" s="218"/>
      <c r="G278" s="218"/>
      <c r="Q278" s="218"/>
      <c r="R278" s="218"/>
    </row>
    <row r="279" spans="2:18">
      <c r="B279" s="218"/>
      <c r="C279" s="218"/>
      <c r="D279" s="218"/>
      <c r="E279" s="218"/>
      <c r="F279" s="218"/>
      <c r="G279" s="218"/>
      <c r="Q279" s="218"/>
      <c r="R279" s="218"/>
    </row>
    <row r="280" spans="2:18">
      <c r="B280" s="218"/>
      <c r="C280" s="218"/>
      <c r="D280" s="218"/>
      <c r="E280" s="218"/>
      <c r="F280" s="218"/>
      <c r="G280" s="218"/>
      <c r="Q280" s="218"/>
      <c r="R280" s="218"/>
    </row>
    <row r="281" spans="2:18">
      <c r="B281" s="218"/>
      <c r="C281" s="218"/>
      <c r="D281" s="218"/>
      <c r="E281" s="218"/>
      <c r="F281" s="218"/>
      <c r="G281" s="218"/>
      <c r="Q281" s="218"/>
      <c r="R281" s="218"/>
    </row>
    <row r="282" spans="2:18">
      <c r="B282" s="218"/>
      <c r="C282" s="218"/>
      <c r="D282" s="218"/>
      <c r="E282" s="218"/>
      <c r="F282" s="218"/>
      <c r="G282" s="218"/>
      <c r="Q282" s="218"/>
      <c r="R282" s="218"/>
    </row>
    <row r="283" spans="2:18">
      <c r="B283" s="218"/>
      <c r="C283" s="218"/>
      <c r="D283" s="218"/>
      <c r="E283" s="218"/>
      <c r="F283" s="218"/>
      <c r="G283" s="218"/>
      <c r="Q283" s="218"/>
      <c r="R283" s="218"/>
    </row>
    <row r="284" spans="2:18">
      <c r="B284" s="218"/>
      <c r="C284" s="218"/>
      <c r="D284" s="218"/>
      <c r="E284" s="218"/>
      <c r="F284" s="218"/>
      <c r="G284" s="218"/>
      <c r="Q284" s="218"/>
      <c r="R284" s="218"/>
    </row>
    <row r="285" spans="2:18">
      <c r="B285" s="218"/>
      <c r="C285" s="218"/>
      <c r="D285" s="218"/>
      <c r="E285" s="218"/>
      <c r="F285" s="218"/>
      <c r="G285" s="218"/>
      <c r="Q285" s="218"/>
      <c r="R285" s="218"/>
    </row>
  </sheetData>
  <sheetProtection sheet="1" objects="1" scenarios="1" formatCells="0" formatColumns="0" formatRows="0"/>
  <customSheetViews>
    <customSheetView guid="{64EBBD8A-4566-42FC-86CE-DB7AB51EA8C6}" showPageBreaks="1" showGridLines="0" printArea="1" hiddenColumns="1" topLeftCell="A44">
      <selection activeCell="C50" sqref="C50"/>
      <pageMargins left="0.7" right="0.7" top="0.75" bottom="0.75" header="0.3" footer="0.3"/>
      <pageSetup orientation="landscape" r:id="rId1"/>
    </customSheetView>
    <customSheetView guid="{F9A20F36-B02B-42EA-9527-78282515A3BC}" scale="85" showPageBreaks="1" showGridLines="0" printArea="1" hiddenColumns="1">
      <selection activeCell="H9" sqref="H9"/>
      <pageMargins left="0.7" right="0.7" top="0.75" bottom="0.75" header="0.3" footer="0.3"/>
      <pageSetup orientation="landscape" r:id="rId2"/>
    </customSheetView>
  </customSheetViews>
  <mergeCells count="31">
    <mergeCell ref="G132:G133"/>
    <mergeCell ref="B122:B125"/>
    <mergeCell ref="B66:B68"/>
    <mergeCell ref="B90:B95"/>
    <mergeCell ref="B132:F132"/>
    <mergeCell ref="B72:B80"/>
    <mergeCell ref="B83:B86"/>
    <mergeCell ref="B87:B89"/>
    <mergeCell ref="B107:B109"/>
    <mergeCell ref="B119:B121"/>
    <mergeCell ref="B96:B101"/>
    <mergeCell ref="B126:B127"/>
    <mergeCell ref="B116:C116"/>
    <mergeCell ref="B104:B105"/>
    <mergeCell ref="B64:B65"/>
    <mergeCell ref="B69:B71"/>
    <mergeCell ref="B102:C102"/>
    <mergeCell ref="B129:C129"/>
    <mergeCell ref="B12:B17"/>
    <mergeCell ref="B26:C26"/>
    <mergeCell ref="B62:B63"/>
    <mergeCell ref="B48:B49"/>
    <mergeCell ref="B56:C56"/>
    <mergeCell ref="B27:B47"/>
    <mergeCell ref="B57:B59"/>
    <mergeCell ref="B2:F2"/>
    <mergeCell ref="B3:F3"/>
    <mergeCell ref="D8:E8"/>
    <mergeCell ref="B20:B21"/>
    <mergeCell ref="B18:C18"/>
    <mergeCell ref="B11:C11"/>
  </mergeCells>
  <phoneticPr fontId="73" type="noConversion"/>
  <conditionalFormatting sqref="E134:F65536 E125:F131 E122:F122 E116:F118 E106:F112 E16:F17 E1:F3 E62:F103 F6:F18 E6:E7 E56:F60 E9:E18 E26:F54">
    <cfRule type="cellIs" dxfId="49" priority="20" stopIfTrue="1" operator="equal">
      <formula>"No"</formula>
    </cfRule>
  </conditionalFormatting>
  <conditionalFormatting sqref="E19:F25">
    <cfRule type="cellIs" dxfId="48" priority="14" stopIfTrue="1" operator="equal">
      <formula>"No"</formula>
    </cfRule>
  </conditionalFormatting>
  <conditionalFormatting sqref="G125:G131 G122 G116:G119 G106:G112 G1:G3 G62:G103 G5:G18 G26:G60 G134:G65536">
    <cfRule type="cellIs" dxfId="47" priority="13" stopIfTrue="1" operator="equal">
      <formula>"No"</formula>
    </cfRule>
  </conditionalFormatting>
  <conditionalFormatting sqref="G19:G25">
    <cfRule type="cellIs" dxfId="46" priority="12" stopIfTrue="1" operator="equal">
      <formula>"No"</formula>
    </cfRule>
  </conditionalFormatting>
  <conditionalFormatting sqref="E4:F4">
    <cfRule type="cellIs" dxfId="45" priority="11" stopIfTrue="1" operator="equal">
      <formula>"No"</formula>
    </cfRule>
  </conditionalFormatting>
  <conditionalFormatting sqref="G4">
    <cfRule type="cellIs" dxfId="44" priority="10" stopIfTrue="1" operator="equal">
      <formula>"No"</formula>
    </cfRule>
  </conditionalFormatting>
  <conditionalFormatting sqref="E55:F55">
    <cfRule type="cellIs" dxfId="43" priority="9" stopIfTrue="1" operator="equal">
      <formula>"No"</formula>
    </cfRule>
  </conditionalFormatting>
  <conditionalFormatting sqref="D8">
    <cfRule type="cellIs" dxfId="42" priority="8" stopIfTrue="1" operator="equal">
      <formula>"No"</formula>
    </cfRule>
  </conditionalFormatting>
  <conditionalFormatting sqref="E133:F133">
    <cfRule type="cellIs" dxfId="41" priority="4" stopIfTrue="1" operator="equal">
      <formula>"No"</formula>
    </cfRule>
  </conditionalFormatting>
  <conditionalFormatting sqref="G132">
    <cfRule type="cellIs" dxfId="40" priority="2" stopIfTrue="1" operator="equal">
      <formula>"No"</formula>
    </cfRule>
  </conditionalFormatting>
  <dataValidations count="2">
    <dataValidation type="list" allowBlank="1" showInputMessage="1" showErrorMessage="1" sqref="E9" xr:uid="{00000000-0002-0000-0600-000000000000}">
      <formula1>$K$122:$K$124</formula1>
    </dataValidation>
    <dataValidation type="list" allowBlank="1" showInputMessage="1" showErrorMessage="1" sqref="D8:E8" xr:uid="{00000000-0002-0000-0600-000001000000}">
      <formula1>"&lt;Select One - Plan Review or Final Inspection&gt;,Plan Review,Final Inspection"</formula1>
    </dataValidation>
  </dataValidations>
  <hyperlinks>
    <hyperlink ref="B133" r:id="rId3" xr:uid="{00000000-0004-0000-0600-000000000000}"/>
  </hyperlinks>
  <pageMargins left="0.75" right="0.75" top="1" bottom="1" header="0.5" footer="0.5"/>
  <pageSetup scale="71" fitToHeight="6" orientation="portrait" r:id="rId4"/>
  <headerFooter alignWithMargins="0">
    <oddFooter>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00CCFF"/>
  </sheetPr>
  <dimension ref="B2:W108"/>
  <sheetViews>
    <sheetView showGridLines="0" zoomScale="90" zoomScaleNormal="90" zoomScaleSheetLayoutView="100" workbookViewId="0">
      <selection activeCell="C3" sqref="C3"/>
    </sheetView>
  </sheetViews>
  <sheetFormatPr defaultColWidth="9.1796875" defaultRowHeight="14.5"/>
  <cols>
    <col min="1" max="1" width="9.1796875" style="218"/>
    <col min="2" max="2" width="32.453125" style="61" customWidth="1"/>
    <col min="3" max="4" width="37.26953125" style="61" customWidth="1"/>
    <col min="5" max="5" width="12.7265625" style="61" customWidth="1"/>
    <col min="6" max="22" width="25.453125" style="61" customWidth="1"/>
    <col min="23" max="16384" width="9.1796875" style="218"/>
  </cols>
  <sheetData>
    <row r="2" spans="2:22">
      <c r="B2" s="466" t="s">
        <v>802</v>
      </c>
      <c r="C2" s="327"/>
      <c r="D2" s="327"/>
    </row>
    <row r="3" spans="2:22" ht="28.5" customHeight="1">
      <c r="B3" s="1267" t="s">
        <v>787</v>
      </c>
      <c r="C3" s="491" t="s">
        <v>788</v>
      </c>
      <c r="D3" s="221"/>
      <c r="E3" s="221"/>
      <c r="F3" s="485" t="s">
        <v>788</v>
      </c>
      <c r="G3" s="486"/>
      <c r="H3" s="486"/>
      <c r="I3" s="486"/>
      <c r="J3" s="486"/>
      <c r="K3" s="486"/>
      <c r="L3" s="486"/>
      <c r="M3" s="487"/>
      <c r="N3" s="221"/>
      <c r="O3" s="221"/>
      <c r="P3" s="221"/>
      <c r="Q3" s="221"/>
      <c r="R3" s="221"/>
      <c r="S3" s="221"/>
      <c r="T3" s="221"/>
      <c r="U3" s="221"/>
      <c r="V3" s="221"/>
    </row>
    <row r="4" spans="2:22">
      <c r="B4" s="1268"/>
      <c r="C4" s="492" t="str">
        <f>IF('Project Info'!C8="","&lt;select climate zone on 'Project Info' tab&gt;","Climate Zone "&amp;'Project Info'!C8)</f>
        <v>&lt;select climate zone on 'Project Info' tab&gt;</v>
      </c>
      <c r="D4" s="222"/>
      <c r="E4" s="222"/>
      <c r="F4" s="476" t="s">
        <v>717</v>
      </c>
      <c r="G4" s="476" t="s">
        <v>718</v>
      </c>
      <c r="H4" s="476" t="s">
        <v>719</v>
      </c>
      <c r="I4" s="476" t="s">
        <v>713</v>
      </c>
      <c r="J4" s="476" t="s">
        <v>720</v>
      </c>
      <c r="K4" s="476" t="s">
        <v>721</v>
      </c>
      <c r="L4" s="476" t="s">
        <v>722</v>
      </c>
      <c r="M4" s="476" t="s">
        <v>723</v>
      </c>
      <c r="N4" s="221"/>
      <c r="O4" s="221"/>
      <c r="P4" s="221"/>
      <c r="Q4" s="221"/>
      <c r="R4" s="221"/>
      <c r="S4" s="221"/>
      <c r="T4" s="221"/>
      <c r="U4" s="221"/>
      <c r="V4" s="221"/>
    </row>
    <row r="5" spans="2:22" ht="21">
      <c r="B5" s="493" t="s">
        <v>273</v>
      </c>
      <c r="C5" s="494" t="e">
        <f>HLOOKUP($C$4,$F$4:$M$37,2,FALSE)</f>
        <v>#N/A</v>
      </c>
      <c r="D5" s="222"/>
      <c r="E5" s="222"/>
      <c r="F5" s="488" t="s">
        <v>1620</v>
      </c>
      <c r="G5" s="488" t="s">
        <v>1620</v>
      </c>
      <c r="H5" s="488" t="s">
        <v>1620</v>
      </c>
      <c r="I5" s="488" t="s">
        <v>1620</v>
      </c>
      <c r="J5" s="488" t="s">
        <v>1620</v>
      </c>
      <c r="K5" s="488" t="s">
        <v>1620</v>
      </c>
      <c r="L5" s="488" t="s">
        <v>1620</v>
      </c>
      <c r="M5" s="488" t="s">
        <v>1620</v>
      </c>
      <c r="N5" s="221"/>
      <c r="O5" s="221"/>
      <c r="P5" s="221"/>
      <c r="Q5" s="221"/>
      <c r="R5" s="221"/>
      <c r="S5" s="221"/>
      <c r="T5" s="221"/>
      <c r="U5" s="221"/>
      <c r="V5" s="221"/>
    </row>
    <row r="6" spans="2:22" ht="27.75" customHeight="1">
      <c r="B6" s="495" t="s">
        <v>274</v>
      </c>
      <c r="C6" s="496" t="e">
        <f>HLOOKUP($C$4,$F$4:$M$37,3,FALSE)</f>
        <v>#N/A</v>
      </c>
      <c r="D6" s="221"/>
      <c r="E6" s="221"/>
      <c r="F6" s="489" t="s">
        <v>790</v>
      </c>
      <c r="G6" s="489" t="s">
        <v>790</v>
      </c>
      <c r="H6" s="489" t="s">
        <v>790</v>
      </c>
      <c r="I6" s="489" t="str">
        <f>IF('Project Info'!$C$12="Yes","ENERGY STAR certified","13 SEER")</f>
        <v>13 SEER</v>
      </c>
      <c r="J6" s="489" t="str">
        <f>IF('Project Info'!$C$12="Yes","ENERGY STAR certified","13 SEER")</f>
        <v>13 SEER</v>
      </c>
      <c r="K6" s="489" t="str">
        <f>IF('Project Info'!$C$12="Yes","ENERGY STAR certified","13 SEER")</f>
        <v>13 SEER</v>
      </c>
      <c r="L6" s="489" t="s">
        <v>790</v>
      </c>
      <c r="M6" s="489" t="s">
        <v>790</v>
      </c>
      <c r="N6" s="221"/>
      <c r="O6" s="221"/>
      <c r="P6" s="221"/>
      <c r="Q6" s="221"/>
      <c r="R6" s="221"/>
      <c r="S6" s="221"/>
      <c r="T6" s="221"/>
      <c r="U6" s="221"/>
      <c r="V6" s="221"/>
    </row>
    <row r="7" spans="2:22" ht="39" customHeight="1">
      <c r="B7" s="495" t="s">
        <v>275</v>
      </c>
      <c r="C7" s="496" t="e">
        <f>HLOOKUP($C$4,$F$4:$M$37,4,FALSE)</f>
        <v>#N/A</v>
      </c>
      <c r="D7" s="221"/>
      <c r="E7" s="221"/>
      <c r="F7" s="490" t="s">
        <v>789</v>
      </c>
      <c r="G7" s="490" t="s">
        <v>789</v>
      </c>
      <c r="H7" s="490" t="s">
        <v>1620</v>
      </c>
      <c r="I7" s="490" t="s">
        <v>1620</v>
      </c>
      <c r="J7" s="490" t="s">
        <v>1620</v>
      </c>
      <c r="K7" s="489" t="str">
        <f>IF('Project Info'!$C$12="Yes","ENERGY STAR certified","13 SEER")</f>
        <v>13 SEER</v>
      </c>
      <c r="L7" s="489" t="s">
        <v>790</v>
      </c>
      <c r="M7" s="489" t="s">
        <v>790</v>
      </c>
      <c r="N7" s="221"/>
      <c r="O7" s="221"/>
      <c r="P7" s="221"/>
      <c r="Q7" s="221"/>
      <c r="R7" s="221"/>
      <c r="S7" s="221"/>
      <c r="T7" s="221"/>
      <c r="U7" s="221"/>
      <c r="V7" s="221"/>
    </row>
    <row r="8" spans="2:22">
      <c r="B8" s="495" t="s">
        <v>276</v>
      </c>
      <c r="C8" s="496" t="e">
        <f>HLOOKUP($C$4,$F$4:$M$37,5,FALSE)</f>
        <v>#N/A</v>
      </c>
      <c r="D8" s="221"/>
      <c r="E8" s="221"/>
      <c r="F8" s="490" t="s">
        <v>277</v>
      </c>
      <c r="G8" s="490" t="s">
        <v>277</v>
      </c>
      <c r="H8" s="490" t="s">
        <v>277</v>
      </c>
      <c r="I8" s="490" t="s">
        <v>277</v>
      </c>
      <c r="J8" s="490" t="s">
        <v>277</v>
      </c>
      <c r="K8" s="490" t="s">
        <v>277</v>
      </c>
      <c r="L8" s="490" t="s">
        <v>277</v>
      </c>
      <c r="M8" s="490" t="s">
        <v>277</v>
      </c>
      <c r="N8" s="221"/>
      <c r="O8" s="221"/>
      <c r="P8" s="221"/>
      <c r="Q8" s="221"/>
      <c r="R8" s="221"/>
      <c r="S8" s="221"/>
      <c r="T8" s="221"/>
      <c r="U8" s="221"/>
      <c r="V8" s="221"/>
    </row>
    <row r="9" spans="2:22" ht="30" customHeight="1">
      <c r="B9" s="495" t="s">
        <v>278</v>
      </c>
      <c r="C9" s="496" t="e">
        <f>HLOOKUP($C$4,$F$4:$M$37,6,FALSE)</f>
        <v>#N/A</v>
      </c>
      <c r="D9" s="221"/>
      <c r="E9" s="221"/>
      <c r="F9" s="490" t="s">
        <v>279</v>
      </c>
      <c r="G9" s="490" t="s">
        <v>279</v>
      </c>
      <c r="H9" s="490" t="s">
        <v>279</v>
      </c>
      <c r="I9" s="490" t="s">
        <v>279</v>
      </c>
      <c r="J9" s="490" t="s">
        <v>279</v>
      </c>
      <c r="K9" s="490" t="s">
        <v>279</v>
      </c>
      <c r="L9" s="490" t="s">
        <v>279</v>
      </c>
      <c r="M9" s="490" t="s">
        <v>279</v>
      </c>
      <c r="N9" s="221"/>
      <c r="O9" s="221"/>
      <c r="P9" s="221"/>
      <c r="Q9" s="221"/>
      <c r="R9" s="221"/>
      <c r="S9" s="221"/>
      <c r="T9" s="221"/>
      <c r="U9" s="221"/>
      <c r="V9" s="221"/>
    </row>
    <row r="10" spans="2:22" ht="25">
      <c r="B10" s="495" t="s">
        <v>791</v>
      </c>
      <c r="C10" s="496" t="e">
        <f>HLOOKUP($C$4,$F$4:$M$37,7,FALSE)</f>
        <v>#N/A</v>
      </c>
      <c r="D10" s="221"/>
      <c r="E10" s="221"/>
      <c r="F10" s="490" t="s">
        <v>280</v>
      </c>
      <c r="G10" s="489" t="s">
        <v>792</v>
      </c>
      <c r="H10" s="489" t="s">
        <v>792</v>
      </c>
      <c r="I10" s="489" t="s">
        <v>792</v>
      </c>
      <c r="J10" s="489" t="s">
        <v>792</v>
      </c>
      <c r="K10" s="489" t="s">
        <v>792</v>
      </c>
      <c r="L10" s="489" t="s">
        <v>792</v>
      </c>
      <c r="M10" s="489" t="s">
        <v>792</v>
      </c>
      <c r="N10" s="221"/>
      <c r="O10" s="221"/>
      <c r="P10" s="221"/>
      <c r="Q10" s="221"/>
      <c r="R10" s="221"/>
      <c r="S10" s="221"/>
      <c r="T10" s="221"/>
      <c r="U10" s="221"/>
      <c r="V10" s="221"/>
    </row>
    <row r="11" spans="2:22" ht="21">
      <c r="B11" s="495" t="s">
        <v>281</v>
      </c>
      <c r="C11" s="496" t="e">
        <f>HLOOKUP($C$4,$F$4:$M$37,8,FALSE)</f>
        <v>#N/A</v>
      </c>
      <c r="D11" s="221"/>
      <c r="E11" s="221"/>
      <c r="F11" s="490" t="s">
        <v>282</v>
      </c>
      <c r="G11" s="490" t="s">
        <v>282</v>
      </c>
      <c r="H11" s="490" t="s">
        <v>282</v>
      </c>
      <c r="I11" s="489" t="str">
        <f>IF('Project Info'!$C$12="Yes","ENERGY STAR certified","78% AFUE or 80% Et")</f>
        <v>78% AFUE or 80% Et</v>
      </c>
      <c r="J11" s="489" t="str">
        <f>IF('Project Info'!$C$12="Yes","ENERGY STAR certified","78% AFUE or 80% Et")</f>
        <v>78% AFUE or 80% Et</v>
      </c>
      <c r="K11" s="489" t="str">
        <f>IF('Project Info'!$C$12="Yes","ENERGY STAR certified","78% AFUE or 80% Et")</f>
        <v>78% AFUE or 80% Et</v>
      </c>
      <c r="L11" s="490" t="s">
        <v>282</v>
      </c>
      <c r="M11" s="490" t="s">
        <v>282</v>
      </c>
      <c r="N11" s="221"/>
      <c r="O11" s="221"/>
      <c r="P11" s="221"/>
      <c r="Q11" s="221"/>
      <c r="R11" s="221"/>
      <c r="S11" s="221"/>
      <c r="T11" s="221"/>
      <c r="U11" s="221"/>
      <c r="V11" s="221"/>
    </row>
    <row r="12" spans="2:22" ht="25">
      <c r="B12" s="495" t="s">
        <v>92</v>
      </c>
      <c r="C12" s="496" t="e">
        <f>HLOOKUP($C$4,$F$4:$M$37,9,FALSE)</f>
        <v>#N/A</v>
      </c>
      <c r="D12" s="221"/>
      <c r="E12" s="221"/>
      <c r="F12" s="490" t="s">
        <v>176</v>
      </c>
      <c r="G12" s="490" t="s">
        <v>176</v>
      </c>
      <c r="H12" s="490" t="s">
        <v>176</v>
      </c>
      <c r="I12" s="490" t="s">
        <v>176</v>
      </c>
      <c r="J12" s="490" t="s">
        <v>176</v>
      </c>
      <c r="K12" s="490" t="s">
        <v>176</v>
      </c>
      <c r="L12" s="490" t="s">
        <v>176</v>
      </c>
      <c r="M12" s="490" t="s">
        <v>176</v>
      </c>
      <c r="N12" s="221"/>
      <c r="O12" s="221"/>
      <c r="P12" s="221"/>
      <c r="Q12" s="221"/>
      <c r="R12" s="221"/>
      <c r="S12" s="221"/>
      <c r="T12" s="221"/>
      <c r="U12" s="221"/>
      <c r="V12" s="221"/>
    </row>
    <row r="13" spans="2:22" ht="27.75" customHeight="1">
      <c r="B13" s="495" t="s">
        <v>194</v>
      </c>
      <c r="C13" s="496" t="e">
        <f>HLOOKUP($C$4,$F$4:$M$37,10,FALSE)</f>
        <v>#N/A</v>
      </c>
      <c r="D13" s="221"/>
      <c r="E13" s="221"/>
      <c r="F13" s="490" t="s">
        <v>283</v>
      </c>
      <c r="G13" s="490" t="s">
        <v>283</v>
      </c>
      <c r="H13" s="490" t="s">
        <v>283</v>
      </c>
      <c r="I13" s="490" t="s">
        <v>283</v>
      </c>
      <c r="J13" s="490" t="s">
        <v>283</v>
      </c>
      <c r="K13" s="490" t="s">
        <v>283</v>
      </c>
      <c r="L13" s="490" t="s">
        <v>283</v>
      </c>
      <c r="M13" s="490" t="s">
        <v>283</v>
      </c>
      <c r="N13" s="221"/>
      <c r="O13" s="221"/>
      <c r="P13" s="221"/>
      <c r="Q13" s="221"/>
      <c r="R13" s="221"/>
      <c r="S13" s="221"/>
      <c r="T13" s="221"/>
      <c r="U13" s="221"/>
      <c r="V13" s="221"/>
    </row>
    <row r="14" spans="2:22" ht="50">
      <c r="B14" s="495" t="s">
        <v>284</v>
      </c>
      <c r="C14" s="496" t="e">
        <f>HLOOKUP($C$4,$F$4:$M$37,11,FALSE)</f>
        <v>#N/A</v>
      </c>
      <c r="D14" s="221"/>
      <c r="E14" s="221"/>
      <c r="F14" s="490" t="s">
        <v>285</v>
      </c>
      <c r="G14" s="490" t="s">
        <v>285</v>
      </c>
      <c r="H14" s="490" t="s">
        <v>285</v>
      </c>
      <c r="I14" s="490" t="s">
        <v>285</v>
      </c>
      <c r="J14" s="490" t="s">
        <v>285</v>
      </c>
      <c r="K14" s="490" t="s">
        <v>285</v>
      </c>
      <c r="L14" s="490" t="s">
        <v>285</v>
      </c>
      <c r="M14" s="490" t="s">
        <v>285</v>
      </c>
      <c r="N14" s="221"/>
      <c r="O14" s="221"/>
      <c r="P14" s="221"/>
      <c r="Q14" s="221"/>
      <c r="R14" s="221"/>
      <c r="S14" s="221"/>
      <c r="T14" s="221"/>
      <c r="U14" s="221"/>
      <c r="V14" s="221"/>
    </row>
    <row r="15" spans="2:22" ht="25">
      <c r="B15" s="495" t="s">
        <v>286</v>
      </c>
      <c r="C15" s="496" t="e">
        <f>HLOOKUP($C$4,$F$4:$M$37,12,FALSE)</f>
        <v>#N/A</v>
      </c>
      <c r="D15" s="221"/>
      <c r="E15" s="221"/>
      <c r="F15" s="490" t="s">
        <v>93</v>
      </c>
      <c r="G15" s="490" t="s">
        <v>93</v>
      </c>
      <c r="H15" s="490" t="s">
        <v>1621</v>
      </c>
      <c r="I15" s="490" t="s">
        <v>1622</v>
      </c>
      <c r="J15" s="490" t="s">
        <v>1623</v>
      </c>
      <c r="K15" s="490" t="s">
        <v>1624</v>
      </c>
      <c r="L15" s="490" t="s">
        <v>94</v>
      </c>
      <c r="M15" s="490" t="s">
        <v>94</v>
      </c>
      <c r="N15" s="221"/>
      <c r="O15" s="221"/>
      <c r="P15" s="221"/>
      <c r="Q15" s="221"/>
      <c r="R15" s="221"/>
      <c r="S15" s="221"/>
      <c r="T15" s="221"/>
      <c r="U15" s="221"/>
      <c r="V15" s="221"/>
    </row>
    <row r="16" spans="2:22" ht="45" customHeight="1">
      <c r="B16" s="495" t="s">
        <v>287</v>
      </c>
      <c r="C16" s="496" t="e">
        <f>HLOOKUP($C$4,$F$4:$M$37,13,FALSE)</f>
        <v>#N/A</v>
      </c>
      <c r="D16" s="221"/>
      <c r="E16" s="221"/>
      <c r="F16" s="490" t="s">
        <v>288</v>
      </c>
      <c r="G16" s="490" t="s">
        <v>288</v>
      </c>
      <c r="H16" s="490" t="s">
        <v>288</v>
      </c>
      <c r="I16" s="490" t="s">
        <v>288</v>
      </c>
      <c r="J16" s="490" t="s">
        <v>288</v>
      </c>
      <c r="K16" s="490" t="s">
        <v>288</v>
      </c>
      <c r="L16" s="490" t="s">
        <v>288</v>
      </c>
      <c r="M16" s="490" t="s">
        <v>288</v>
      </c>
      <c r="N16" s="221"/>
      <c r="O16" s="221"/>
      <c r="P16" s="221"/>
      <c r="Q16" s="221"/>
      <c r="R16" s="221"/>
      <c r="S16" s="221"/>
      <c r="T16" s="221"/>
      <c r="U16" s="221"/>
      <c r="V16" s="221"/>
    </row>
    <row r="17" spans="2:22" ht="37.5">
      <c r="B17" s="495" t="s">
        <v>289</v>
      </c>
      <c r="C17" s="496" t="e">
        <f>HLOOKUP($C$4,$F$4:$M$37,14,FALSE)</f>
        <v>#N/A</v>
      </c>
      <c r="D17" s="221"/>
      <c r="E17" s="221"/>
      <c r="F17" s="490" t="s">
        <v>290</v>
      </c>
      <c r="G17" s="490" t="s">
        <v>290</v>
      </c>
      <c r="H17" s="490" t="s">
        <v>290</v>
      </c>
      <c r="I17" s="490" t="s">
        <v>290</v>
      </c>
      <c r="J17" s="490" t="s">
        <v>290</v>
      </c>
      <c r="K17" s="490" t="s">
        <v>290</v>
      </c>
      <c r="L17" s="490" t="s">
        <v>290</v>
      </c>
      <c r="M17" s="490" t="s">
        <v>290</v>
      </c>
      <c r="N17" s="221"/>
      <c r="O17" s="221"/>
      <c r="P17" s="221"/>
      <c r="Q17" s="221"/>
      <c r="R17" s="221"/>
      <c r="S17" s="221"/>
      <c r="T17" s="221"/>
      <c r="U17" s="221"/>
      <c r="V17" s="221"/>
    </row>
    <row r="18" spans="2:22" ht="37.5">
      <c r="B18" s="495" t="s">
        <v>291</v>
      </c>
      <c r="C18" s="496" t="e">
        <f>HLOOKUP($C$4,$F$4:$M$37,15,FALSE)</f>
        <v>#N/A</v>
      </c>
      <c r="D18" s="221"/>
      <c r="E18" s="221"/>
      <c r="F18" s="489" t="s">
        <v>292</v>
      </c>
      <c r="G18" s="489" t="s">
        <v>292</v>
      </c>
      <c r="H18" s="489" t="s">
        <v>292</v>
      </c>
      <c r="I18" s="489" t="s">
        <v>292</v>
      </c>
      <c r="J18" s="489" t="s">
        <v>292</v>
      </c>
      <c r="K18" s="489" t="s">
        <v>292</v>
      </c>
      <c r="L18" s="489" t="s">
        <v>292</v>
      </c>
      <c r="M18" s="489" t="s">
        <v>292</v>
      </c>
      <c r="N18" s="221"/>
      <c r="O18" s="221"/>
      <c r="P18" s="221"/>
      <c r="Q18" s="221"/>
      <c r="R18" s="221"/>
      <c r="S18" s="221"/>
      <c r="T18" s="221"/>
      <c r="U18" s="221"/>
      <c r="V18" s="221"/>
    </row>
    <row r="19" spans="2:22">
      <c r="B19" s="495" t="s">
        <v>293</v>
      </c>
      <c r="C19" s="496" t="e">
        <f>HLOOKUP($C$4,$F$4:$M$37,16,FALSE)</f>
        <v>#N/A</v>
      </c>
      <c r="D19" s="221"/>
      <c r="E19" s="221"/>
      <c r="F19" s="489" t="s">
        <v>294</v>
      </c>
      <c r="G19" s="489" t="s">
        <v>294</v>
      </c>
      <c r="H19" s="489" t="s">
        <v>294</v>
      </c>
      <c r="I19" s="489" t="str">
        <f>IF('Project Info'!$C$12="Yes","ENERGY STAR certified","85% AFUE")</f>
        <v>85% AFUE</v>
      </c>
      <c r="J19" s="489" t="str">
        <f>IF('Project Info'!$C$12="Yes","ENERGY STAR certified","85% AFUE")</f>
        <v>85% AFUE</v>
      </c>
      <c r="K19" s="490" t="s">
        <v>90</v>
      </c>
      <c r="L19" s="490" t="s">
        <v>90</v>
      </c>
      <c r="M19" s="490" t="s">
        <v>90</v>
      </c>
      <c r="N19" s="221"/>
      <c r="O19" s="221"/>
      <c r="P19" s="221"/>
      <c r="Q19" s="221"/>
      <c r="R19" s="221"/>
      <c r="S19" s="221"/>
      <c r="T19" s="221"/>
      <c r="U19" s="221"/>
      <c r="V19" s="221"/>
    </row>
    <row r="20" spans="2:22" ht="37.5">
      <c r="B20" s="495" t="s">
        <v>295</v>
      </c>
      <c r="C20" s="496" t="e">
        <f>HLOOKUP($C$4,$F$4:$M$37,17,FALSE)</f>
        <v>#N/A</v>
      </c>
      <c r="D20" s="221"/>
      <c r="E20" s="221"/>
      <c r="F20" s="490" t="s">
        <v>1688</v>
      </c>
      <c r="G20" s="490" t="s">
        <v>1688</v>
      </c>
      <c r="H20" s="490" t="s">
        <v>1688</v>
      </c>
      <c r="I20" s="490" t="s">
        <v>1688</v>
      </c>
      <c r="J20" s="490" t="s">
        <v>1688</v>
      </c>
      <c r="K20" s="490" t="s">
        <v>1688</v>
      </c>
      <c r="L20" s="490" t="s">
        <v>1688</v>
      </c>
      <c r="M20" s="490" t="s">
        <v>1688</v>
      </c>
      <c r="N20" s="221"/>
      <c r="O20" s="221"/>
      <c r="P20" s="221"/>
      <c r="Q20" s="221"/>
      <c r="R20" s="221"/>
      <c r="S20" s="221"/>
      <c r="T20" s="221"/>
      <c r="U20" s="221"/>
      <c r="V20" s="221"/>
    </row>
    <row r="21" spans="2:22" ht="45" customHeight="1">
      <c r="B21" s="495" t="s">
        <v>195</v>
      </c>
      <c r="C21" s="496" t="e">
        <f>HLOOKUP($C$4,$F$4:$M$37,18,FALSE)</f>
        <v>#N/A</v>
      </c>
      <c r="D21" s="221"/>
      <c r="E21" s="221"/>
      <c r="F21" s="490" t="s">
        <v>178</v>
      </c>
      <c r="G21" s="490" t="s">
        <v>178</v>
      </c>
      <c r="H21" s="490" t="s">
        <v>178</v>
      </c>
      <c r="I21" s="490" t="s">
        <v>178</v>
      </c>
      <c r="J21" s="490" t="s">
        <v>178</v>
      </c>
      <c r="K21" s="490" t="s">
        <v>178</v>
      </c>
      <c r="L21" s="490" t="s">
        <v>178</v>
      </c>
      <c r="M21" s="490" t="s">
        <v>178</v>
      </c>
      <c r="N21" s="221"/>
      <c r="O21" s="221"/>
      <c r="P21" s="221"/>
      <c r="Q21" s="221"/>
      <c r="R21" s="221"/>
      <c r="S21" s="221"/>
      <c r="T21" s="221"/>
      <c r="U21" s="221"/>
      <c r="V21" s="221"/>
    </row>
    <row r="22" spans="2:22">
      <c r="B22" s="495" t="s">
        <v>177</v>
      </c>
      <c r="C22" s="496" t="e">
        <f>HLOOKUP($C$4,$F$4:$M$37,19,FALSE)</f>
        <v>#N/A</v>
      </c>
      <c r="D22" s="221"/>
      <c r="E22" s="221"/>
      <c r="F22" s="489" t="s">
        <v>296</v>
      </c>
      <c r="G22" s="489" t="s">
        <v>296</v>
      </c>
      <c r="H22" s="489" t="s">
        <v>296</v>
      </c>
      <c r="I22" s="489" t="s">
        <v>296</v>
      </c>
      <c r="J22" s="489" t="s">
        <v>296</v>
      </c>
      <c r="K22" s="489" t="s">
        <v>296</v>
      </c>
      <c r="L22" s="489" t="s">
        <v>296</v>
      </c>
      <c r="M22" s="489" t="s">
        <v>296</v>
      </c>
      <c r="N22" s="221"/>
      <c r="O22" s="221"/>
      <c r="P22" s="221"/>
      <c r="Q22" s="221"/>
      <c r="R22" s="221"/>
      <c r="S22" s="221"/>
      <c r="T22" s="221"/>
      <c r="U22" s="221"/>
      <c r="V22" s="221"/>
    </row>
    <row r="23" spans="2:22" ht="25">
      <c r="B23" s="495" t="s">
        <v>297</v>
      </c>
      <c r="C23" s="496" t="e">
        <f>HLOOKUP($C$4,$F$4:$M$37,20,FALSE)</f>
        <v>#N/A</v>
      </c>
      <c r="D23" s="221"/>
      <c r="E23" s="221"/>
      <c r="F23" s="490" t="s">
        <v>298</v>
      </c>
      <c r="G23" s="490" t="s">
        <v>298</v>
      </c>
      <c r="H23" s="490" t="s">
        <v>298</v>
      </c>
      <c r="I23" s="490" t="s">
        <v>298</v>
      </c>
      <c r="J23" s="490" t="s">
        <v>298</v>
      </c>
      <c r="K23" s="490" t="s">
        <v>298</v>
      </c>
      <c r="L23" s="490" t="s">
        <v>298</v>
      </c>
      <c r="M23" s="490" t="s">
        <v>298</v>
      </c>
      <c r="N23" s="221"/>
      <c r="O23" s="221"/>
      <c r="P23" s="221"/>
      <c r="Q23" s="221"/>
      <c r="R23" s="221"/>
      <c r="S23" s="221"/>
      <c r="T23" s="221"/>
      <c r="U23" s="221"/>
      <c r="V23" s="221"/>
    </row>
    <row r="24" spans="2:22" ht="25">
      <c r="B24" s="495" t="s">
        <v>299</v>
      </c>
      <c r="C24" s="496" t="e">
        <f>HLOOKUP($C$4,$F$4:$M$37,21,FALSE)</f>
        <v>#N/A</v>
      </c>
      <c r="D24" s="221"/>
      <c r="E24" s="221"/>
      <c r="F24" s="490" t="s">
        <v>300</v>
      </c>
      <c r="G24" s="490" t="s">
        <v>300</v>
      </c>
      <c r="H24" s="490" t="s">
        <v>300</v>
      </c>
      <c r="I24" s="490" t="s">
        <v>300</v>
      </c>
      <c r="J24" s="490" t="s">
        <v>300</v>
      </c>
      <c r="K24" s="490" t="s">
        <v>300</v>
      </c>
      <c r="L24" s="490" t="s">
        <v>300</v>
      </c>
      <c r="M24" s="490" t="s">
        <v>300</v>
      </c>
      <c r="N24" s="221"/>
      <c r="O24" s="221"/>
      <c r="P24" s="221"/>
      <c r="Q24" s="221"/>
      <c r="R24" s="221"/>
      <c r="S24" s="221"/>
      <c r="T24" s="221"/>
      <c r="U24" s="221"/>
      <c r="V24" s="221"/>
    </row>
    <row r="25" spans="2:22" ht="25">
      <c r="B25" s="495" t="s">
        <v>301</v>
      </c>
      <c r="C25" s="496" t="e">
        <f>HLOOKUP($C$4,$F$4:$M$37,22,FALSE)</f>
        <v>#N/A</v>
      </c>
      <c r="D25" s="221"/>
      <c r="E25" s="221"/>
      <c r="F25" s="489" t="s">
        <v>302</v>
      </c>
      <c r="G25" s="489" t="s">
        <v>302</v>
      </c>
      <c r="H25" s="489" t="s">
        <v>302</v>
      </c>
      <c r="I25" s="489" t="s">
        <v>302</v>
      </c>
      <c r="J25" s="489" t="s">
        <v>302</v>
      </c>
      <c r="K25" s="489" t="s">
        <v>302</v>
      </c>
      <c r="L25" s="489" t="s">
        <v>302</v>
      </c>
      <c r="M25" s="489" t="s">
        <v>302</v>
      </c>
      <c r="N25" s="221"/>
      <c r="O25" s="221"/>
      <c r="P25" s="221"/>
      <c r="Q25" s="221"/>
      <c r="R25" s="221"/>
      <c r="S25" s="221"/>
      <c r="T25" s="221"/>
      <c r="U25" s="221"/>
      <c r="V25" s="221"/>
    </row>
    <row r="26" spans="2:22" ht="25">
      <c r="B26" s="497" t="s">
        <v>303</v>
      </c>
      <c r="C26" s="496" t="e">
        <f>HLOOKUP($C$4,$F$4:$M$37,23,FALSE)</f>
        <v>#N/A</v>
      </c>
      <c r="D26" s="221"/>
      <c r="E26" s="221"/>
      <c r="F26" s="489" t="s">
        <v>304</v>
      </c>
      <c r="G26" s="489" t="s">
        <v>304</v>
      </c>
      <c r="H26" s="489" t="s">
        <v>304</v>
      </c>
      <c r="I26" s="489" t="s">
        <v>304</v>
      </c>
      <c r="J26" s="489" t="s">
        <v>304</v>
      </c>
      <c r="K26" s="489" t="s">
        <v>304</v>
      </c>
      <c r="L26" s="489" t="s">
        <v>304</v>
      </c>
      <c r="M26" s="489" t="s">
        <v>304</v>
      </c>
      <c r="N26" s="221"/>
      <c r="O26" s="221"/>
      <c r="P26" s="221"/>
      <c r="Q26" s="221"/>
      <c r="R26" s="221"/>
      <c r="S26" s="221"/>
      <c r="T26" s="221"/>
      <c r="U26" s="221"/>
      <c r="V26" s="221"/>
    </row>
    <row r="27" spans="2:22" ht="25">
      <c r="B27" s="498" t="s">
        <v>305</v>
      </c>
      <c r="C27" s="496" t="e">
        <f>HLOOKUP($C$4,$F$4:$M$37,24,FALSE)</f>
        <v>#N/A</v>
      </c>
      <c r="D27" s="221"/>
      <c r="E27" s="221"/>
      <c r="F27" s="490" t="s">
        <v>306</v>
      </c>
      <c r="G27" s="490" t="s">
        <v>306</v>
      </c>
      <c r="H27" s="490" t="s">
        <v>306</v>
      </c>
      <c r="I27" s="490" t="s">
        <v>306</v>
      </c>
      <c r="J27" s="490" t="s">
        <v>306</v>
      </c>
      <c r="K27" s="490" t="s">
        <v>306</v>
      </c>
      <c r="L27" s="490" t="s">
        <v>306</v>
      </c>
      <c r="M27" s="490" t="s">
        <v>306</v>
      </c>
      <c r="N27" s="221"/>
      <c r="O27" s="221"/>
      <c r="P27" s="221"/>
      <c r="Q27" s="221"/>
      <c r="R27" s="221"/>
      <c r="S27" s="221"/>
      <c r="T27" s="221"/>
      <c r="U27" s="221"/>
      <c r="V27" s="221"/>
    </row>
    <row r="28" spans="2:22" ht="25">
      <c r="B28" s="498" t="s">
        <v>307</v>
      </c>
      <c r="C28" s="496" t="e">
        <f>HLOOKUP($C$4,$F$4:$M$37,25,FALSE)</f>
        <v>#N/A</v>
      </c>
      <c r="D28" s="221"/>
      <c r="E28" s="221"/>
      <c r="F28" s="490" t="s">
        <v>308</v>
      </c>
      <c r="G28" s="490" t="s">
        <v>308</v>
      </c>
      <c r="H28" s="490" t="s">
        <v>308</v>
      </c>
      <c r="I28" s="490" t="s">
        <v>308</v>
      </c>
      <c r="J28" s="490" t="s">
        <v>308</v>
      </c>
      <c r="K28" s="490" t="s">
        <v>308</v>
      </c>
      <c r="L28" s="490" t="s">
        <v>308</v>
      </c>
      <c r="M28" s="490" t="s">
        <v>308</v>
      </c>
      <c r="N28" s="221"/>
      <c r="O28" s="221"/>
      <c r="P28" s="221"/>
      <c r="Q28" s="221"/>
      <c r="R28" s="221"/>
      <c r="S28" s="221"/>
      <c r="T28" s="221"/>
      <c r="U28" s="221"/>
      <c r="V28" s="221"/>
    </row>
    <row r="29" spans="2:22" ht="25">
      <c r="B29" s="498" t="s">
        <v>309</v>
      </c>
      <c r="C29" s="496" t="e">
        <f>HLOOKUP($C$4,$F$4:$M$37,26,FALSE)</f>
        <v>#N/A</v>
      </c>
      <c r="D29" s="221"/>
      <c r="E29" s="221"/>
      <c r="F29" s="490" t="s">
        <v>310</v>
      </c>
      <c r="G29" s="490" t="s">
        <v>310</v>
      </c>
      <c r="H29" s="490" t="s">
        <v>310</v>
      </c>
      <c r="I29" s="490" t="s">
        <v>310</v>
      </c>
      <c r="J29" s="490" t="s">
        <v>310</v>
      </c>
      <c r="K29" s="490" t="s">
        <v>310</v>
      </c>
      <c r="L29" s="490" t="s">
        <v>310</v>
      </c>
      <c r="M29" s="490" t="s">
        <v>310</v>
      </c>
      <c r="N29" s="221"/>
      <c r="O29" s="221"/>
      <c r="P29" s="221"/>
      <c r="Q29" s="221"/>
      <c r="R29" s="221"/>
      <c r="S29" s="221"/>
      <c r="T29" s="221"/>
      <c r="U29" s="221"/>
      <c r="V29" s="221"/>
    </row>
    <row r="30" spans="2:22">
      <c r="B30" s="498" t="s">
        <v>311</v>
      </c>
      <c r="C30" s="496" t="e">
        <f>HLOOKUP($C$4,$F$4:$M$37,27,FALSE)</f>
        <v>#N/A</v>
      </c>
      <c r="D30" s="221"/>
      <c r="E30" s="221"/>
      <c r="F30" s="490" t="s">
        <v>312</v>
      </c>
      <c r="G30" s="490" t="s">
        <v>312</v>
      </c>
      <c r="H30" s="490" t="s">
        <v>312</v>
      </c>
      <c r="I30" s="490" t="s">
        <v>312</v>
      </c>
      <c r="J30" s="490" t="s">
        <v>312</v>
      </c>
      <c r="K30" s="490" t="s">
        <v>312</v>
      </c>
      <c r="L30" s="490" t="s">
        <v>312</v>
      </c>
      <c r="M30" s="490" t="s">
        <v>312</v>
      </c>
      <c r="N30" s="221"/>
      <c r="O30" s="221"/>
      <c r="P30" s="221"/>
      <c r="Q30" s="221"/>
      <c r="R30" s="221"/>
      <c r="S30" s="221"/>
      <c r="T30" s="221"/>
      <c r="U30" s="221"/>
      <c r="V30" s="221"/>
    </row>
    <row r="31" spans="2:22">
      <c r="B31" s="498" t="s">
        <v>313</v>
      </c>
      <c r="C31" s="496" t="e">
        <f>HLOOKUP($C$4,$F$4:$M$37,28,FALSE)</f>
        <v>#N/A</v>
      </c>
      <c r="D31" s="221"/>
      <c r="E31" s="221"/>
      <c r="F31" s="490" t="s">
        <v>793</v>
      </c>
      <c r="G31" s="490" t="s">
        <v>793</v>
      </c>
      <c r="H31" s="490" t="s">
        <v>793</v>
      </c>
      <c r="I31" s="490" t="s">
        <v>793</v>
      </c>
      <c r="J31" s="490" t="s">
        <v>793</v>
      </c>
      <c r="K31" s="490" t="s">
        <v>793</v>
      </c>
      <c r="L31" s="490" t="s">
        <v>793</v>
      </c>
      <c r="M31" s="490" t="s">
        <v>793</v>
      </c>
      <c r="N31" s="221"/>
      <c r="O31" s="221"/>
      <c r="P31" s="221"/>
      <c r="Q31" s="221"/>
      <c r="R31" s="221"/>
      <c r="S31" s="221"/>
      <c r="T31" s="221"/>
      <c r="U31" s="221"/>
      <c r="V31" s="221"/>
    </row>
    <row r="32" spans="2:22">
      <c r="B32" s="498" t="s">
        <v>314</v>
      </c>
      <c r="C32" s="496" t="e">
        <f>HLOOKUP($C$4,$F$4:$M$37,29,FALSE)</f>
        <v>#N/A</v>
      </c>
      <c r="D32" s="221"/>
      <c r="E32" s="221"/>
      <c r="F32" s="490" t="s">
        <v>794</v>
      </c>
      <c r="G32" s="490" t="s">
        <v>794</v>
      </c>
      <c r="H32" s="490" t="s">
        <v>794</v>
      </c>
      <c r="I32" s="490" t="s">
        <v>794</v>
      </c>
      <c r="J32" s="490" t="s">
        <v>794</v>
      </c>
      <c r="K32" s="490" t="s">
        <v>794</v>
      </c>
      <c r="L32" s="490" t="s">
        <v>794</v>
      </c>
      <c r="M32" s="490" t="s">
        <v>794</v>
      </c>
      <c r="N32" s="221"/>
      <c r="O32" s="221"/>
      <c r="P32" s="221"/>
      <c r="Q32" s="221"/>
      <c r="R32" s="221"/>
      <c r="S32" s="221"/>
      <c r="T32" s="221"/>
      <c r="U32" s="221"/>
      <c r="V32" s="221"/>
    </row>
    <row r="33" spans="2:23">
      <c r="B33" s="498" t="s">
        <v>315</v>
      </c>
      <c r="C33" s="496" t="e">
        <f>HLOOKUP($C$4,$F$4:$M$37,30,FALSE)</f>
        <v>#N/A</v>
      </c>
      <c r="D33" s="221"/>
      <c r="E33" s="221"/>
      <c r="F33" s="490" t="s">
        <v>795</v>
      </c>
      <c r="G33" s="490" t="s">
        <v>795</v>
      </c>
      <c r="H33" s="490" t="s">
        <v>795</v>
      </c>
      <c r="I33" s="490" t="s">
        <v>795</v>
      </c>
      <c r="J33" s="490" t="s">
        <v>795</v>
      </c>
      <c r="K33" s="490" t="s">
        <v>795</v>
      </c>
      <c r="L33" s="490" t="s">
        <v>795</v>
      </c>
      <c r="M33" s="490" t="s">
        <v>795</v>
      </c>
      <c r="N33" s="221"/>
      <c r="O33" s="221"/>
      <c r="P33" s="221"/>
      <c r="Q33" s="221"/>
      <c r="R33" s="221"/>
      <c r="S33" s="221"/>
      <c r="T33" s="221"/>
      <c r="U33" s="221"/>
      <c r="V33" s="221"/>
    </row>
    <row r="34" spans="2:23" ht="54.75" customHeight="1">
      <c r="B34" s="498" t="s">
        <v>179</v>
      </c>
      <c r="C34" s="496" t="e">
        <f>HLOOKUP($C$4,$F$4:$M$37,31,FALSE)</f>
        <v>#N/A</v>
      </c>
      <c r="D34" s="221"/>
      <c r="E34" s="221"/>
      <c r="F34" s="490" t="s">
        <v>158</v>
      </c>
      <c r="G34" s="490" t="s">
        <v>158</v>
      </c>
      <c r="H34" s="490" t="s">
        <v>158</v>
      </c>
      <c r="I34" s="490" t="s">
        <v>158</v>
      </c>
      <c r="J34" s="490" t="s">
        <v>158</v>
      </c>
      <c r="K34" s="490" t="s">
        <v>158</v>
      </c>
      <c r="L34" s="490" t="s">
        <v>316</v>
      </c>
      <c r="M34" s="490" t="s">
        <v>316</v>
      </c>
      <c r="N34" s="221"/>
      <c r="O34" s="221"/>
      <c r="P34" s="221"/>
      <c r="Q34" s="221"/>
      <c r="R34" s="221"/>
      <c r="S34" s="221"/>
      <c r="T34" s="221"/>
      <c r="U34" s="221"/>
      <c r="V34" s="221"/>
    </row>
    <row r="35" spans="2:23" ht="37.5">
      <c r="B35" s="498" t="s">
        <v>180</v>
      </c>
      <c r="C35" s="496" t="e">
        <f>HLOOKUP($C$4,$F$4:$M$37,32,FALSE)</f>
        <v>#N/A</v>
      </c>
      <c r="D35" s="221"/>
      <c r="E35" s="221"/>
      <c r="F35" s="490" t="s">
        <v>317</v>
      </c>
      <c r="G35" s="490" t="s">
        <v>317</v>
      </c>
      <c r="H35" s="490" t="s">
        <v>317</v>
      </c>
      <c r="I35" s="490" t="s">
        <v>317</v>
      </c>
      <c r="J35" s="490" t="s">
        <v>317</v>
      </c>
      <c r="K35" s="490" t="s">
        <v>317</v>
      </c>
      <c r="L35" s="490" t="s">
        <v>317</v>
      </c>
      <c r="M35" s="490" t="s">
        <v>317</v>
      </c>
      <c r="N35" s="221"/>
      <c r="O35" s="221"/>
      <c r="P35" s="221"/>
      <c r="Q35" s="221"/>
      <c r="R35" s="221"/>
      <c r="S35" s="221"/>
      <c r="T35" s="221"/>
      <c r="U35" s="221"/>
      <c r="V35" s="221"/>
    </row>
    <row r="36" spans="2:23" ht="49.5" customHeight="1">
      <c r="B36" s="498" t="s">
        <v>181</v>
      </c>
      <c r="C36" s="496" t="e">
        <f>HLOOKUP($C$4,$F$4:$M$37,33,FALSE)</f>
        <v>#N/A</v>
      </c>
      <c r="D36" s="221"/>
      <c r="E36" s="221"/>
      <c r="F36" s="490" t="s">
        <v>318</v>
      </c>
      <c r="G36" s="490" t="s">
        <v>318</v>
      </c>
      <c r="H36" s="490" t="s">
        <v>318</v>
      </c>
      <c r="I36" s="490" t="s">
        <v>318</v>
      </c>
      <c r="J36" s="490" t="s">
        <v>318</v>
      </c>
      <c r="K36" s="490" t="s">
        <v>318</v>
      </c>
      <c r="L36" s="490" t="s">
        <v>318</v>
      </c>
      <c r="M36" s="490" t="s">
        <v>318</v>
      </c>
      <c r="N36" s="221"/>
      <c r="O36" s="221"/>
      <c r="P36" s="221"/>
      <c r="Q36" s="221"/>
      <c r="R36" s="221"/>
      <c r="S36" s="221"/>
      <c r="T36" s="221"/>
      <c r="U36" s="221"/>
      <c r="V36" s="221"/>
    </row>
    <row r="37" spans="2:23" ht="37.5">
      <c r="B37" s="498" t="s">
        <v>182</v>
      </c>
      <c r="C37" s="496" t="e">
        <f>HLOOKUP($C$4,$F$4:$M$37,34,FALSE)</f>
        <v>#N/A</v>
      </c>
      <c r="D37" s="221"/>
      <c r="E37" s="221"/>
      <c r="F37" s="490" t="s">
        <v>319</v>
      </c>
      <c r="G37" s="490" t="s">
        <v>319</v>
      </c>
      <c r="H37" s="490" t="s">
        <v>319</v>
      </c>
      <c r="I37" s="490" t="s">
        <v>319</v>
      </c>
      <c r="J37" s="490" t="s">
        <v>319</v>
      </c>
      <c r="K37" s="490" t="s">
        <v>319</v>
      </c>
      <c r="L37" s="490" t="s">
        <v>319</v>
      </c>
      <c r="M37" s="490" t="s">
        <v>319</v>
      </c>
      <c r="N37" s="221"/>
      <c r="O37" s="221"/>
      <c r="P37" s="221"/>
      <c r="Q37" s="221"/>
      <c r="R37" s="221"/>
      <c r="S37" s="221"/>
      <c r="T37" s="221"/>
      <c r="U37" s="221"/>
      <c r="V37" s="221"/>
    </row>
    <row r="38" spans="2:23">
      <c r="B38" s="1265" t="s">
        <v>95</v>
      </c>
      <c r="C38" s="1265"/>
      <c r="D38" s="1265"/>
      <c r="E38" s="1265"/>
      <c r="F38" s="1265"/>
      <c r="G38" s="1265"/>
      <c r="H38" s="1265"/>
      <c r="I38" s="1265"/>
      <c r="J38" s="1265"/>
      <c r="K38" s="1265"/>
      <c r="L38" s="1265"/>
      <c r="M38" s="1265"/>
      <c r="N38" s="1265"/>
      <c r="O38" s="1265"/>
      <c r="P38" s="1265"/>
      <c r="Q38" s="1265"/>
      <c r="R38" s="1265"/>
      <c r="S38" s="1265"/>
      <c r="T38" s="1265"/>
      <c r="U38" s="1265"/>
      <c r="V38" s="1265"/>
      <c r="W38" s="1265"/>
    </row>
    <row r="39" spans="2:23">
      <c r="B39" s="1265" t="s">
        <v>1625</v>
      </c>
      <c r="C39" s="1265"/>
      <c r="D39" s="1265"/>
      <c r="E39" s="1265"/>
      <c r="F39" s="1265"/>
      <c r="G39" s="1265"/>
      <c r="H39" s="1265"/>
      <c r="I39" s="1265"/>
      <c r="J39" s="1265"/>
      <c r="K39" s="1265"/>
      <c r="L39" s="1265"/>
      <c r="M39" s="1265"/>
      <c r="N39" s="1265"/>
      <c r="O39" s="1265"/>
      <c r="P39" s="1265"/>
      <c r="Q39" s="1265"/>
      <c r="R39" s="1265"/>
      <c r="S39" s="1265"/>
      <c r="T39" s="1265"/>
      <c r="U39" s="1265"/>
      <c r="V39" s="1265"/>
      <c r="W39" s="1265"/>
    </row>
    <row r="40" spans="2:23">
      <c r="B40" s="1265" t="s">
        <v>96</v>
      </c>
      <c r="C40" s="1265"/>
      <c r="D40" s="1265"/>
      <c r="E40" s="1265"/>
      <c r="F40" s="1265"/>
      <c r="G40" s="1265"/>
      <c r="H40" s="1265"/>
      <c r="I40" s="1265"/>
      <c r="J40" s="1265"/>
      <c r="K40" s="1265"/>
      <c r="L40" s="1265"/>
      <c r="M40" s="1265"/>
      <c r="N40" s="1265"/>
      <c r="O40" s="1265"/>
      <c r="P40" s="1265"/>
      <c r="Q40" s="1265"/>
      <c r="R40" s="1265"/>
      <c r="S40" s="1265"/>
      <c r="T40" s="1265"/>
      <c r="U40" s="1265"/>
      <c r="V40" s="1265"/>
      <c r="W40" s="1265"/>
    </row>
    <row r="41" spans="2:23">
      <c r="B41" s="221"/>
      <c r="C41" s="221"/>
      <c r="D41" s="221"/>
      <c r="E41" s="221"/>
      <c r="F41" s="221"/>
      <c r="G41" s="221"/>
      <c r="H41" s="221"/>
      <c r="I41" s="221"/>
      <c r="J41" s="221"/>
      <c r="K41" s="221"/>
      <c r="L41" s="221"/>
      <c r="M41" s="221"/>
      <c r="N41" s="221"/>
      <c r="O41" s="221"/>
      <c r="P41" s="221"/>
      <c r="Q41" s="221"/>
      <c r="R41" s="221"/>
      <c r="S41" s="221"/>
      <c r="T41" s="221"/>
      <c r="U41" s="221"/>
      <c r="V41" s="221"/>
    </row>
    <row r="42" spans="2:23">
      <c r="B42" s="466" t="s">
        <v>786</v>
      </c>
      <c r="C42" s="467"/>
      <c r="D42" s="467"/>
      <c r="E42" s="221"/>
      <c r="F42" s="221"/>
      <c r="G42" s="221"/>
      <c r="H42" s="221"/>
      <c r="I42" s="221"/>
      <c r="J42" s="221"/>
      <c r="K42" s="221"/>
      <c r="L42" s="221"/>
      <c r="M42" s="221"/>
      <c r="N42" s="221"/>
      <c r="O42" s="221"/>
      <c r="P42" s="221"/>
      <c r="Q42" s="221"/>
      <c r="R42" s="221"/>
      <c r="S42" s="221"/>
      <c r="T42" s="221"/>
      <c r="U42" s="221"/>
      <c r="V42" s="221"/>
    </row>
    <row r="43" spans="2:23">
      <c r="B43" s="1266" t="s">
        <v>714</v>
      </c>
      <c r="C43" s="468" t="s">
        <v>715</v>
      </c>
      <c r="D43" s="468" t="s">
        <v>716</v>
      </c>
      <c r="E43" s="223"/>
      <c r="F43" s="1262" t="s">
        <v>715</v>
      </c>
      <c r="G43" s="1263"/>
      <c r="H43" s="1263"/>
      <c r="I43" s="1263"/>
      <c r="J43" s="1263"/>
      <c r="K43" s="1263"/>
      <c r="L43" s="1263"/>
      <c r="M43" s="1264"/>
      <c r="N43" s="221"/>
      <c r="O43" s="1262" t="s">
        <v>716</v>
      </c>
      <c r="P43" s="1263"/>
      <c r="Q43" s="1263"/>
      <c r="R43" s="1263"/>
      <c r="S43" s="1263"/>
      <c r="T43" s="1263"/>
      <c r="U43" s="1263"/>
      <c r="V43" s="1264"/>
    </row>
    <row r="44" spans="2:23">
      <c r="B44" s="1266"/>
      <c r="C44" s="469" t="str">
        <f>IF('Project Info'!C8="","&lt;select climate zone on 'Project Info' tab&gt;","Climate Zone "&amp;'Project Info'!C8)</f>
        <v>&lt;select climate zone on 'Project Info' tab&gt;</v>
      </c>
      <c r="D44" s="469" t="str">
        <f>IF('Project Info'!C8="","&lt;select climate zone on 'Project Info' tab&gt;","Climate Zone "&amp;'Project Info'!C8)</f>
        <v>&lt;select climate zone on 'Project Info' tab&gt;</v>
      </c>
      <c r="E44" s="223"/>
      <c r="F44" s="476" t="s">
        <v>717</v>
      </c>
      <c r="G44" s="476" t="s">
        <v>718</v>
      </c>
      <c r="H44" s="476" t="s">
        <v>719</v>
      </c>
      <c r="I44" s="476" t="s">
        <v>713</v>
      </c>
      <c r="J44" s="476" t="s">
        <v>720</v>
      </c>
      <c r="K44" s="476" t="s">
        <v>721</v>
      </c>
      <c r="L44" s="476" t="s">
        <v>722</v>
      </c>
      <c r="M44" s="476" t="s">
        <v>723</v>
      </c>
      <c r="N44" s="223"/>
      <c r="O44" s="471" t="s">
        <v>717</v>
      </c>
      <c r="P44" s="471" t="s">
        <v>718</v>
      </c>
      <c r="Q44" s="471" t="s">
        <v>719</v>
      </c>
      <c r="R44" s="471" t="s">
        <v>713</v>
      </c>
      <c r="S44" s="471" t="s">
        <v>720</v>
      </c>
      <c r="T44" s="471" t="s">
        <v>721</v>
      </c>
      <c r="U44" s="471" t="s">
        <v>722</v>
      </c>
      <c r="V44" s="471" t="s">
        <v>723</v>
      </c>
    </row>
    <row r="45" spans="2:23">
      <c r="B45" s="1269" t="s">
        <v>827</v>
      </c>
      <c r="C45" s="1269"/>
      <c r="D45" s="1269"/>
      <c r="E45" s="223"/>
      <c r="F45" s="473"/>
      <c r="G45" s="474"/>
      <c r="H45" s="474"/>
      <c r="I45" s="474"/>
      <c r="J45" s="474"/>
      <c r="K45" s="474"/>
      <c r="L45" s="474"/>
      <c r="M45" s="475"/>
      <c r="N45" s="223"/>
      <c r="O45" s="473"/>
      <c r="P45" s="474"/>
      <c r="Q45" s="474"/>
      <c r="R45" s="474"/>
      <c r="S45" s="474"/>
      <c r="T45" s="474"/>
      <c r="U45" s="474"/>
      <c r="V45" s="475"/>
    </row>
    <row r="46" spans="2:23">
      <c r="B46" s="471" t="s">
        <v>724</v>
      </c>
      <c r="C46" s="469" t="e">
        <f>HLOOKUP($C$44,$F$44:$M$71,3,FALSE)</f>
        <v>#N/A</v>
      </c>
      <c r="D46" s="469" t="e">
        <f>HLOOKUP($D$44,$O$44:$V$71,3,FALSE)</f>
        <v>#N/A</v>
      </c>
      <c r="E46" s="223"/>
      <c r="F46" s="477" t="s">
        <v>725</v>
      </c>
      <c r="G46" s="477" t="s">
        <v>725</v>
      </c>
      <c r="H46" s="477" t="s">
        <v>725</v>
      </c>
      <c r="I46" s="477" t="s">
        <v>725</v>
      </c>
      <c r="J46" s="477" t="s">
        <v>725</v>
      </c>
      <c r="K46" s="477" t="s">
        <v>726</v>
      </c>
      <c r="L46" s="477" t="s">
        <v>727</v>
      </c>
      <c r="M46" s="477" t="s">
        <v>727</v>
      </c>
      <c r="N46" s="223"/>
      <c r="O46" s="471" t="s">
        <v>728</v>
      </c>
      <c r="P46" s="471" t="s">
        <v>728</v>
      </c>
      <c r="Q46" s="471" t="s">
        <v>728</v>
      </c>
      <c r="R46" s="471" t="s">
        <v>728</v>
      </c>
      <c r="S46" s="471" t="s">
        <v>728</v>
      </c>
      <c r="T46" s="471" t="s">
        <v>729</v>
      </c>
      <c r="U46" s="471" t="s">
        <v>730</v>
      </c>
      <c r="V46" s="471" t="s">
        <v>730</v>
      </c>
    </row>
    <row r="47" spans="2:23">
      <c r="B47" s="471" t="s">
        <v>731</v>
      </c>
      <c r="C47" s="469" t="e">
        <f>HLOOKUP($C$44,$F$44:$M$71,4,FALSE)</f>
        <v>#N/A</v>
      </c>
      <c r="D47" s="469" t="e">
        <f>HLOOKUP($D$44,$O$44:$V$71,4,FALSE)</f>
        <v>#N/A</v>
      </c>
      <c r="E47" s="223"/>
      <c r="F47" s="471" t="s">
        <v>320</v>
      </c>
      <c r="G47" s="471" t="s">
        <v>320</v>
      </c>
      <c r="H47" s="471" t="s">
        <v>320</v>
      </c>
      <c r="I47" s="471" t="s">
        <v>320</v>
      </c>
      <c r="J47" s="471" t="s">
        <v>320</v>
      </c>
      <c r="K47" s="471" t="s">
        <v>321</v>
      </c>
      <c r="L47" s="471" t="s">
        <v>322</v>
      </c>
      <c r="M47" s="471" t="s">
        <v>322</v>
      </c>
      <c r="N47" s="223"/>
      <c r="O47" s="471" t="s">
        <v>754</v>
      </c>
      <c r="P47" s="471" t="s">
        <v>754</v>
      </c>
      <c r="Q47" s="471" t="s">
        <v>754</v>
      </c>
      <c r="R47" s="471" t="s">
        <v>754</v>
      </c>
      <c r="S47" s="471" t="s">
        <v>754</v>
      </c>
      <c r="T47" s="471" t="s">
        <v>323</v>
      </c>
      <c r="U47" s="471" t="s">
        <v>324</v>
      </c>
      <c r="V47" s="471" t="s">
        <v>324</v>
      </c>
    </row>
    <row r="48" spans="2:23">
      <c r="B48" s="471" t="s">
        <v>733</v>
      </c>
      <c r="C48" s="469" t="e">
        <f>HLOOKUP($C$44,$F$44:$M$71,5,FALSE)</f>
        <v>#N/A</v>
      </c>
      <c r="D48" s="469" t="e">
        <f>HLOOKUP($D$44,$O$44:$V$71,5,FALSE)</f>
        <v>#N/A</v>
      </c>
      <c r="E48" s="223"/>
      <c r="F48" s="471" t="s">
        <v>735</v>
      </c>
      <c r="G48" s="471" t="s">
        <v>735</v>
      </c>
      <c r="H48" s="471" t="s">
        <v>735</v>
      </c>
      <c r="I48" s="471" t="s">
        <v>735</v>
      </c>
      <c r="J48" s="471" t="s">
        <v>735</v>
      </c>
      <c r="K48" s="471" t="s">
        <v>735</v>
      </c>
      <c r="L48" s="471" t="s">
        <v>736</v>
      </c>
      <c r="M48" s="471" t="s">
        <v>736</v>
      </c>
      <c r="N48" s="223"/>
      <c r="O48" s="471" t="s">
        <v>737</v>
      </c>
      <c r="P48" s="471" t="s">
        <v>737</v>
      </c>
      <c r="Q48" s="471" t="s">
        <v>737</v>
      </c>
      <c r="R48" s="471" t="s">
        <v>737</v>
      </c>
      <c r="S48" s="471" t="s">
        <v>737</v>
      </c>
      <c r="T48" s="471" t="s">
        <v>737</v>
      </c>
      <c r="U48" s="471" t="s">
        <v>738</v>
      </c>
      <c r="V48" s="471" t="s">
        <v>738</v>
      </c>
    </row>
    <row r="49" spans="2:22">
      <c r="B49" s="1269" t="s">
        <v>807</v>
      </c>
      <c r="C49" s="1269"/>
      <c r="D49" s="1269"/>
      <c r="E49" s="223"/>
      <c r="F49" s="473"/>
      <c r="G49" s="474"/>
      <c r="H49" s="474"/>
      <c r="I49" s="474"/>
      <c r="J49" s="474"/>
      <c r="K49" s="474"/>
      <c r="L49" s="474"/>
      <c r="M49" s="475"/>
      <c r="N49" s="223"/>
      <c r="O49" s="478"/>
      <c r="P49" s="479"/>
      <c r="Q49" s="479"/>
      <c r="R49" s="479"/>
      <c r="S49" s="479"/>
      <c r="T49" s="479"/>
      <c r="U49" s="479"/>
      <c r="V49" s="480"/>
    </row>
    <row r="50" spans="2:22">
      <c r="B50" s="471" t="s">
        <v>739</v>
      </c>
      <c r="C50" s="469" t="e">
        <f>HLOOKUP($C$44,$F$44:$M$71,7,FALSE)</f>
        <v>#N/A</v>
      </c>
      <c r="D50" s="469" t="e">
        <f>HLOOKUP($D$44,$O$44:$V$71,7,FALSE)</f>
        <v>#N/A</v>
      </c>
      <c r="E50" s="223"/>
      <c r="F50" s="471" t="s">
        <v>325</v>
      </c>
      <c r="G50" s="471" t="s">
        <v>326</v>
      </c>
      <c r="H50" s="471" t="s">
        <v>327</v>
      </c>
      <c r="I50" s="471" t="s">
        <v>328</v>
      </c>
      <c r="J50" s="471" t="s">
        <v>329</v>
      </c>
      <c r="K50" s="471" t="s">
        <v>742</v>
      </c>
      <c r="L50" s="471" t="s">
        <v>742</v>
      </c>
      <c r="M50" s="471" t="s">
        <v>104</v>
      </c>
      <c r="N50" s="223"/>
      <c r="O50" s="499" t="s">
        <v>105</v>
      </c>
      <c r="P50" s="481" t="s">
        <v>106</v>
      </c>
      <c r="Q50" s="481" t="s">
        <v>107</v>
      </c>
      <c r="R50" s="481" t="s">
        <v>108</v>
      </c>
      <c r="S50" s="481" t="s">
        <v>109</v>
      </c>
      <c r="T50" s="481" t="s">
        <v>743</v>
      </c>
      <c r="U50" s="481" t="s">
        <v>743</v>
      </c>
      <c r="V50" s="499" t="s">
        <v>745</v>
      </c>
    </row>
    <row r="51" spans="2:22">
      <c r="B51" s="471" t="s">
        <v>731</v>
      </c>
      <c r="C51" s="469" t="e">
        <f>HLOOKUP($C$44,$F$44:$M$71,8,FALSE)</f>
        <v>#N/A</v>
      </c>
      <c r="D51" s="469" t="e">
        <f>HLOOKUP($D$44,$O$44:$V$71,8,FALSE)</f>
        <v>#N/A</v>
      </c>
      <c r="E51" s="223"/>
      <c r="F51" s="471" t="s">
        <v>110</v>
      </c>
      <c r="G51" s="471" t="s">
        <v>111</v>
      </c>
      <c r="H51" s="471" t="s">
        <v>111</v>
      </c>
      <c r="I51" s="471" t="s">
        <v>111</v>
      </c>
      <c r="J51" s="471" t="s">
        <v>111</v>
      </c>
      <c r="K51" s="471" t="s">
        <v>111</v>
      </c>
      <c r="L51" s="471" t="s">
        <v>112</v>
      </c>
      <c r="M51" s="471" t="s">
        <v>113</v>
      </c>
      <c r="N51" s="223"/>
      <c r="O51" s="499" t="s">
        <v>114</v>
      </c>
      <c r="P51" s="481" t="s">
        <v>764</v>
      </c>
      <c r="Q51" s="481" t="s">
        <v>764</v>
      </c>
      <c r="R51" s="481" t="s">
        <v>764</v>
      </c>
      <c r="S51" s="481" t="s">
        <v>764</v>
      </c>
      <c r="T51" s="481" t="s">
        <v>764</v>
      </c>
      <c r="U51" s="481" t="s">
        <v>728</v>
      </c>
      <c r="V51" s="499" t="s">
        <v>323</v>
      </c>
    </row>
    <row r="52" spans="2:22">
      <c r="B52" s="471" t="s">
        <v>746</v>
      </c>
      <c r="C52" s="469" t="e">
        <f>HLOOKUP($C$44,$F$44:$M$71,9,FALSE)</f>
        <v>#N/A</v>
      </c>
      <c r="D52" s="469" t="e">
        <f>HLOOKUP($D$44,$O$44:$V$71,9,FALSE)</f>
        <v>#N/A</v>
      </c>
      <c r="E52" s="223"/>
      <c r="F52" s="471" t="s">
        <v>747</v>
      </c>
      <c r="G52" s="471" t="s">
        <v>115</v>
      </c>
      <c r="H52" s="471" t="s">
        <v>115</v>
      </c>
      <c r="I52" s="471" t="s">
        <v>748</v>
      </c>
      <c r="J52" s="471" t="s">
        <v>748</v>
      </c>
      <c r="K52" s="471" t="s">
        <v>748</v>
      </c>
      <c r="L52" s="471" t="s">
        <v>116</v>
      </c>
      <c r="M52" s="471" t="s">
        <v>117</v>
      </c>
      <c r="N52" s="223"/>
      <c r="O52" s="499" t="s">
        <v>749</v>
      </c>
      <c r="P52" s="481" t="s">
        <v>751</v>
      </c>
      <c r="Q52" s="481" t="s">
        <v>751</v>
      </c>
      <c r="R52" s="481" t="s">
        <v>751</v>
      </c>
      <c r="S52" s="481" t="s">
        <v>751</v>
      </c>
      <c r="T52" s="481" t="s">
        <v>751</v>
      </c>
      <c r="U52" s="481" t="s">
        <v>744</v>
      </c>
      <c r="V52" s="499" t="s">
        <v>766</v>
      </c>
    </row>
    <row r="53" spans="2:22">
      <c r="B53" s="471" t="s">
        <v>752</v>
      </c>
      <c r="C53" s="469" t="e">
        <f>HLOOKUP($C$44,$F$44:$M$71,10,FALSE)</f>
        <v>#N/A</v>
      </c>
      <c r="D53" s="469" t="e">
        <f>HLOOKUP($D$44,$O$44:$V$71,10,FALSE)</f>
        <v>#N/A</v>
      </c>
      <c r="E53" s="223"/>
      <c r="F53" s="471" t="s">
        <v>118</v>
      </c>
      <c r="G53" s="471" t="s">
        <v>119</v>
      </c>
      <c r="H53" s="471" t="s">
        <v>119</v>
      </c>
      <c r="I53" s="471" t="s">
        <v>120</v>
      </c>
      <c r="J53" s="471" t="s">
        <v>748</v>
      </c>
      <c r="K53" s="471" t="s">
        <v>748</v>
      </c>
      <c r="L53" s="471" t="s">
        <v>121</v>
      </c>
      <c r="M53" s="471" t="s">
        <v>116</v>
      </c>
      <c r="N53" s="223"/>
      <c r="O53" s="499" t="s">
        <v>750</v>
      </c>
      <c r="P53" s="481" t="s">
        <v>750</v>
      </c>
      <c r="Q53" s="481" t="s">
        <v>750</v>
      </c>
      <c r="R53" s="481" t="s">
        <v>761</v>
      </c>
      <c r="S53" s="481" t="s">
        <v>753</v>
      </c>
      <c r="T53" s="481" t="s">
        <v>753</v>
      </c>
      <c r="U53" s="481" t="s">
        <v>753</v>
      </c>
      <c r="V53" s="499" t="s">
        <v>729</v>
      </c>
    </row>
    <row r="54" spans="2:22">
      <c r="B54" s="1269" t="s">
        <v>841</v>
      </c>
      <c r="C54" s="1269"/>
      <c r="D54" s="1269"/>
      <c r="E54" s="223"/>
      <c r="F54" s="473"/>
      <c r="G54" s="474"/>
      <c r="H54" s="474"/>
      <c r="I54" s="474"/>
      <c r="J54" s="474"/>
      <c r="K54" s="474"/>
      <c r="L54" s="474"/>
      <c r="M54" s="475"/>
      <c r="N54" s="223"/>
      <c r="O54" s="482"/>
      <c r="P54" s="483"/>
      <c r="Q54" s="483"/>
      <c r="R54" s="483"/>
      <c r="S54" s="483"/>
      <c r="T54" s="483"/>
      <c r="U54" s="483"/>
      <c r="V54" s="484"/>
    </row>
    <row r="55" spans="2:22" ht="21">
      <c r="B55" s="471" t="s">
        <v>755</v>
      </c>
      <c r="C55" s="469" t="e">
        <f>HLOOKUP($C$44,$F$44:$M$71,12,FALSE)</f>
        <v>#N/A</v>
      </c>
      <c r="D55" s="469" t="e">
        <f>HLOOKUP($D$44,$O$44:$V$71,12,FALSE)</f>
        <v>#N/A</v>
      </c>
      <c r="E55" s="223"/>
      <c r="F55" s="471" t="s">
        <v>122</v>
      </c>
      <c r="G55" s="471" t="s">
        <v>122</v>
      </c>
      <c r="H55" s="471" t="s">
        <v>122</v>
      </c>
      <c r="I55" s="471" t="s">
        <v>740</v>
      </c>
      <c r="J55" s="471" t="s">
        <v>123</v>
      </c>
      <c r="K55" s="471" t="s">
        <v>123</v>
      </c>
      <c r="L55" s="471" t="s">
        <v>758</v>
      </c>
      <c r="M55" s="471" t="s">
        <v>741</v>
      </c>
      <c r="N55" s="223"/>
      <c r="O55" s="471" t="s">
        <v>122</v>
      </c>
      <c r="P55" s="471" t="s">
        <v>122</v>
      </c>
      <c r="Q55" s="471" t="s">
        <v>122</v>
      </c>
      <c r="R55" s="471" t="s">
        <v>124</v>
      </c>
      <c r="S55" s="471" t="s">
        <v>124</v>
      </c>
      <c r="T55" s="471" t="s">
        <v>124</v>
      </c>
      <c r="U55" s="471" t="s">
        <v>125</v>
      </c>
      <c r="V55" s="471" t="s">
        <v>126</v>
      </c>
    </row>
    <row r="56" spans="2:22">
      <c r="B56" s="471" t="s">
        <v>756</v>
      </c>
      <c r="C56" s="469" t="e">
        <f>HLOOKUP($C$44,$F$44:$M$71,13,FALSE)</f>
        <v>#N/A</v>
      </c>
      <c r="D56" s="469" t="e">
        <f>HLOOKUP($D$44,$O$44:$V$71,13,FALSE)</f>
        <v>#N/A</v>
      </c>
      <c r="E56" s="223"/>
      <c r="F56" s="471" t="s">
        <v>122</v>
      </c>
      <c r="G56" s="471" t="s">
        <v>122</v>
      </c>
      <c r="H56" s="471" t="s">
        <v>122</v>
      </c>
      <c r="I56" s="471" t="s">
        <v>122</v>
      </c>
      <c r="J56" s="471" t="s">
        <v>122</v>
      </c>
      <c r="K56" s="471" t="s">
        <v>122</v>
      </c>
      <c r="L56" s="471" t="s">
        <v>122</v>
      </c>
      <c r="M56" s="471" t="s">
        <v>122</v>
      </c>
      <c r="N56" s="223"/>
      <c r="O56" s="471" t="s">
        <v>122</v>
      </c>
      <c r="P56" s="471" t="s">
        <v>122</v>
      </c>
      <c r="Q56" s="471" t="s">
        <v>122</v>
      </c>
      <c r="R56" s="471" t="s">
        <v>122</v>
      </c>
      <c r="S56" s="471" t="s">
        <v>122</v>
      </c>
      <c r="T56" s="471" t="s">
        <v>122</v>
      </c>
      <c r="U56" s="471" t="s">
        <v>122</v>
      </c>
      <c r="V56" s="471" t="s">
        <v>122</v>
      </c>
    </row>
    <row r="57" spans="2:22">
      <c r="B57" s="1269" t="s">
        <v>757</v>
      </c>
      <c r="C57" s="1269"/>
      <c r="D57" s="1269"/>
      <c r="E57" s="223"/>
      <c r="F57" s="478"/>
      <c r="G57" s="479"/>
      <c r="H57" s="479"/>
      <c r="I57" s="479"/>
      <c r="J57" s="479"/>
      <c r="K57" s="479"/>
      <c r="L57" s="479"/>
      <c r="M57" s="480"/>
      <c r="N57" s="223"/>
      <c r="O57" s="478"/>
      <c r="P57" s="479"/>
      <c r="Q57" s="479"/>
      <c r="R57" s="479"/>
      <c r="S57" s="479"/>
      <c r="T57" s="479"/>
      <c r="U57" s="479"/>
      <c r="V57" s="480"/>
    </row>
    <row r="58" spans="2:22">
      <c r="B58" s="471" t="s">
        <v>739</v>
      </c>
      <c r="C58" s="469" t="e">
        <f>HLOOKUP($C$44,$F$44:$M$71,15,FALSE)</f>
        <v>#N/A</v>
      </c>
      <c r="D58" s="469" t="e">
        <f>HLOOKUP($D$44,$O$44:$V$71,15,FALSE)</f>
        <v>#N/A</v>
      </c>
      <c r="E58" s="223"/>
      <c r="F58" s="481" t="s">
        <v>127</v>
      </c>
      <c r="G58" s="481" t="s">
        <v>128</v>
      </c>
      <c r="H58" s="481" t="s">
        <v>128</v>
      </c>
      <c r="I58" s="481" t="s">
        <v>129</v>
      </c>
      <c r="J58" s="481" t="s">
        <v>130</v>
      </c>
      <c r="K58" s="481" t="s">
        <v>131</v>
      </c>
      <c r="L58" s="481" t="s">
        <v>132</v>
      </c>
      <c r="M58" s="481" t="s">
        <v>132</v>
      </c>
      <c r="N58" s="223"/>
      <c r="O58" s="481" t="s">
        <v>133</v>
      </c>
      <c r="P58" s="481" t="s">
        <v>759</v>
      </c>
      <c r="Q58" s="481" t="s">
        <v>759</v>
      </c>
      <c r="R58" s="481" t="s">
        <v>750</v>
      </c>
      <c r="S58" s="481" t="s">
        <v>760</v>
      </c>
      <c r="T58" s="481" t="s">
        <v>761</v>
      </c>
      <c r="U58" s="481" t="s">
        <v>745</v>
      </c>
      <c r="V58" s="499" t="s">
        <v>745</v>
      </c>
    </row>
    <row r="59" spans="2:22">
      <c r="B59" s="471" t="s">
        <v>762</v>
      </c>
      <c r="C59" s="469" t="e">
        <f>HLOOKUP($C$44,$F$44:$M$71,16,FALSE)</f>
        <v>#N/A</v>
      </c>
      <c r="D59" s="469" t="e">
        <f>HLOOKUP($D$44,$O$44:$V$71,16,FALSE)</f>
        <v>#N/A</v>
      </c>
      <c r="E59" s="223"/>
      <c r="F59" s="481" t="s">
        <v>732</v>
      </c>
      <c r="G59" s="481" t="s">
        <v>763</v>
      </c>
      <c r="H59" s="481" t="s">
        <v>763</v>
      </c>
      <c r="I59" s="481" t="s">
        <v>734</v>
      </c>
      <c r="J59" s="481" t="s">
        <v>734</v>
      </c>
      <c r="K59" s="481" t="s">
        <v>134</v>
      </c>
      <c r="L59" s="481" t="s">
        <v>134</v>
      </c>
      <c r="M59" s="481" t="s">
        <v>134</v>
      </c>
      <c r="N59" s="223"/>
      <c r="O59" s="481" t="s">
        <v>764</v>
      </c>
      <c r="P59" s="481" t="s">
        <v>765</v>
      </c>
      <c r="Q59" s="481" t="s">
        <v>765</v>
      </c>
      <c r="R59" s="481" t="s">
        <v>729</v>
      </c>
      <c r="S59" s="481" t="s">
        <v>729</v>
      </c>
      <c r="T59" s="481" t="s">
        <v>135</v>
      </c>
      <c r="U59" s="481" t="s">
        <v>135</v>
      </c>
      <c r="V59" s="499" t="s">
        <v>135</v>
      </c>
    </row>
    <row r="60" spans="2:22">
      <c r="B60" s="471" t="s">
        <v>752</v>
      </c>
      <c r="C60" s="469" t="e">
        <f>HLOOKUP($C$44,$F$44:$M$71,17,FALSE)</f>
        <v>#N/A</v>
      </c>
      <c r="D60" s="469" t="e">
        <f>HLOOKUP($D$44,$O$44:$V$71,17,FALSE)</f>
        <v>#N/A</v>
      </c>
      <c r="E60" s="223"/>
      <c r="F60" s="481" t="s">
        <v>732</v>
      </c>
      <c r="G60" s="481" t="s">
        <v>136</v>
      </c>
      <c r="H60" s="481" t="s">
        <v>136</v>
      </c>
      <c r="I60" s="481" t="s">
        <v>136</v>
      </c>
      <c r="J60" s="481" t="s">
        <v>136</v>
      </c>
      <c r="K60" s="481" t="s">
        <v>136</v>
      </c>
      <c r="L60" s="481" t="s">
        <v>136</v>
      </c>
      <c r="M60" s="481" t="s">
        <v>136</v>
      </c>
      <c r="N60" s="223"/>
      <c r="O60" s="481" t="s">
        <v>761</v>
      </c>
      <c r="P60" s="481" t="s">
        <v>137</v>
      </c>
      <c r="Q60" s="481" t="s">
        <v>137</v>
      </c>
      <c r="R60" s="481" t="s">
        <v>137</v>
      </c>
      <c r="S60" s="481" t="s">
        <v>137</v>
      </c>
      <c r="T60" s="481" t="s">
        <v>137</v>
      </c>
      <c r="U60" s="481" t="s">
        <v>137</v>
      </c>
      <c r="V60" s="499" t="s">
        <v>137</v>
      </c>
    </row>
    <row r="61" spans="2:22">
      <c r="B61" s="1269" t="s">
        <v>767</v>
      </c>
      <c r="C61" s="1269"/>
      <c r="D61" s="1269"/>
      <c r="E61" s="223"/>
      <c r="F61" s="482"/>
      <c r="G61" s="483"/>
      <c r="H61" s="483"/>
      <c r="I61" s="483"/>
      <c r="J61" s="483"/>
      <c r="K61" s="483"/>
      <c r="L61" s="483"/>
      <c r="M61" s="484"/>
      <c r="N61" s="223"/>
      <c r="O61" s="482"/>
      <c r="P61" s="483"/>
      <c r="Q61" s="483"/>
      <c r="R61" s="483"/>
      <c r="S61" s="483"/>
      <c r="T61" s="483"/>
      <c r="U61" s="483"/>
      <c r="V61" s="484"/>
    </row>
    <row r="62" spans="2:22" ht="21">
      <c r="B62" s="471" t="s">
        <v>768</v>
      </c>
      <c r="C62" s="469" t="e">
        <f>HLOOKUP($C$44,$F$44:$M$71,19,FALSE)</f>
        <v>#N/A</v>
      </c>
      <c r="D62" s="469" t="e">
        <f>HLOOKUP($D$44,$O$44:$V$71,19,FALSE)</f>
        <v>#N/A</v>
      </c>
      <c r="E62" s="223"/>
      <c r="F62" s="471" t="s">
        <v>122</v>
      </c>
      <c r="G62" s="471" t="s">
        <v>122</v>
      </c>
      <c r="H62" s="471" t="s">
        <v>122</v>
      </c>
      <c r="I62" s="471" t="s">
        <v>769</v>
      </c>
      <c r="J62" s="471" t="s">
        <v>769</v>
      </c>
      <c r="K62" s="471" t="s">
        <v>770</v>
      </c>
      <c r="L62" s="471" t="s">
        <v>138</v>
      </c>
      <c r="M62" s="471" t="s">
        <v>138</v>
      </c>
      <c r="N62" s="223"/>
      <c r="O62" s="471" t="s">
        <v>122</v>
      </c>
      <c r="P62" s="471" t="s">
        <v>122</v>
      </c>
      <c r="Q62" s="471" t="s">
        <v>122</v>
      </c>
      <c r="R62" s="471" t="s">
        <v>769</v>
      </c>
      <c r="S62" s="471" t="s">
        <v>769</v>
      </c>
      <c r="T62" s="471" t="s">
        <v>770</v>
      </c>
      <c r="U62" s="471" t="s">
        <v>138</v>
      </c>
      <c r="V62" s="471" t="s">
        <v>138</v>
      </c>
    </row>
    <row r="63" spans="2:22" ht="30" customHeight="1">
      <c r="B63" s="471" t="s">
        <v>771</v>
      </c>
      <c r="C63" s="469" t="e">
        <f>HLOOKUP($C$44,$F$44:$M$71,20,FALSE)</f>
        <v>#N/A</v>
      </c>
      <c r="D63" s="469" t="e">
        <f>HLOOKUP($D$44,$O$44:$V$71,20,FALSE)</f>
        <v>#N/A</v>
      </c>
      <c r="E63" s="223"/>
      <c r="F63" s="471" t="s">
        <v>139</v>
      </c>
      <c r="G63" s="471" t="s">
        <v>139</v>
      </c>
      <c r="H63" s="471" t="s">
        <v>139</v>
      </c>
      <c r="I63" s="471" t="s">
        <v>140</v>
      </c>
      <c r="J63" s="471" t="s">
        <v>141</v>
      </c>
      <c r="K63" s="471" t="s">
        <v>141</v>
      </c>
      <c r="L63" s="471" t="s">
        <v>142</v>
      </c>
      <c r="M63" s="471" t="s">
        <v>142</v>
      </c>
      <c r="N63" s="223"/>
      <c r="O63" s="471" t="s">
        <v>139</v>
      </c>
      <c r="P63" s="471" t="s">
        <v>139</v>
      </c>
      <c r="Q63" s="471" t="s">
        <v>139</v>
      </c>
      <c r="R63" s="471" t="s">
        <v>140</v>
      </c>
      <c r="S63" s="471" t="s">
        <v>141</v>
      </c>
      <c r="T63" s="471" t="s">
        <v>141</v>
      </c>
      <c r="U63" s="471" t="s">
        <v>142</v>
      </c>
      <c r="V63" s="471" t="s">
        <v>142</v>
      </c>
    </row>
    <row r="64" spans="2:22">
      <c r="B64" s="1269" t="s">
        <v>809</v>
      </c>
      <c r="C64" s="1269"/>
      <c r="D64" s="1269"/>
      <c r="E64" s="223"/>
      <c r="F64" s="473"/>
      <c r="G64" s="474"/>
      <c r="H64" s="474"/>
      <c r="I64" s="474"/>
      <c r="J64" s="474"/>
      <c r="K64" s="474"/>
      <c r="L64" s="474"/>
      <c r="M64" s="475"/>
      <c r="N64" s="223"/>
      <c r="O64" s="473"/>
      <c r="P64" s="474"/>
      <c r="Q64" s="474"/>
      <c r="R64" s="474"/>
      <c r="S64" s="474"/>
      <c r="T64" s="474"/>
      <c r="U64" s="474"/>
      <c r="V64" s="475"/>
    </row>
    <row r="65" spans="2:22">
      <c r="B65" s="471" t="s">
        <v>772</v>
      </c>
      <c r="C65" s="469" t="e">
        <f>HLOOKUP($C$44,$F$44:$M$71,22,FALSE)</f>
        <v>#N/A</v>
      </c>
      <c r="D65" s="469" t="e">
        <f>HLOOKUP($D$44,$O$44:$V$71,22,FALSE)</f>
        <v>#N/A</v>
      </c>
      <c r="E65" s="223"/>
      <c r="F65" s="471" t="s">
        <v>1135</v>
      </c>
      <c r="G65" s="471" t="s">
        <v>1135</v>
      </c>
      <c r="H65" s="471" t="s">
        <v>1135</v>
      </c>
      <c r="I65" s="471" t="s">
        <v>1135</v>
      </c>
      <c r="J65" s="471" t="s">
        <v>1135</v>
      </c>
      <c r="K65" s="471" t="s">
        <v>1135</v>
      </c>
      <c r="L65" s="471" t="s">
        <v>1135</v>
      </c>
      <c r="M65" s="471" t="s">
        <v>1135</v>
      </c>
      <c r="N65" s="223"/>
      <c r="O65" s="471" t="s">
        <v>143</v>
      </c>
      <c r="P65" s="471" t="s">
        <v>143</v>
      </c>
      <c r="Q65" s="471" t="s">
        <v>143</v>
      </c>
      <c r="R65" s="471" t="s">
        <v>143</v>
      </c>
      <c r="S65" s="471" t="s">
        <v>144</v>
      </c>
      <c r="T65" s="471" t="s">
        <v>144</v>
      </c>
      <c r="U65" s="471" t="s">
        <v>144</v>
      </c>
      <c r="V65" s="471" t="s">
        <v>144</v>
      </c>
    </row>
    <row r="66" spans="2:22">
      <c r="B66" s="1269" t="s">
        <v>773</v>
      </c>
      <c r="C66" s="1269"/>
      <c r="D66" s="1269"/>
      <c r="E66" s="223"/>
      <c r="F66" s="473"/>
      <c r="G66" s="474"/>
      <c r="H66" s="474"/>
      <c r="I66" s="474"/>
      <c r="J66" s="474"/>
      <c r="K66" s="474"/>
      <c r="L66" s="474"/>
      <c r="M66" s="475"/>
      <c r="N66" s="223"/>
      <c r="O66" s="473"/>
      <c r="P66" s="474"/>
      <c r="Q66" s="474"/>
      <c r="R66" s="474"/>
      <c r="S66" s="474"/>
      <c r="T66" s="474"/>
      <c r="U66" s="474"/>
      <c r="V66" s="475"/>
    </row>
    <row r="67" spans="2:22">
      <c r="B67" s="471" t="s">
        <v>774</v>
      </c>
      <c r="C67" s="469" t="e">
        <f>HLOOKUP($C$44,$F$44:$M$71,24,FALSE)</f>
        <v>#N/A</v>
      </c>
      <c r="D67" s="469" t="e">
        <f>HLOOKUP($D$44,$O$44:$V$71,24,FALSE)</f>
        <v>#N/A</v>
      </c>
      <c r="E67" s="223"/>
      <c r="F67" s="471" t="s">
        <v>1085</v>
      </c>
      <c r="G67" s="471" t="s">
        <v>1085</v>
      </c>
      <c r="H67" s="471" t="s">
        <v>1085</v>
      </c>
      <c r="I67" s="471" t="s">
        <v>1085</v>
      </c>
      <c r="J67" s="471" t="s">
        <v>1085</v>
      </c>
      <c r="K67" s="471" t="s">
        <v>1085</v>
      </c>
      <c r="L67" s="471" t="s">
        <v>1085</v>
      </c>
      <c r="M67" s="471" t="s">
        <v>1085</v>
      </c>
      <c r="N67" s="223"/>
      <c r="O67" s="471" t="s">
        <v>1085</v>
      </c>
      <c r="P67" s="471" t="s">
        <v>1085</v>
      </c>
      <c r="Q67" s="471" t="s">
        <v>1085</v>
      </c>
      <c r="R67" s="471" t="s">
        <v>1085</v>
      </c>
      <c r="S67" s="471" t="s">
        <v>1085</v>
      </c>
      <c r="T67" s="471" t="s">
        <v>1085</v>
      </c>
      <c r="U67" s="471" t="s">
        <v>1085</v>
      </c>
      <c r="V67" s="471" t="s">
        <v>1085</v>
      </c>
    </row>
    <row r="68" spans="2:22">
      <c r="B68" s="472"/>
      <c r="C68" s="470" t="s">
        <v>775</v>
      </c>
      <c r="D68" s="470" t="s">
        <v>776</v>
      </c>
      <c r="E68" s="223"/>
      <c r="F68" s="478"/>
      <c r="G68" s="479"/>
      <c r="H68" s="479"/>
      <c r="I68" s="479"/>
      <c r="J68" s="479"/>
      <c r="K68" s="479"/>
      <c r="L68" s="479"/>
      <c r="M68" s="480"/>
      <c r="N68" s="223"/>
      <c r="O68" s="473"/>
      <c r="P68" s="474"/>
      <c r="Q68" s="474"/>
      <c r="R68" s="474"/>
      <c r="S68" s="474"/>
      <c r="T68" s="474"/>
      <c r="U68" s="474"/>
      <c r="V68" s="475"/>
    </row>
    <row r="69" spans="2:22">
      <c r="B69" s="471" t="s">
        <v>777</v>
      </c>
      <c r="C69" s="469" t="e">
        <f>HLOOKUP($C$44,$F$44:$M$71,26,FALSE)</f>
        <v>#N/A</v>
      </c>
      <c r="D69" s="469" t="e">
        <f>HLOOKUP($D$44,$O$44:$V$71,26,FALSE)</f>
        <v>#N/A</v>
      </c>
      <c r="E69" s="223"/>
      <c r="F69" s="481" t="s">
        <v>783</v>
      </c>
      <c r="G69" s="481" t="s">
        <v>145</v>
      </c>
      <c r="H69" s="481" t="s">
        <v>778</v>
      </c>
      <c r="I69" s="481" t="s">
        <v>779</v>
      </c>
      <c r="J69" s="481" t="s">
        <v>146</v>
      </c>
      <c r="K69" s="481" t="s">
        <v>146</v>
      </c>
      <c r="L69" s="481" t="s">
        <v>147</v>
      </c>
      <c r="M69" s="481" t="s">
        <v>147</v>
      </c>
      <c r="N69" s="224"/>
      <c r="O69" s="471" t="s">
        <v>780</v>
      </c>
      <c r="P69" s="471" t="s">
        <v>780</v>
      </c>
      <c r="Q69" s="471" t="s">
        <v>780</v>
      </c>
      <c r="R69" s="471" t="s">
        <v>781</v>
      </c>
      <c r="S69" s="471" t="s">
        <v>781</v>
      </c>
      <c r="T69" s="471" t="s">
        <v>781</v>
      </c>
      <c r="U69" s="471" t="s">
        <v>148</v>
      </c>
      <c r="V69" s="471" t="s">
        <v>148</v>
      </c>
    </row>
    <row r="70" spans="2:22">
      <c r="B70" s="471" t="s">
        <v>782</v>
      </c>
      <c r="C70" s="469" t="e">
        <f>HLOOKUP($C$44,$F$44:$M$71,27,FALSE)</f>
        <v>#N/A</v>
      </c>
      <c r="D70" s="469" t="e">
        <f>HLOOKUP($D$44,$O$44:$V$71,27,FALSE)</f>
        <v>#N/A</v>
      </c>
      <c r="E70" s="223"/>
      <c r="F70" s="481" t="s">
        <v>783</v>
      </c>
      <c r="G70" s="481" t="s">
        <v>149</v>
      </c>
      <c r="H70" s="481" t="s">
        <v>784</v>
      </c>
      <c r="I70" s="481" t="s">
        <v>150</v>
      </c>
      <c r="J70" s="481" t="s">
        <v>145</v>
      </c>
      <c r="K70" s="481" t="s">
        <v>145</v>
      </c>
      <c r="L70" s="481" t="s">
        <v>145</v>
      </c>
      <c r="M70" s="481" t="s">
        <v>145</v>
      </c>
      <c r="N70" s="223"/>
      <c r="O70" s="471" t="s">
        <v>780</v>
      </c>
      <c r="P70" s="471" t="s">
        <v>780</v>
      </c>
      <c r="Q70" s="471" t="s">
        <v>780</v>
      </c>
      <c r="R70" s="471" t="s">
        <v>781</v>
      </c>
      <c r="S70" s="471" t="s">
        <v>781</v>
      </c>
      <c r="T70" s="471" t="s">
        <v>781</v>
      </c>
      <c r="U70" s="471" t="s">
        <v>148</v>
      </c>
      <c r="V70" s="471" t="s">
        <v>148</v>
      </c>
    </row>
    <row r="71" spans="2:22">
      <c r="B71" s="471" t="s">
        <v>785</v>
      </c>
      <c r="C71" s="469" t="e">
        <f>HLOOKUP($C$44,$F$44:$M$71,28,FALSE)</f>
        <v>#N/A</v>
      </c>
      <c r="D71" s="469" t="e">
        <f>HLOOKUP($D$44,$O$44:$V$71,28,FALSE)</f>
        <v>#N/A</v>
      </c>
      <c r="E71" s="223"/>
      <c r="F71" s="481" t="s">
        <v>783</v>
      </c>
      <c r="G71" s="481" t="s">
        <v>150</v>
      </c>
      <c r="H71" s="481" t="s">
        <v>151</v>
      </c>
      <c r="I71" s="481" t="s">
        <v>152</v>
      </c>
      <c r="J71" s="481" t="s">
        <v>152</v>
      </c>
      <c r="K71" s="481" t="s">
        <v>152</v>
      </c>
      <c r="L71" s="481" t="s">
        <v>146</v>
      </c>
      <c r="M71" s="481" t="s">
        <v>146</v>
      </c>
      <c r="N71" s="223"/>
      <c r="O71" s="471" t="s">
        <v>780</v>
      </c>
      <c r="P71" s="471" t="s">
        <v>780</v>
      </c>
      <c r="Q71" s="471" t="s">
        <v>780</v>
      </c>
      <c r="R71" s="471" t="s">
        <v>781</v>
      </c>
      <c r="S71" s="471" t="s">
        <v>781</v>
      </c>
      <c r="T71" s="471" t="s">
        <v>781</v>
      </c>
      <c r="U71" s="471" t="s">
        <v>148</v>
      </c>
      <c r="V71" s="471" t="s">
        <v>148</v>
      </c>
    </row>
    <row r="74" spans="2:22">
      <c r="B74" s="1161" t="s">
        <v>1949</v>
      </c>
    </row>
    <row r="75" spans="2:22">
      <c r="B75" s="1261" t="s">
        <v>714</v>
      </c>
      <c r="C75" s="1163" t="s">
        <v>1947</v>
      </c>
      <c r="D75" s="1163" t="s">
        <v>1948</v>
      </c>
      <c r="F75" s="1257" t="s">
        <v>1947</v>
      </c>
      <c r="G75" s="1258"/>
      <c r="H75" s="1258"/>
      <c r="I75" s="1258"/>
      <c r="J75" s="1258"/>
      <c r="K75" s="1258"/>
      <c r="L75" s="1258"/>
      <c r="M75" s="1259"/>
      <c r="O75" s="1257" t="s">
        <v>1948</v>
      </c>
      <c r="P75" s="1258"/>
      <c r="Q75" s="1258"/>
      <c r="R75" s="1258"/>
      <c r="S75" s="1258"/>
      <c r="T75" s="1258"/>
      <c r="U75" s="1258"/>
      <c r="V75" s="1259"/>
    </row>
    <row r="76" spans="2:22">
      <c r="B76" s="1261"/>
      <c r="C76" s="1162" t="str">
        <f>IF('Project Info'!C8="","&lt;select climate zone on 'Project Info' tab&gt;","Climate Zone "&amp;'Project Info'!C8)</f>
        <v>&lt;select climate zone on 'Project Info' tab&gt;</v>
      </c>
      <c r="D76" s="1162" t="str">
        <f>IF('Project Info'!C8="","&lt;select climate zone on 'Project Info' tab&gt;","Climate Zone "&amp;'Project Info'!C8)</f>
        <v>&lt;select climate zone on 'Project Info' tab&gt;</v>
      </c>
      <c r="E76" s="61">
        <v>1</v>
      </c>
      <c r="F76" s="471" t="s">
        <v>717</v>
      </c>
      <c r="G76" s="471" t="s">
        <v>718</v>
      </c>
      <c r="H76" s="471" t="s">
        <v>719</v>
      </c>
      <c r="I76" s="471" t="s">
        <v>713</v>
      </c>
      <c r="J76" s="471" t="s">
        <v>720</v>
      </c>
      <c r="K76" s="471" t="s">
        <v>721</v>
      </c>
      <c r="L76" s="471" t="s">
        <v>722</v>
      </c>
      <c r="M76" s="471" t="s">
        <v>723</v>
      </c>
      <c r="O76" s="471" t="s">
        <v>717</v>
      </c>
      <c r="P76" s="471" t="s">
        <v>718</v>
      </c>
      <c r="Q76" s="471" t="s">
        <v>719</v>
      </c>
      <c r="R76" s="471" t="s">
        <v>713</v>
      </c>
      <c r="S76" s="471" t="s">
        <v>720</v>
      </c>
      <c r="T76" s="471" t="s">
        <v>721</v>
      </c>
      <c r="U76" s="471" t="s">
        <v>722</v>
      </c>
      <c r="V76" s="471" t="s">
        <v>723</v>
      </c>
    </row>
    <row r="77" spans="2:22">
      <c r="B77" s="1260" t="s">
        <v>827</v>
      </c>
      <c r="C77" s="1260"/>
      <c r="D77" s="1260"/>
      <c r="E77" s="61">
        <v>2</v>
      </c>
      <c r="F77" s="1164"/>
      <c r="G77" s="1165"/>
      <c r="H77" s="1165"/>
      <c r="I77" s="1165"/>
      <c r="J77" s="1165"/>
      <c r="K77" s="1165"/>
      <c r="L77" s="1165"/>
      <c r="M77" s="1166"/>
      <c r="O77" s="1164"/>
      <c r="P77" s="1165"/>
      <c r="Q77" s="1165"/>
      <c r="R77" s="1165"/>
      <c r="S77" s="1165"/>
      <c r="T77" s="1165"/>
      <c r="U77" s="1165"/>
      <c r="V77" s="1166"/>
    </row>
    <row r="78" spans="2:22" ht="36.75" customHeight="1">
      <c r="B78" s="1160" t="s">
        <v>724</v>
      </c>
      <c r="C78" s="1162" t="e">
        <f>HLOOKUP($D$76,$F$76:$M$89,3,FALSE)</f>
        <v>#N/A</v>
      </c>
      <c r="D78" s="1162" t="e">
        <f>HLOOKUP($D$76,$O$76:$V$89,3,FALSE)</f>
        <v>#N/A</v>
      </c>
      <c r="E78" s="61">
        <v>3</v>
      </c>
      <c r="F78" s="471" t="s">
        <v>1998</v>
      </c>
      <c r="G78" s="471" t="s">
        <v>1997</v>
      </c>
      <c r="H78" s="471" t="s">
        <v>1997</v>
      </c>
      <c r="I78" s="471" t="s">
        <v>1997</v>
      </c>
      <c r="J78" s="471" t="s">
        <v>1997</v>
      </c>
      <c r="K78" s="471" t="s">
        <v>1997</v>
      </c>
      <c r="L78" s="471" t="s">
        <v>1997</v>
      </c>
      <c r="M78" s="471" t="s">
        <v>1997</v>
      </c>
      <c r="O78" s="471" t="s">
        <v>1989</v>
      </c>
      <c r="P78" s="471" t="s">
        <v>1985</v>
      </c>
      <c r="Q78" s="471" t="s">
        <v>1985</v>
      </c>
      <c r="R78" s="471" t="s">
        <v>1978</v>
      </c>
      <c r="S78" s="471" t="s">
        <v>1978</v>
      </c>
      <c r="T78" s="471" t="s">
        <v>1978</v>
      </c>
      <c r="U78" s="471" t="s">
        <v>1973</v>
      </c>
      <c r="V78" s="471" t="s">
        <v>1973</v>
      </c>
    </row>
    <row r="79" spans="2:22">
      <c r="B79" s="1260" t="s">
        <v>807</v>
      </c>
      <c r="C79" s="1260"/>
      <c r="D79" s="1260"/>
      <c r="E79" s="61">
        <v>4</v>
      </c>
      <c r="F79" s="1164"/>
      <c r="G79" s="1165"/>
      <c r="H79" s="1165"/>
      <c r="I79" s="1165"/>
      <c r="J79" s="1165"/>
      <c r="K79" s="1165"/>
      <c r="L79" s="1165"/>
      <c r="M79" s="1166"/>
      <c r="O79" s="1164"/>
      <c r="P79" s="1165"/>
      <c r="Q79" s="1165"/>
      <c r="R79" s="1165"/>
      <c r="S79" s="1165"/>
      <c r="T79" s="1165"/>
      <c r="U79" s="1165"/>
      <c r="V79" s="1166"/>
    </row>
    <row r="80" spans="2:22" ht="35.25" customHeight="1">
      <c r="B80" s="1160" t="s">
        <v>746</v>
      </c>
      <c r="C80" s="1162" t="e">
        <f>HLOOKUP($D$76,$F$76:$M$89,5,FALSE)</f>
        <v>#N/A</v>
      </c>
      <c r="D80" s="1162" t="e">
        <f>HLOOKUP($D$76,$O$76:$V$89,5,FALSE)</f>
        <v>#N/A</v>
      </c>
      <c r="E80" s="61">
        <v>5</v>
      </c>
      <c r="F80" s="471" t="s">
        <v>1990</v>
      </c>
      <c r="G80" s="471" t="s">
        <v>1999</v>
      </c>
      <c r="H80" s="471" t="s">
        <v>1988</v>
      </c>
      <c r="I80" s="471" t="s">
        <v>1984</v>
      </c>
      <c r="J80" s="471" t="s">
        <v>1984</v>
      </c>
      <c r="K80" s="471" t="s">
        <v>1984</v>
      </c>
      <c r="L80" s="471" t="s">
        <v>2000</v>
      </c>
      <c r="M80" s="471" t="s">
        <v>2001</v>
      </c>
      <c r="O80" s="471" t="s">
        <v>1990</v>
      </c>
      <c r="P80" s="471" t="s">
        <v>1988</v>
      </c>
      <c r="Q80" s="471" t="s">
        <v>1987</v>
      </c>
      <c r="R80" s="471" t="s">
        <v>1984</v>
      </c>
      <c r="S80" s="471" t="s">
        <v>1981</v>
      </c>
      <c r="T80" s="471" t="s">
        <v>1979</v>
      </c>
      <c r="U80" s="471" t="s">
        <v>1977</v>
      </c>
      <c r="V80" s="471" t="s">
        <v>1974</v>
      </c>
    </row>
    <row r="81" spans="2:22">
      <c r="B81" s="1260" t="s">
        <v>841</v>
      </c>
      <c r="C81" s="1260"/>
      <c r="D81" s="1260"/>
      <c r="E81" s="61">
        <v>6</v>
      </c>
      <c r="F81" s="1164"/>
      <c r="G81" s="1165"/>
      <c r="H81" s="1165"/>
      <c r="I81" s="1165"/>
      <c r="J81" s="1165"/>
      <c r="K81" s="1165"/>
      <c r="L81" s="1165"/>
      <c r="M81" s="1166"/>
      <c r="O81" s="1164"/>
      <c r="P81" s="1165"/>
      <c r="Q81" s="1165"/>
      <c r="R81" s="1165"/>
      <c r="S81" s="1165"/>
      <c r="T81" s="1165"/>
      <c r="U81" s="1165"/>
      <c r="V81" s="1166"/>
    </row>
    <row r="82" spans="2:22" ht="40.5" customHeight="1">
      <c r="B82" s="1160" t="s">
        <v>1946</v>
      </c>
      <c r="C82" s="1162" t="e">
        <f>HLOOKUP($D$76,$F$76:$M$89,7,FALSE)</f>
        <v>#N/A</v>
      </c>
      <c r="D82" s="1162" t="e">
        <f>HLOOKUP($D$76,$O$76:$V$89,7,FALSE)</f>
        <v>#N/A</v>
      </c>
      <c r="E82" s="61">
        <v>7</v>
      </c>
      <c r="F82" s="471" t="s">
        <v>1986</v>
      </c>
      <c r="G82" s="471" t="s">
        <v>1986</v>
      </c>
      <c r="H82" s="471" t="s">
        <v>1986</v>
      </c>
      <c r="I82" s="471" t="s">
        <v>1994</v>
      </c>
      <c r="J82" s="471" t="s">
        <v>1995</v>
      </c>
      <c r="K82" s="471" t="s">
        <v>1995</v>
      </c>
      <c r="L82" s="471" t="s">
        <v>1982</v>
      </c>
      <c r="M82" s="471" t="s">
        <v>1996</v>
      </c>
      <c r="O82" s="471" t="s">
        <v>1986</v>
      </c>
      <c r="P82" s="471" t="s">
        <v>1986</v>
      </c>
      <c r="Q82" s="471" t="s">
        <v>1986</v>
      </c>
      <c r="R82" s="471" t="s">
        <v>1982</v>
      </c>
      <c r="S82" s="471" t="s">
        <v>1982</v>
      </c>
      <c r="T82" s="471" t="s">
        <v>1980</v>
      </c>
      <c r="U82" s="471" t="s">
        <v>1975</v>
      </c>
      <c r="V82" s="471" t="s">
        <v>1975</v>
      </c>
    </row>
    <row r="83" spans="2:22">
      <c r="B83" s="1260" t="s">
        <v>757</v>
      </c>
      <c r="C83" s="1260"/>
      <c r="D83" s="1260"/>
      <c r="E83" s="61">
        <v>8</v>
      </c>
      <c r="F83" s="1164"/>
      <c r="G83" s="1165"/>
      <c r="H83" s="1165"/>
      <c r="I83" s="1165"/>
      <c r="J83" s="1165"/>
      <c r="K83" s="1165"/>
      <c r="L83" s="1165"/>
      <c r="M83" s="1166"/>
      <c r="O83" s="1164"/>
      <c r="P83" s="1165"/>
      <c r="Q83" s="1165"/>
      <c r="R83" s="1165"/>
      <c r="S83" s="1165"/>
      <c r="T83" s="1165"/>
      <c r="U83" s="1165"/>
      <c r="V83" s="1166"/>
    </row>
    <row r="84" spans="2:22" ht="21">
      <c r="B84" s="1160" t="s">
        <v>762</v>
      </c>
      <c r="C84" s="1162" t="e">
        <f>HLOOKUP($D$76,$F$76:$M$89,9,FALSE)</f>
        <v>#N/A</v>
      </c>
      <c r="D84" s="1162" t="e">
        <f>HLOOKUP($D$76,$O$76:$V$89,9,FALSE)</f>
        <v>#N/A</v>
      </c>
      <c r="E84" s="61">
        <v>9</v>
      </c>
      <c r="F84" s="471" t="s">
        <v>1991</v>
      </c>
      <c r="G84" s="471" t="s">
        <v>1993</v>
      </c>
      <c r="H84" s="471" t="s">
        <v>1993</v>
      </c>
      <c r="I84" s="471" t="s">
        <v>1983</v>
      </c>
      <c r="J84" s="471" t="s">
        <v>1983</v>
      </c>
      <c r="K84" s="471" t="s">
        <v>1992</v>
      </c>
      <c r="L84" s="471" t="s">
        <v>1992</v>
      </c>
      <c r="M84" s="471" t="s">
        <v>1976</v>
      </c>
      <c r="O84" s="471" t="s">
        <v>1991</v>
      </c>
      <c r="P84" s="471" t="s">
        <v>1983</v>
      </c>
      <c r="Q84" s="471" t="s">
        <v>1983</v>
      </c>
      <c r="R84" s="471" t="s">
        <v>1983</v>
      </c>
      <c r="S84" s="471" t="s">
        <v>1983</v>
      </c>
      <c r="T84" s="471" t="s">
        <v>1976</v>
      </c>
      <c r="U84" s="471" t="s">
        <v>1976</v>
      </c>
      <c r="V84" s="471" t="s">
        <v>1976</v>
      </c>
    </row>
    <row r="85" spans="2:22">
      <c r="B85" s="1260" t="s">
        <v>767</v>
      </c>
      <c r="C85" s="1260"/>
      <c r="D85" s="1260"/>
      <c r="E85" s="61">
        <v>10</v>
      </c>
      <c r="F85" s="1164"/>
      <c r="G85" s="1165"/>
      <c r="H85" s="1165"/>
      <c r="I85" s="1165"/>
      <c r="J85" s="1165"/>
      <c r="K85" s="1165"/>
      <c r="L85" s="1165"/>
      <c r="M85" s="1166"/>
      <c r="O85" s="1164"/>
      <c r="P85" s="1165"/>
      <c r="Q85" s="1165"/>
      <c r="R85" s="1165"/>
      <c r="S85" s="1165"/>
      <c r="T85" s="1165"/>
      <c r="U85" s="1165"/>
      <c r="V85" s="1166"/>
    </row>
    <row r="86" spans="2:22" ht="21">
      <c r="B86" s="1160" t="s">
        <v>768</v>
      </c>
      <c r="C86" s="1162" t="e">
        <f>HLOOKUP($D$76,$F$76:$M$89,11,FALSE)</f>
        <v>#N/A</v>
      </c>
      <c r="D86" s="1162" t="e">
        <f>HLOOKUP($D$76,$O$76:$V$89,11,FALSE)</f>
        <v>#N/A</v>
      </c>
      <c r="E86" s="61">
        <v>11</v>
      </c>
      <c r="F86" s="471" t="s">
        <v>1951</v>
      </c>
      <c r="G86" s="471" t="s">
        <v>1951</v>
      </c>
      <c r="H86" s="471" t="s">
        <v>1951</v>
      </c>
      <c r="I86" s="471" t="s">
        <v>1952</v>
      </c>
      <c r="J86" s="471" t="s">
        <v>1952</v>
      </c>
      <c r="K86" s="471" t="s">
        <v>1953</v>
      </c>
      <c r="L86" s="471" t="s">
        <v>1954</v>
      </c>
      <c r="M86" s="471" t="s">
        <v>1955</v>
      </c>
      <c r="O86" s="471" t="s">
        <v>1951</v>
      </c>
      <c r="P86" s="471" t="s">
        <v>1951</v>
      </c>
      <c r="Q86" s="471" t="s">
        <v>1952</v>
      </c>
      <c r="R86" s="471" t="s">
        <v>1954</v>
      </c>
      <c r="S86" s="471" t="s">
        <v>1955</v>
      </c>
      <c r="T86" s="471" t="s">
        <v>1958</v>
      </c>
      <c r="U86" s="471" t="s">
        <v>1958</v>
      </c>
      <c r="V86" s="471" t="s">
        <v>1970</v>
      </c>
    </row>
    <row r="87" spans="2:22" ht="21">
      <c r="B87" s="1160" t="s">
        <v>771</v>
      </c>
      <c r="C87" s="1162" t="e">
        <f>HLOOKUP($D$76,$F$76:$M$89,12,FALSE)</f>
        <v>#N/A</v>
      </c>
      <c r="D87" s="1162" t="e">
        <f>HLOOKUP($D$76,$O$76:$V$89,12,FALSE)</f>
        <v>#N/A</v>
      </c>
      <c r="E87" s="61">
        <v>12</v>
      </c>
      <c r="F87" s="471" t="s">
        <v>1950</v>
      </c>
      <c r="G87" s="471" t="s">
        <v>1950</v>
      </c>
      <c r="H87" s="471" t="s">
        <v>1956</v>
      </c>
      <c r="I87" s="471" t="s">
        <v>1954</v>
      </c>
      <c r="J87" s="471" t="s">
        <v>1954</v>
      </c>
      <c r="K87" s="471" t="s">
        <v>1957</v>
      </c>
      <c r="L87" s="471" t="s">
        <v>1958</v>
      </c>
      <c r="M87" s="471" t="s">
        <v>1959</v>
      </c>
      <c r="O87" s="471" t="s">
        <v>1950</v>
      </c>
      <c r="P87" s="471" t="s">
        <v>1953</v>
      </c>
      <c r="Q87" s="471" t="s">
        <v>1954</v>
      </c>
      <c r="R87" s="471" t="s">
        <v>1958</v>
      </c>
      <c r="S87" s="471" t="s">
        <v>1959</v>
      </c>
      <c r="T87" s="471" t="s">
        <v>1970</v>
      </c>
      <c r="U87" s="471" t="s">
        <v>1971</v>
      </c>
      <c r="V87" s="471" t="s">
        <v>1972</v>
      </c>
    </row>
    <row r="88" spans="2:22">
      <c r="B88" s="1260" t="s">
        <v>809</v>
      </c>
      <c r="C88" s="1260"/>
      <c r="D88" s="1260"/>
      <c r="E88" s="61">
        <v>13</v>
      </c>
      <c r="F88" s="1164"/>
      <c r="G88" s="1165"/>
      <c r="H88" s="1165"/>
      <c r="I88" s="1165"/>
      <c r="J88" s="1165"/>
      <c r="K88" s="1165"/>
      <c r="L88" s="1165"/>
      <c r="M88" s="1166"/>
      <c r="O88" s="1164"/>
      <c r="P88" s="1165"/>
      <c r="Q88" s="1165"/>
      <c r="R88" s="1165"/>
      <c r="S88" s="1165"/>
      <c r="T88" s="1165"/>
      <c r="U88" s="1165"/>
      <c r="V88" s="1166"/>
    </row>
    <row r="89" spans="2:22" ht="21">
      <c r="B89" s="1160" t="s">
        <v>772</v>
      </c>
      <c r="C89" s="1162" t="e">
        <f>HLOOKUP($D$76,$F$76:$M$89,14,FALSE)</f>
        <v>#N/A</v>
      </c>
      <c r="D89" s="1162" t="e">
        <f>HLOOKUP($D$76,$O$76:$V$89,14,FALSE)</f>
        <v>#N/A</v>
      </c>
      <c r="E89" s="61">
        <v>14</v>
      </c>
      <c r="F89" s="471" t="s">
        <v>1964</v>
      </c>
      <c r="G89" s="471" t="s">
        <v>1964</v>
      </c>
      <c r="H89" s="471" t="s">
        <v>1964</v>
      </c>
      <c r="I89" s="471" t="s">
        <v>1964</v>
      </c>
      <c r="J89" s="471" t="s">
        <v>1962</v>
      </c>
      <c r="K89" s="471" t="s">
        <v>1962</v>
      </c>
      <c r="L89" s="471" t="s">
        <v>1963</v>
      </c>
      <c r="M89" s="471" t="s">
        <v>1963</v>
      </c>
      <c r="O89" s="471" t="s">
        <v>1962</v>
      </c>
      <c r="P89" s="471" t="s">
        <v>1962</v>
      </c>
      <c r="Q89" s="471" t="s">
        <v>1962</v>
      </c>
      <c r="R89" s="471" t="s">
        <v>1963</v>
      </c>
      <c r="S89" s="471" t="s">
        <v>1963</v>
      </c>
      <c r="T89" s="471" t="s">
        <v>1963</v>
      </c>
      <c r="U89" s="471" t="s">
        <v>1963</v>
      </c>
      <c r="V89" s="471" t="s">
        <v>1963</v>
      </c>
    </row>
    <row r="94" spans="2:22" ht="25.5" customHeight="1"/>
    <row r="95" spans="2:22" ht="27" customHeight="1"/>
    <row r="108" ht="15" customHeight="1"/>
  </sheetData>
  <sheetProtection sheet="1" objects="1" scenarios="1" formatCells="0" formatColumns="0" formatRows="0"/>
  <mergeCells count="23">
    <mergeCell ref="B3:B4"/>
    <mergeCell ref="B64:D64"/>
    <mergeCell ref="B66:D66"/>
    <mergeCell ref="B57:D57"/>
    <mergeCell ref="B61:D61"/>
    <mergeCell ref="B45:D45"/>
    <mergeCell ref="B49:D49"/>
    <mergeCell ref="B54:D54"/>
    <mergeCell ref="F43:M43"/>
    <mergeCell ref="B38:W38"/>
    <mergeCell ref="B39:W39"/>
    <mergeCell ref="B40:W40"/>
    <mergeCell ref="O43:V43"/>
    <mergeCell ref="B43:B44"/>
    <mergeCell ref="O75:V75"/>
    <mergeCell ref="B83:D83"/>
    <mergeCell ref="B85:D85"/>
    <mergeCell ref="B88:D88"/>
    <mergeCell ref="F75:M75"/>
    <mergeCell ref="B75:B76"/>
    <mergeCell ref="B77:D77"/>
    <mergeCell ref="B79:D79"/>
    <mergeCell ref="B81:D81"/>
  </mergeCells>
  <pageMargins left="0.75" right="0.75" top="1" bottom="1" header="0.5" footer="0.5"/>
  <pageSetup scale="62" orientation="portrait" r:id="rId1"/>
  <headerFooter alignWithMargins="0">
    <oddFooter>Page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00CCFF"/>
    <outlinePr summaryBelow="0" summaryRight="0"/>
  </sheetPr>
  <dimension ref="A1:AY1430"/>
  <sheetViews>
    <sheetView showGridLines="0" zoomScale="70" zoomScaleNormal="70" workbookViewId="0">
      <selection activeCell="J15" sqref="J15"/>
    </sheetView>
  </sheetViews>
  <sheetFormatPr defaultColWidth="8.81640625" defaultRowHeight="17.5"/>
  <cols>
    <col min="1" max="1" width="5" style="231" customWidth="1"/>
    <col min="2" max="2" width="4.1796875" style="231" customWidth="1"/>
    <col min="3" max="3" width="20" style="227" customWidth="1"/>
    <col min="4" max="4" width="46.1796875" style="256" customWidth="1"/>
    <col min="5" max="5" width="22.26953125" style="257" hidden="1" customWidth="1"/>
    <col min="6" max="6" width="19.26953125" style="258" hidden="1" customWidth="1"/>
    <col min="7" max="7" width="66" style="228" customWidth="1"/>
    <col min="8" max="8" width="8.453125" style="229" customWidth="1"/>
    <col min="9" max="9" width="14.7265625" style="229" customWidth="1"/>
    <col min="10" max="10" width="47" style="259" customWidth="1"/>
    <col min="11" max="11" width="8.453125" style="260" customWidth="1"/>
    <col min="12" max="12" width="14.7265625" style="261" customWidth="1"/>
    <col min="13" max="13" width="50.7265625" style="232" customWidth="1"/>
    <col min="14" max="43" width="9.1796875" style="232" customWidth="1"/>
    <col min="44" max="46" width="9.1796875" style="231" customWidth="1"/>
    <col min="47" max="47" width="8.81640625" style="231" customWidth="1"/>
    <col min="48" max="16384" width="8.81640625" style="231"/>
  </cols>
  <sheetData>
    <row r="1" spans="1:43" ht="23">
      <c r="C1" s="14"/>
      <c r="D1" s="72" t="s">
        <v>1057</v>
      </c>
      <c r="E1" s="73"/>
      <c r="F1" s="45"/>
      <c r="G1" s="500"/>
      <c r="H1" s="501"/>
      <c r="I1" s="501"/>
      <c r="J1" s="46"/>
      <c r="K1" s="217"/>
      <c r="L1" s="230"/>
      <c r="M1" s="231"/>
      <c r="N1" s="231"/>
      <c r="O1" s="231"/>
    </row>
    <row r="2" spans="1:43">
      <c r="A2" s="177"/>
      <c r="C2" s="14"/>
      <c r="D2" s="502" t="s">
        <v>1561</v>
      </c>
      <c r="E2" s="503"/>
      <c r="F2" s="503"/>
      <c r="G2" s="503"/>
      <c r="H2" s="503"/>
      <c r="I2" s="503"/>
      <c r="J2" s="46"/>
      <c r="K2" s="217"/>
      <c r="L2" s="230"/>
      <c r="M2" s="231"/>
      <c r="N2" s="231"/>
      <c r="O2" s="231"/>
    </row>
    <row r="3" spans="1:43">
      <c r="C3" s="14"/>
      <c r="D3" s="502" t="s">
        <v>1219</v>
      </c>
      <c r="E3" s="503"/>
      <c r="F3" s="503"/>
      <c r="G3" s="503"/>
      <c r="H3" s="503"/>
      <c r="I3" s="503"/>
      <c r="J3" s="46"/>
      <c r="K3" s="217"/>
      <c r="L3" s="230"/>
      <c r="M3" s="231"/>
      <c r="N3" s="231"/>
      <c r="O3" s="231"/>
    </row>
    <row r="4" spans="1:43">
      <c r="C4" s="14"/>
      <c r="D4" s="502" t="s">
        <v>668</v>
      </c>
      <c r="E4" s="503"/>
      <c r="F4" s="503"/>
      <c r="G4" s="503"/>
      <c r="H4" s="503"/>
      <c r="I4" s="503"/>
      <c r="J4" s="46"/>
      <c r="K4" s="217"/>
      <c r="L4" s="230"/>
      <c r="M4" s="231"/>
      <c r="N4" s="231"/>
      <c r="O4" s="231"/>
    </row>
    <row r="5" spans="1:43">
      <c r="C5" s="14"/>
      <c r="D5" s="504"/>
      <c r="E5" s="505"/>
      <c r="F5" s="45"/>
      <c r="G5" s="500"/>
      <c r="H5" s="501"/>
      <c r="I5" s="501"/>
      <c r="J5" s="46"/>
      <c r="K5" s="217"/>
      <c r="L5" s="230"/>
      <c r="M5" s="231"/>
      <c r="N5" s="231"/>
      <c r="O5" s="231"/>
    </row>
    <row r="6" spans="1:43" s="233" customFormat="1" ht="14.5">
      <c r="C6" s="91"/>
      <c r="D6" s="506" t="s">
        <v>852</v>
      </c>
      <c r="E6" s="91"/>
      <c r="F6" s="91"/>
      <c r="G6" s="507">
        <f>'Project Info'!C3</f>
        <v>0</v>
      </c>
      <c r="H6" s="135"/>
      <c r="I6" s="135"/>
      <c r="J6" s="91"/>
      <c r="P6" s="1270"/>
      <c r="Q6" s="1270"/>
      <c r="R6" s="1270"/>
      <c r="S6" s="1270"/>
      <c r="AP6" s="163"/>
      <c r="AQ6" s="163"/>
    </row>
    <row r="7" spans="1:43" s="233" customFormat="1" ht="14.5">
      <c r="C7" s="91"/>
      <c r="D7" s="506" t="s">
        <v>854</v>
      </c>
      <c r="E7" s="91"/>
      <c r="F7" s="91"/>
      <c r="G7" s="507">
        <f>'Project Info'!C5</f>
        <v>0</v>
      </c>
      <c r="H7" s="135"/>
      <c r="I7" s="135"/>
      <c r="J7" s="91"/>
      <c r="P7" s="1270"/>
      <c r="Q7" s="1270"/>
      <c r="R7" s="1270"/>
      <c r="S7" s="1270"/>
      <c r="AP7" s="163"/>
      <c r="AQ7" s="163"/>
    </row>
    <row r="8" spans="1:43" s="233" customFormat="1" ht="14.5">
      <c r="C8" s="91"/>
      <c r="D8" s="506" t="s">
        <v>855</v>
      </c>
      <c r="E8" s="91"/>
      <c r="F8" s="91"/>
      <c r="G8" s="507">
        <f>'Project Info'!C6</f>
        <v>0</v>
      </c>
      <c r="H8" s="135"/>
      <c r="I8" s="135"/>
      <c r="J8" s="91"/>
      <c r="P8" s="1270"/>
      <c r="Q8" s="1270"/>
      <c r="R8" s="1270"/>
      <c r="S8" s="1270"/>
      <c r="AP8" s="163"/>
      <c r="AQ8" s="163"/>
    </row>
    <row r="9" spans="1:43" s="233" customFormat="1" ht="14.5">
      <c r="C9" s="91"/>
      <c r="D9" s="506" t="s">
        <v>489</v>
      </c>
      <c r="E9" s="91"/>
      <c r="F9" s="91"/>
      <c r="G9" s="507">
        <f>'Project Info'!C7</f>
        <v>0</v>
      </c>
      <c r="H9" s="135"/>
      <c r="I9" s="135"/>
      <c r="J9" s="91"/>
      <c r="P9" s="1270"/>
      <c r="Q9" s="1270"/>
      <c r="R9" s="1270"/>
      <c r="S9" s="1270"/>
      <c r="AP9" s="163"/>
      <c r="AQ9" s="163"/>
    </row>
    <row r="10" spans="1:43" s="233" customFormat="1" ht="14.5">
      <c r="C10" s="91"/>
      <c r="D10" s="91"/>
      <c r="E10" s="91"/>
      <c r="F10" s="91"/>
      <c r="G10" s="508">
        <f>'Project Info'!C8</f>
        <v>0</v>
      </c>
      <c r="H10" s="135"/>
      <c r="I10" s="135"/>
      <c r="J10" s="91"/>
      <c r="P10" s="1270"/>
      <c r="Q10" s="1270"/>
      <c r="R10" s="1270"/>
      <c r="S10" s="1270"/>
      <c r="AP10" s="163"/>
      <c r="AQ10" s="163"/>
    </row>
    <row r="11" spans="1:43" ht="18">
      <c r="C11" s="234"/>
      <c r="D11" s="235"/>
      <c r="E11" s="236"/>
      <c r="F11" s="237"/>
      <c r="G11" s="238"/>
      <c r="H11" s="238"/>
      <c r="I11" s="239"/>
      <c r="J11" s="240"/>
      <c r="K11" s="230"/>
      <c r="L11" s="230"/>
    </row>
    <row r="12" spans="1:43" s="241" customFormat="1" ht="62.25" customHeight="1">
      <c r="C12" s="1271" t="s">
        <v>840</v>
      </c>
      <c r="D12" s="1273" t="s">
        <v>857</v>
      </c>
      <c r="E12" s="1277" t="s">
        <v>1806</v>
      </c>
      <c r="F12" s="1278"/>
      <c r="G12" s="1278"/>
      <c r="H12" s="1278"/>
      <c r="I12" s="1279"/>
      <c r="J12" s="1275" t="s">
        <v>465</v>
      </c>
      <c r="K12" s="1276"/>
      <c r="L12" s="1276"/>
      <c r="M12" s="319"/>
      <c r="P12" s="242"/>
      <c r="Q12" s="242"/>
      <c r="R12" s="242"/>
      <c r="S12" s="242"/>
      <c r="T12" s="242"/>
      <c r="U12" s="242"/>
      <c r="V12" s="242"/>
      <c r="W12" s="242"/>
      <c r="X12" s="242"/>
      <c r="Y12" s="242"/>
      <c r="Z12" s="242"/>
      <c r="AA12" s="242"/>
      <c r="AB12" s="242"/>
      <c r="AC12" s="242"/>
      <c r="AD12" s="242"/>
      <c r="AE12" s="242"/>
      <c r="AF12" s="242"/>
      <c r="AG12" s="242"/>
      <c r="AH12" s="242"/>
      <c r="AI12" s="242"/>
      <c r="AJ12" s="242"/>
      <c r="AK12" s="242"/>
      <c r="AL12" s="242"/>
      <c r="AM12" s="242"/>
      <c r="AN12" s="242"/>
      <c r="AO12" s="242"/>
      <c r="AP12" s="242"/>
      <c r="AQ12" s="242"/>
    </row>
    <row r="13" spans="1:43" s="244" customFormat="1" ht="71">
      <c r="C13" s="1272"/>
      <c r="D13" s="1274"/>
      <c r="E13" s="243" t="s">
        <v>466</v>
      </c>
      <c r="F13" s="243" t="s">
        <v>856</v>
      </c>
      <c r="G13" s="509" t="s">
        <v>804</v>
      </c>
      <c r="H13" s="509" t="s">
        <v>842</v>
      </c>
      <c r="I13" s="509" t="s">
        <v>1549</v>
      </c>
      <c r="J13" s="93" t="s">
        <v>1210</v>
      </c>
      <c r="K13" s="93" t="s">
        <v>842</v>
      </c>
      <c r="L13" s="93" t="s">
        <v>1549</v>
      </c>
      <c r="M13" s="510" t="s">
        <v>1525</v>
      </c>
      <c r="P13" s="245"/>
      <c r="Q13" s="245"/>
      <c r="R13" s="245"/>
      <c r="S13" s="245"/>
      <c r="T13" s="245"/>
      <c r="U13" s="245"/>
      <c r="V13" s="245"/>
      <c r="W13" s="245"/>
      <c r="X13" s="245"/>
      <c r="Y13" s="245"/>
      <c r="Z13" s="245"/>
      <c r="AA13" s="245"/>
      <c r="AB13" s="245"/>
      <c r="AC13" s="245"/>
      <c r="AD13" s="245"/>
      <c r="AE13" s="245"/>
      <c r="AF13" s="245"/>
      <c r="AG13" s="245"/>
      <c r="AH13" s="245"/>
      <c r="AI13" s="245"/>
      <c r="AJ13" s="245"/>
      <c r="AK13" s="245"/>
      <c r="AL13" s="245"/>
      <c r="AM13" s="245"/>
      <c r="AN13" s="245"/>
      <c r="AO13" s="245"/>
      <c r="AP13" s="245"/>
      <c r="AQ13" s="245"/>
    </row>
    <row r="14" spans="1:43" s="244" customFormat="1" ht="18">
      <c r="C14" s="318">
        <v>1</v>
      </c>
      <c r="D14" s="319" t="s">
        <v>467</v>
      </c>
      <c r="E14" s="319"/>
      <c r="F14" s="319"/>
      <c r="G14" s="319"/>
      <c r="H14" s="319"/>
      <c r="I14" s="319"/>
      <c r="J14" s="319"/>
      <c r="K14" s="319"/>
      <c r="L14" s="319"/>
      <c r="M14" s="319"/>
      <c r="P14" s="245"/>
      <c r="Q14" s="245"/>
      <c r="R14" s="245"/>
      <c r="S14" s="245"/>
      <c r="T14" s="245"/>
      <c r="U14" s="245"/>
      <c r="V14" s="245"/>
      <c r="W14" s="245"/>
      <c r="X14" s="245"/>
      <c r="Y14" s="245"/>
      <c r="Z14" s="245"/>
      <c r="AA14" s="245"/>
      <c r="AB14" s="245"/>
      <c r="AC14" s="245"/>
      <c r="AD14" s="245"/>
      <c r="AE14" s="245"/>
      <c r="AF14" s="245"/>
      <c r="AG14" s="245"/>
      <c r="AH14" s="245"/>
      <c r="AI14" s="245"/>
      <c r="AJ14" s="245"/>
      <c r="AK14" s="245"/>
      <c r="AL14" s="245"/>
      <c r="AM14" s="245"/>
      <c r="AN14" s="245"/>
      <c r="AO14" s="245"/>
      <c r="AP14" s="245"/>
      <c r="AQ14" s="245"/>
    </row>
    <row r="15" spans="1:43" s="247" customFormat="1" ht="18.5">
      <c r="C15" s="9" t="s">
        <v>651</v>
      </c>
      <c r="D15" s="33" t="str">
        <f>'1.1 - APPLIANCES'!D26</f>
        <v>Refrigerators</v>
      </c>
      <c r="E15" s="34">
        <f>'1.1 - APPLIANCES'!E26</f>
        <v>0</v>
      </c>
      <c r="F15" s="34">
        <f>'1.1 - APPLIANCES'!F26</f>
        <v>0</v>
      </c>
      <c r="G15" s="140">
        <f>'1.1 - APPLIANCES'!L26</f>
        <v>0</v>
      </c>
      <c r="H15" s="140">
        <f>'1.1 - APPLIANCES'!M26</f>
        <v>0</v>
      </c>
      <c r="I15" s="140">
        <f>'1.1 - APPLIANCES'!N26</f>
        <v>0</v>
      </c>
      <c r="J15" s="36">
        <f>'1.1 - APPLIANCES'!P26</f>
        <v>0</v>
      </c>
      <c r="K15" s="36">
        <f>'1.1 - APPLIANCES'!M26</f>
        <v>0</v>
      </c>
      <c r="L15" s="36">
        <f>'1.1 - APPLIANCES'!O26</f>
        <v>0</v>
      </c>
      <c r="M15" s="246"/>
      <c r="P15" s="248"/>
      <c r="Q15" s="248"/>
      <c r="R15" s="248"/>
      <c r="S15" s="248"/>
      <c r="T15" s="248"/>
      <c r="U15" s="248"/>
      <c r="V15" s="248"/>
      <c r="W15" s="248"/>
      <c r="X15" s="248"/>
      <c r="Y15" s="248"/>
      <c r="Z15" s="248"/>
      <c r="AA15" s="248"/>
      <c r="AB15" s="248"/>
      <c r="AC15" s="248"/>
      <c r="AD15" s="248"/>
      <c r="AE15" s="248"/>
      <c r="AF15" s="248"/>
      <c r="AG15" s="248"/>
      <c r="AH15" s="248"/>
      <c r="AI15" s="248"/>
      <c r="AJ15" s="248"/>
      <c r="AK15" s="248"/>
      <c r="AL15" s="248"/>
      <c r="AM15" s="248"/>
      <c r="AN15" s="248"/>
      <c r="AO15" s="248"/>
      <c r="AP15" s="248"/>
      <c r="AQ15" s="248"/>
    </row>
    <row r="16" spans="1:43" s="247" customFormat="1" ht="18.5">
      <c r="C16" s="9" t="s">
        <v>652</v>
      </c>
      <c r="D16" s="23" t="str">
        <f>'1.1 - APPLIANCES'!D27</f>
        <v>Dishwashers</v>
      </c>
      <c r="E16" s="30">
        <f>'1.1 - APPLIANCES'!E27</f>
        <v>0</v>
      </c>
      <c r="F16" s="30">
        <f>'1.1 - APPLIANCES'!F27</f>
        <v>0</v>
      </c>
      <c r="G16" s="140">
        <f>'1.1 - APPLIANCES'!L27</f>
        <v>0</v>
      </c>
      <c r="H16" s="140">
        <f>'1.1 - APPLIANCES'!M27</f>
        <v>0</v>
      </c>
      <c r="I16" s="140">
        <f>'1.1 - APPLIANCES'!N27</f>
        <v>0</v>
      </c>
      <c r="J16" s="24">
        <f>'1.1 - APPLIANCES'!P27</f>
        <v>0</v>
      </c>
      <c r="K16" s="36">
        <f>'1.1 - APPLIANCES'!M27</f>
        <v>0</v>
      </c>
      <c r="L16" s="24">
        <f>'1.1 - APPLIANCES'!O27</f>
        <v>0</v>
      </c>
      <c r="M16" s="246"/>
      <c r="P16" s="248"/>
      <c r="Q16" s="248"/>
      <c r="R16" s="248"/>
      <c r="S16" s="248"/>
      <c r="T16" s="248"/>
      <c r="U16" s="248"/>
      <c r="V16" s="248"/>
      <c r="W16" s="248"/>
      <c r="X16" s="248"/>
      <c r="Y16" s="248"/>
      <c r="Z16" s="248"/>
      <c r="AA16" s="248"/>
      <c r="AB16" s="248"/>
      <c r="AC16" s="248"/>
      <c r="AD16" s="248"/>
      <c r="AE16" s="248"/>
      <c r="AF16" s="248"/>
      <c r="AG16" s="248"/>
      <c r="AH16" s="248"/>
      <c r="AI16" s="248"/>
      <c r="AJ16" s="248"/>
      <c r="AK16" s="248"/>
      <c r="AL16" s="248"/>
      <c r="AM16" s="248"/>
      <c r="AN16" s="248"/>
      <c r="AO16" s="248"/>
      <c r="AP16" s="248"/>
      <c r="AQ16" s="248"/>
    </row>
    <row r="17" spans="2:43" s="247" customFormat="1" ht="18.5">
      <c r="C17" s="9" t="s">
        <v>653</v>
      </c>
      <c r="D17" s="23" t="str">
        <f>'1.1 - APPLIANCES'!D28</f>
        <v>Clothes Washers</v>
      </c>
      <c r="E17" s="30">
        <f>'1.1 - APPLIANCES'!E28</f>
        <v>0</v>
      </c>
      <c r="F17" s="30">
        <f>'1.1 - APPLIANCES'!F28</f>
        <v>0</v>
      </c>
      <c r="G17" s="140">
        <f>'1.1 - APPLIANCES'!L28</f>
        <v>0</v>
      </c>
      <c r="H17" s="140">
        <f>'1.1 - APPLIANCES'!M28</f>
        <v>0</v>
      </c>
      <c r="I17" s="140">
        <f>'1.1 - APPLIANCES'!N28</f>
        <v>0</v>
      </c>
      <c r="J17" s="24">
        <f>'1.1 - APPLIANCES'!P28</f>
        <v>0</v>
      </c>
      <c r="K17" s="36">
        <f>'1.1 - APPLIANCES'!M28</f>
        <v>0</v>
      </c>
      <c r="L17" s="24">
        <f>'1.1 - APPLIANCES'!O28</f>
        <v>0</v>
      </c>
      <c r="M17" s="246"/>
      <c r="P17" s="248"/>
      <c r="Q17" s="248"/>
      <c r="R17" s="248"/>
      <c r="S17" s="248"/>
      <c r="T17" s="248"/>
      <c r="U17" s="248"/>
      <c r="V17" s="248"/>
      <c r="W17" s="248"/>
      <c r="X17" s="248"/>
      <c r="Y17" s="248"/>
      <c r="Z17" s="248"/>
      <c r="AA17" s="248"/>
      <c r="AB17" s="248"/>
      <c r="AC17" s="248"/>
      <c r="AD17" s="248"/>
      <c r="AE17" s="248"/>
      <c r="AF17" s="248"/>
      <c r="AG17" s="248"/>
      <c r="AH17" s="248"/>
      <c r="AI17" s="248"/>
      <c r="AJ17" s="248"/>
      <c r="AK17" s="248"/>
      <c r="AL17" s="248"/>
      <c r="AM17" s="248"/>
      <c r="AN17" s="248"/>
      <c r="AO17" s="248"/>
      <c r="AP17" s="248"/>
      <c r="AQ17" s="248"/>
    </row>
    <row r="18" spans="2:43" s="247" customFormat="1" ht="18.5">
      <c r="C18" s="9" t="s">
        <v>654</v>
      </c>
      <c r="D18" s="23" t="str">
        <f>'1.1 - APPLIANCES'!D29</f>
        <v>Ceiling fans</v>
      </c>
      <c r="E18" s="30">
        <f>'1.1 - APPLIANCES'!E29</f>
        <v>0</v>
      </c>
      <c r="F18" s="30">
        <f>'1.1 - APPLIANCES'!F29</f>
        <v>0</v>
      </c>
      <c r="G18" s="140">
        <f>'1.1 - APPLIANCES'!L29</f>
        <v>0</v>
      </c>
      <c r="H18" s="140">
        <f>'1.1 - APPLIANCES'!M29</f>
        <v>0</v>
      </c>
      <c r="I18" s="140">
        <f>'1.1 - APPLIANCES'!N29</f>
        <v>0</v>
      </c>
      <c r="J18" s="24">
        <f>'1.1 - APPLIANCES'!P29</f>
        <v>0</v>
      </c>
      <c r="K18" s="36">
        <f>'1.1 - APPLIANCES'!M29</f>
        <v>0</v>
      </c>
      <c r="L18" s="24">
        <f>'1.1 - APPLIANCES'!O29</f>
        <v>0</v>
      </c>
      <c r="M18" s="246"/>
      <c r="P18" s="248"/>
      <c r="Q18" s="248"/>
      <c r="R18" s="248"/>
      <c r="S18" s="248"/>
      <c r="T18" s="248"/>
      <c r="U18" s="248"/>
      <c r="V18" s="248"/>
      <c r="W18" s="248"/>
      <c r="X18" s="248"/>
      <c r="Y18" s="248"/>
      <c r="Z18" s="248"/>
      <c r="AA18" s="248"/>
      <c r="AB18" s="248"/>
      <c r="AC18" s="248"/>
      <c r="AD18" s="248"/>
      <c r="AE18" s="248"/>
      <c r="AF18" s="248"/>
      <c r="AG18" s="248"/>
      <c r="AH18" s="248"/>
      <c r="AI18" s="248"/>
      <c r="AJ18" s="248"/>
      <c r="AK18" s="248"/>
      <c r="AL18" s="248"/>
      <c r="AM18" s="248"/>
      <c r="AN18" s="248"/>
      <c r="AO18" s="248"/>
      <c r="AP18" s="248"/>
      <c r="AQ18" s="248"/>
    </row>
    <row r="19" spans="2:43" s="247" customFormat="1" ht="18.5">
      <c r="C19" s="9" t="s">
        <v>656</v>
      </c>
      <c r="D19" s="23" t="str">
        <f>'1.1 - APPLIANCES'!D30</f>
        <v>Vending Machines</v>
      </c>
      <c r="E19" s="30">
        <f>'1.1 - APPLIANCES'!E30</f>
        <v>0</v>
      </c>
      <c r="F19" s="30">
        <f>'1.1 - APPLIANCES'!F30</f>
        <v>0</v>
      </c>
      <c r="G19" s="140">
        <f>'1.1 - APPLIANCES'!L30</f>
        <v>0</v>
      </c>
      <c r="H19" s="140">
        <f>'1.1 - APPLIANCES'!M30</f>
        <v>0</v>
      </c>
      <c r="I19" s="140">
        <f>'1.1 - APPLIANCES'!N30</f>
        <v>0</v>
      </c>
      <c r="J19" s="24">
        <f>'1.1 - APPLIANCES'!P30</f>
        <v>0</v>
      </c>
      <c r="K19" s="36">
        <f>'1.1 - APPLIANCES'!M30</f>
        <v>0</v>
      </c>
      <c r="L19" s="24">
        <f>'1.1 - APPLIANCES'!O30</f>
        <v>0</v>
      </c>
      <c r="M19" s="246"/>
      <c r="P19" s="248"/>
      <c r="Q19" s="248"/>
      <c r="R19" s="248"/>
      <c r="S19" s="248"/>
      <c r="T19" s="248"/>
      <c r="U19" s="248"/>
      <c r="V19" s="248"/>
      <c r="W19" s="248"/>
      <c r="X19" s="248"/>
      <c r="Y19" s="248"/>
      <c r="Z19" s="248"/>
      <c r="AA19" s="248"/>
      <c r="AB19" s="248"/>
      <c r="AC19" s="248"/>
      <c r="AD19" s="248"/>
      <c r="AE19" s="248"/>
      <c r="AF19" s="248"/>
      <c r="AG19" s="248"/>
      <c r="AH19" s="248"/>
      <c r="AI19" s="248"/>
      <c r="AJ19" s="248"/>
      <c r="AK19" s="248"/>
      <c r="AL19" s="248"/>
      <c r="AM19" s="248"/>
      <c r="AN19" s="248"/>
      <c r="AO19" s="248"/>
      <c r="AP19" s="248"/>
      <c r="AQ19" s="248"/>
    </row>
    <row r="20" spans="2:43" s="247" customFormat="1" ht="18.5">
      <c r="C20" s="9" t="s">
        <v>196</v>
      </c>
      <c r="D20" s="23" t="s">
        <v>462</v>
      </c>
      <c r="E20" s="30" t="str">
        <f>'1.1 - APPLIANCES'!E32</f>
        <v>Enter Fuel</v>
      </c>
      <c r="F20" s="30">
        <f>'1.1 - APPLIANCES'!F32</f>
        <v>0</v>
      </c>
      <c r="G20" s="141">
        <f>'1.1 - APPLIANCES'!G32</f>
        <v>0</v>
      </c>
      <c r="H20" s="141">
        <f>'1.1 - APPLIANCES'!M32</f>
        <v>0</v>
      </c>
      <c r="I20" s="141">
        <f>'1.1 - APPLIANCES'!N32</f>
        <v>0</v>
      </c>
      <c r="J20" s="24">
        <f>'1.1 - APPLIANCES'!P32</f>
        <v>0</v>
      </c>
      <c r="K20" s="24">
        <f>'1.1 - APPLIANCES'!M32</f>
        <v>0</v>
      </c>
      <c r="L20" s="24">
        <f>'1.1 - APPLIANCES'!O32</f>
        <v>0</v>
      </c>
      <c r="M20" s="246"/>
      <c r="P20" s="248"/>
      <c r="Q20" s="248"/>
      <c r="R20" s="248"/>
      <c r="S20" s="248"/>
      <c r="T20" s="248"/>
      <c r="U20" s="248"/>
      <c r="V20" s="248"/>
      <c r="W20" s="248"/>
      <c r="X20" s="248"/>
      <c r="Y20" s="248"/>
      <c r="Z20" s="248"/>
      <c r="AA20" s="248"/>
      <c r="AB20" s="248"/>
      <c r="AC20" s="248"/>
      <c r="AD20" s="248"/>
      <c r="AE20" s="248"/>
      <c r="AF20" s="248"/>
      <c r="AG20" s="248"/>
      <c r="AH20" s="248"/>
      <c r="AI20" s="248"/>
      <c r="AJ20" s="248"/>
      <c r="AK20" s="248"/>
      <c r="AL20" s="248"/>
      <c r="AM20" s="248"/>
      <c r="AN20" s="248"/>
      <c r="AO20" s="248"/>
      <c r="AP20" s="248"/>
      <c r="AQ20" s="248"/>
    </row>
    <row r="21" spans="2:43" s="247" customFormat="1" ht="18.5">
      <c r="C21" s="9" t="s">
        <v>197</v>
      </c>
      <c r="D21" s="23" t="s">
        <v>463</v>
      </c>
      <c r="E21" s="30" t="str">
        <f>'1.1 - APPLIANCES'!E33</f>
        <v>Enter Fuel</v>
      </c>
      <c r="F21" s="30">
        <f>'1.1 - APPLIANCES'!F33</f>
        <v>0</v>
      </c>
      <c r="G21" s="141">
        <f>'1.1 - APPLIANCES'!G33</f>
        <v>0</v>
      </c>
      <c r="H21" s="141">
        <f>'1.1 - APPLIANCES'!M33</f>
        <v>0</v>
      </c>
      <c r="I21" s="141">
        <f>'1.1 - APPLIANCES'!N33</f>
        <v>0</v>
      </c>
      <c r="J21" s="24">
        <f>'1.1 - APPLIANCES'!P33</f>
        <v>0</v>
      </c>
      <c r="K21" s="24">
        <f>'1.1 - APPLIANCES'!M33</f>
        <v>0</v>
      </c>
      <c r="L21" s="24">
        <f>'1.1 - APPLIANCES'!O33</f>
        <v>0</v>
      </c>
      <c r="M21" s="246"/>
      <c r="P21" s="248"/>
      <c r="Q21" s="248"/>
      <c r="R21" s="248"/>
      <c r="S21" s="248"/>
      <c r="T21" s="248"/>
      <c r="U21" s="248"/>
      <c r="V21" s="248"/>
      <c r="W21" s="248"/>
      <c r="X21" s="248"/>
      <c r="Y21" s="248"/>
      <c r="Z21" s="248"/>
      <c r="AA21" s="248"/>
      <c r="AB21" s="248"/>
      <c r="AC21" s="248"/>
      <c r="AD21" s="248"/>
      <c r="AE21" s="248"/>
      <c r="AF21" s="248"/>
      <c r="AG21" s="248"/>
      <c r="AH21" s="248"/>
      <c r="AI21" s="248"/>
      <c r="AJ21" s="248"/>
      <c r="AK21" s="248"/>
      <c r="AL21" s="248"/>
      <c r="AM21" s="248"/>
      <c r="AN21" s="248"/>
      <c r="AO21" s="248"/>
      <c r="AP21" s="248"/>
      <c r="AQ21" s="248"/>
    </row>
    <row r="22" spans="2:43" s="247" customFormat="1" ht="36">
      <c r="C22" s="9" t="s">
        <v>198</v>
      </c>
      <c r="D22" s="23" t="s">
        <v>392</v>
      </c>
      <c r="E22" s="30" t="s">
        <v>805</v>
      </c>
      <c r="F22" s="30" t="s">
        <v>805</v>
      </c>
      <c r="G22" s="141" t="s">
        <v>805</v>
      </c>
      <c r="H22" s="141" t="s">
        <v>805</v>
      </c>
      <c r="I22" s="141" t="s">
        <v>805</v>
      </c>
      <c r="J22" s="24">
        <f>'1.1 - APPLIANCES'!P34</f>
        <v>0</v>
      </c>
      <c r="K22" s="24" t="s">
        <v>805</v>
      </c>
      <c r="L22" s="24">
        <f>'1.1 - APPLIANCES'!O34</f>
        <v>0</v>
      </c>
      <c r="M22" s="246"/>
      <c r="P22" s="248"/>
      <c r="Q22" s="248"/>
      <c r="R22" s="248"/>
      <c r="S22" s="248"/>
      <c r="T22" s="248"/>
      <c r="U22" s="248"/>
      <c r="V22" s="248"/>
      <c r="W22" s="248"/>
      <c r="X22" s="248"/>
      <c r="Y22" s="248"/>
      <c r="Z22" s="248"/>
      <c r="AA22" s="248"/>
      <c r="AB22" s="248"/>
      <c r="AC22" s="248"/>
      <c r="AD22" s="248"/>
      <c r="AE22" s="248"/>
      <c r="AF22" s="248"/>
      <c r="AG22" s="248"/>
      <c r="AH22" s="248"/>
      <c r="AI22" s="248"/>
      <c r="AJ22" s="248"/>
      <c r="AK22" s="248"/>
      <c r="AL22" s="248"/>
      <c r="AM22" s="248"/>
      <c r="AN22" s="248"/>
      <c r="AO22" s="248"/>
      <c r="AP22" s="248"/>
      <c r="AQ22" s="248"/>
    </row>
    <row r="23" spans="2:43" s="244" customFormat="1" ht="18">
      <c r="C23" s="136">
        <v>2</v>
      </c>
      <c r="D23" s="137" t="s">
        <v>1352</v>
      </c>
      <c r="E23" s="138"/>
      <c r="F23" s="138"/>
      <c r="G23" s="138"/>
      <c r="H23" s="138"/>
      <c r="I23" s="138"/>
      <c r="J23" s="138"/>
      <c r="K23" s="138"/>
      <c r="L23" s="139"/>
      <c r="M23" s="319"/>
      <c r="P23" s="245"/>
      <c r="Q23" s="245"/>
      <c r="R23" s="245"/>
      <c r="S23" s="245"/>
      <c r="T23" s="245"/>
      <c r="U23" s="245"/>
      <c r="V23" s="245"/>
      <c r="W23" s="245"/>
      <c r="X23" s="245"/>
      <c r="Y23" s="245"/>
      <c r="Z23" s="245"/>
      <c r="AA23" s="245"/>
      <c r="AB23" s="245"/>
      <c r="AC23" s="245"/>
      <c r="AD23" s="245"/>
      <c r="AE23" s="245"/>
      <c r="AF23" s="245"/>
      <c r="AG23" s="245"/>
      <c r="AH23" s="245"/>
      <c r="AI23" s="245"/>
      <c r="AJ23" s="245"/>
      <c r="AK23" s="245"/>
      <c r="AL23" s="245"/>
      <c r="AM23" s="245"/>
      <c r="AN23" s="245"/>
      <c r="AO23" s="245"/>
      <c r="AP23" s="245"/>
      <c r="AQ23" s="245"/>
    </row>
    <row r="24" spans="2:43" ht="18">
      <c r="C24" s="142" t="s">
        <v>949</v>
      </c>
      <c r="D24" s="143" t="s">
        <v>1351</v>
      </c>
      <c r="E24" s="37" t="str">
        <f>'2.1-2.2 - DOMESTIC HOT WATER'!F46</f>
        <v>See below</v>
      </c>
      <c r="F24" s="37" t="str">
        <f>'2.1-2.2 - DOMESTIC HOT WATER'!G46</f>
        <v>See below</v>
      </c>
      <c r="G24" s="145">
        <f>'2.1-2.2 - DOMESTIC HOT WATER'!H46</f>
        <v>0</v>
      </c>
      <c r="H24" s="145">
        <f>'2.1-2.2 - DOMESTIC HOT WATER'!M46</f>
        <v>0</v>
      </c>
      <c r="I24" s="145">
        <f>'2.1-2.2 - DOMESTIC HOT WATER'!N46</f>
        <v>0</v>
      </c>
      <c r="J24" s="54">
        <f>'2.1-2.2 - DOMESTIC HOT WATER'!P46</f>
        <v>0</v>
      </c>
      <c r="K24" s="54">
        <f>'2.1-2.2 - DOMESTIC HOT WATER'!M46</f>
        <v>0</v>
      </c>
      <c r="L24" s="54">
        <f>'2.1-2.2 - DOMESTIC HOT WATER'!O46</f>
        <v>0</v>
      </c>
      <c r="M24" s="249"/>
      <c r="N24" s="231"/>
      <c r="O24" s="231"/>
    </row>
    <row r="25" spans="2:43" ht="18">
      <c r="C25" s="317"/>
      <c r="D25" s="320" t="s">
        <v>1071</v>
      </c>
      <c r="E25" s="320"/>
      <c r="F25" s="320"/>
      <c r="G25" s="320"/>
      <c r="H25" s="320"/>
      <c r="I25" s="320"/>
      <c r="J25" s="320"/>
      <c r="K25" s="320"/>
      <c r="L25" s="320"/>
      <c r="M25" s="320"/>
      <c r="N25" s="231"/>
      <c r="O25" s="231"/>
    </row>
    <row r="26" spans="2:43" ht="18">
      <c r="C26" s="12" t="s">
        <v>478</v>
      </c>
      <c r="D26" s="25" t="s">
        <v>356</v>
      </c>
      <c r="E26" s="37">
        <f>'2.1-2.2 - DOMESTIC HOT WATER'!F48</f>
        <v>0</v>
      </c>
      <c r="F26" s="37">
        <f>'2.1-2.2 - DOMESTIC HOT WATER'!G48</f>
        <v>0</v>
      </c>
      <c r="G26" s="145">
        <f>'2.1-2.2 - DOMESTIC HOT WATER'!H48</f>
        <v>0</v>
      </c>
      <c r="H26" s="145">
        <f>'2.1-2.2 - DOMESTIC HOT WATER'!M48</f>
        <v>0</v>
      </c>
      <c r="I26" s="145">
        <f>'2.1-2.2 - DOMESTIC HOT WATER'!N48</f>
        <v>0</v>
      </c>
      <c r="J26" s="54">
        <f>'2.1-2.2 - DOMESTIC HOT WATER'!P48</f>
        <v>0</v>
      </c>
      <c r="K26" s="54">
        <f>'2.1-2.2 - DOMESTIC HOT WATER'!M48</f>
        <v>0</v>
      </c>
      <c r="L26" s="54">
        <f>'2.1-2.2 - DOMESTIC HOT WATER'!O48</f>
        <v>0</v>
      </c>
      <c r="M26" s="251"/>
      <c r="N26" s="231"/>
      <c r="O26" s="231"/>
    </row>
    <row r="27" spans="2:43" s="232" customFormat="1" ht="18">
      <c r="B27" s="231"/>
      <c r="C27" s="12" t="s">
        <v>199</v>
      </c>
      <c r="D27" s="25" t="s">
        <v>339</v>
      </c>
      <c r="E27" s="37">
        <f>'2.1-2.2 - DOMESTIC HOT WATER'!F49</f>
        <v>0</v>
      </c>
      <c r="F27" s="37">
        <f>'2.1-2.2 - DOMESTIC HOT WATER'!G49</f>
        <v>0</v>
      </c>
      <c r="G27" s="145">
        <f>'2.1-2.2 - DOMESTIC HOT WATER'!H49</f>
        <v>0</v>
      </c>
      <c r="H27" s="145">
        <f>'2.1-2.2 - DOMESTIC HOT WATER'!M49</f>
        <v>0</v>
      </c>
      <c r="I27" s="145">
        <f>'2.1-2.2 - DOMESTIC HOT WATER'!N49</f>
        <v>0</v>
      </c>
      <c r="J27" s="54">
        <f>'2.1-2.2 - DOMESTIC HOT WATER'!P49</f>
        <v>0</v>
      </c>
      <c r="K27" s="54">
        <f>'2.1-2.2 - DOMESTIC HOT WATER'!M49</f>
        <v>0</v>
      </c>
      <c r="L27" s="54">
        <f>'2.1-2.2 - DOMESTIC HOT WATER'!O49</f>
        <v>0</v>
      </c>
      <c r="M27" s="251"/>
      <c r="N27" s="231"/>
      <c r="O27" s="231"/>
    </row>
    <row r="28" spans="2:43" s="232" customFormat="1" ht="18">
      <c r="B28" s="231"/>
      <c r="C28" s="12" t="s">
        <v>479</v>
      </c>
      <c r="D28" s="25" t="s">
        <v>357</v>
      </c>
      <c r="E28" s="37">
        <f>'2.1-2.2 - DOMESTIC HOT WATER'!F50</f>
        <v>0</v>
      </c>
      <c r="F28" s="37">
        <f>'2.1-2.2 - DOMESTIC HOT WATER'!G50</f>
        <v>0</v>
      </c>
      <c r="G28" s="145">
        <f>'2.1-2.2 - DOMESTIC HOT WATER'!H50</f>
        <v>0</v>
      </c>
      <c r="H28" s="145">
        <f>'2.1-2.2 - DOMESTIC HOT WATER'!M50</f>
        <v>0</v>
      </c>
      <c r="I28" s="145">
        <f>'2.1-2.2 - DOMESTIC HOT WATER'!N50</f>
        <v>0</v>
      </c>
      <c r="J28" s="54">
        <f>'2.1-2.2 - DOMESTIC HOT WATER'!P50</f>
        <v>0</v>
      </c>
      <c r="K28" s="54">
        <f>'2.1-2.2 - DOMESTIC HOT WATER'!M50</f>
        <v>0</v>
      </c>
      <c r="L28" s="54">
        <f>'2.1-2.2 - DOMESTIC HOT WATER'!O50</f>
        <v>0</v>
      </c>
      <c r="M28" s="251"/>
      <c r="N28" s="231"/>
      <c r="O28" s="231"/>
    </row>
    <row r="29" spans="2:43" s="232" customFormat="1" ht="18">
      <c r="B29" s="231"/>
      <c r="C29" s="146"/>
      <c r="D29" s="315" t="s">
        <v>1357</v>
      </c>
      <c r="E29" s="147"/>
      <c r="F29" s="147"/>
      <c r="G29" s="147"/>
      <c r="H29" s="147"/>
      <c r="I29" s="147"/>
      <c r="J29" s="147"/>
      <c r="K29" s="147"/>
      <c r="L29" s="147"/>
      <c r="M29" s="511"/>
      <c r="N29" s="231"/>
      <c r="O29" s="231"/>
    </row>
    <row r="30" spans="2:43" s="232" customFormat="1" ht="36">
      <c r="B30" s="231"/>
      <c r="C30" s="12" t="s">
        <v>486</v>
      </c>
      <c r="D30" s="25" t="s">
        <v>1365</v>
      </c>
      <c r="E30" s="37" t="s">
        <v>805</v>
      </c>
      <c r="F30" s="37" t="s">
        <v>805</v>
      </c>
      <c r="G30" s="145">
        <f>'2.1-2.2 - DOMESTIC HOT WATER'!H52</f>
        <v>0</v>
      </c>
      <c r="H30" s="145">
        <f>'2.1-2.2 - DOMESTIC HOT WATER'!M52</f>
        <v>0</v>
      </c>
      <c r="I30" s="145">
        <f>'2.1-2.2 - DOMESTIC HOT WATER'!N52</f>
        <v>0</v>
      </c>
      <c r="J30" s="54">
        <f>'2.1-2.2 - DOMESTIC HOT WATER'!P52</f>
        <v>0</v>
      </c>
      <c r="K30" s="54">
        <f>'2.1-2.2 - DOMESTIC HOT WATER'!M52</f>
        <v>0</v>
      </c>
      <c r="L30" s="54">
        <f>'2.1-2.2 - DOMESTIC HOT WATER'!O52</f>
        <v>0</v>
      </c>
      <c r="M30" s="251"/>
      <c r="N30" s="231"/>
      <c r="O30" s="231"/>
    </row>
    <row r="31" spans="2:43" s="232" customFormat="1" ht="18">
      <c r="B31" s="231"/>
      <c r="C31" s="12" t="s">
        <v>487</v>
      </c>
      <c r="D31" s="25" t="s">
        <v>1366</v>
      </c>
      <c r="E31" s="37" t="s">
        <v>805</v>
      </c>
      <c r="F31" s="37" t="s">
        <v>805</v>
      </c>
      <c r="G31" s="145">
        <f>'2.1-2.2 - DOMESTIC HOT WATER'!H53</f>
        <v>0</v>
      </c>
      <c r="H31" s="145">
        <f>'2.1-2.2 - DOMESTIC HOT WATER'!M53</f>
        <v>0</v>
      </c>
      <c r="I31" s="145">
        <f>'2.1-2.2 - DOMESTIC HOT WATER'!N53</f>
        <v>0</v>
      </c>
      <c r="J31" s="54">
        <f>'2.1-2.2 - DOMESTIC HOT WATER'!P53</f>
        <v>0</v>
      </c>
      <c r="K31" s="54">
        <f>'2.1-2.2 - DOMESTIC HOT WATER'!M53</f>
        <v>0</v>
      </c>
      <c r="L31" s="54">
        <f>'2.1-2.2 - DOMESTIC HOT WATER'!O53</f>
        <v>0</v>
      </c>
      <c r="M31" s="251"/>
      <c r="N31" s="231"/>
      <c r="O31" s="231"/>
    </row>
    <row r="32" spans="2:43" s="232" customFormat="1" ht="18">
      <c r="B32" s="231"/>
      <c r="C32" s="12" t="s">
        <v>1372</v>
      </c>
      <c r="D32" s="25" t="s">
        <v>341</v>
      </c>
      <c r="E32" s="37" t="s">
        <v>805</v>
      </c>
      <c r="F32" s="37" t="s">
        <v>805</v>
      </c>
      <c r="G32" s="145">
        <f>'2.1-2.2 - DOMESTIC HOT WATER'!H54</f>
        <v>0</v>
      </c>
      <c r="H32" s="145">
        <f>'2.1-2.2 - DOMESTIC HOT WATER'!M54</f>
        <v>0</v>
      </c>
      <c r="I32" s="145">
        <f>'2.1-2.2 - DOMESTIC HOT WATER'!N54</f>
        <v>0</v>
      </c>
      <c r="J32" s="54">
        <f>'2.1-2.2 - DOMESTIC HOT WATER'!P54</f>
        <v>0</v>
      </c>
      <c r="K32" s="54">
        <f>'2.1-2.2 - DOMESTIC HOT WATER'!M54</f>
        <v>0</v>
      </c>
      <c r="L32" s="54">
        <f>'2.1-2.2 - DOMESTIC HOT WATER'!O54</f>
        <v>0</v>
      </c>
      <c r="M32" s="251"/>
      <c r="N32" s="231"/>
      <c r="O32" s="231"/>
    </row>
    <row r="33" spans="2:51" s="232" customFormat="1" ht="18">
      <c r="B33" s="231"/>
      <c r="C33" s="12" t="s">
        <v>1373</v>
      </c>
      <c r="D33" s="25" t="s">
        <v>358</v>
      </c>
      <c r="E33" s="37" t="s">
        <v>805</v>
      </c>
      <c r="F33" s="37" t="s">
        <v>805</v>
      </c>
      <c r="G33" s="145">
        <f>'2.1-2.2 - DOMESTIC HOT WATER'!H55</f>
        <v>0</v>
      </c>
      <c r="H33" s="145">
        <f>'2.1-2.2 - DOMESTIC HOT WATER'!M55</f>
        <v>0</v>
      </c>
      <c r="I33" s="145">
        <f>'2.1-2.2 - DOMESTIC HOT WATER'!N55</f>
        <v>0</v>
      </c>
      <c r="J33" s="54">
        <f>'2.1-2.2 - DOMESTIC HOT WATER'!P55</f>
        <v>0</v>
      </c>
      <c r="K33" s="54">
        <f>'2.1-2.2 - DOMESTIC HOT WATER'!M55</f>
        <v>0</v>
      </c>
      <c r="L33" s="54">
        <f>'2.1-2.2 - DOMESTIC HOT WATER'!O55</f>
        <v>0</v>
      </c>
      <c r="M33" s="251"/>
      <c r="N33" s="231"/>
      <c r="O33" s="231"/>
    </row>
    <row r="34" spans="2:51" ht="18">
      <c r="C34" s="12" t="s">
        <v>1374</v>
      </c>
      <c r="D34" s="25" t="s">
        <v>1363</v>
      </c>
      <c r="E34" s="37" t="s">
        <v>805</v>
      </c>
      <c r="F34" s="37" t="s">
        <v>805</v>
      </c>
      <c r="G34" s="145" t="s">
        <v>805</v>
      </c>
      <c r="H34" s="145" t="s">
        <v>805</v>
      </c>
      <c r="I34" s="145" t="s">
        <v>805</v>
      </c>
      <c r="J34" s="54">
        <f>'2.1-2.2 - DOMESTIC HOT WATER'!P56</f>
        <v>0</v>
      </c>
      <c r="K34" s="54">
        <f>'2.1-2.2 - DOMESTIC HOT WATER'!M56</f>
        <v>0</v>
      </c>
      <c r="L34" s="54">
        <f>'2.1-2.2 - DOMESTIC HOT WATER'!O56</f>
        <v>0</v>
      </c>
      <c r="M34" s="251"/>
      <c r="N34" s="231"/>
      <c r="O34" s="231"/>
    </row>
    <row r="35" spans="2:51" ht="18">
      <c r="C35" s="12" t="s">
        <v>1375</v>
      </c>
      <c r="D35" s="25" t="s">
        <v>1364</v>
      </c>
      <c r="E35" s="37" t="s">
        <v>805</v>
      </c>
      <c r="F35" s="37" t="s">
        <v>805</v>
      </c>
      <c r="G35" s="145" t="s">
        <v>805</v>
      </c>
      <c r="H35" s="145" t="s">
        <v>805</v>
      </c>
      <c r="I35" s="145" t="s">
        <v>805</v>
      </c>
      <c r="J35" s="54">
        <f>'2.1-2.2 - DOMESTIC HOT WATER'!P57</f>
        <v>0</v>
      </c>
      <c r="K35" s="54">
        <f>'2.1-2.2 - DOMESTIC HOT WATER'!M57</f>
        <v>0</v>
      </c>
      <c r="L35" s="54">
        <f>'2.1-2.2 - DOMESTIC HOT WATER'!O57</f>
        <v>0</v>
      </c>
      <c r="M35" s="251"/>
      <c r="N35" s="231"/>
      <c r="O35" s="231"/>
    </row>
    <row r="36" spans="2:51" s="244" customFormat="1" ht="18">
      <c r="C36" s="136">
        <v>3</v>
      </c>
      <c r="D36" s="137" t="s">
        <v>849</v>
      </c>
      <c r="E36" s="138"/>
      <c r="F36" s="138"/>
      <c r="G36" s="138"/>
      <c r="H36" s="138"/>
      <c r="I36" s="138"/>
      <c r="J36" s="138"/>
      <c r="K36" s="138"/>
      <c r="L36" s="139"/>
      <c r="M36" s="319"/>
      <c r="P36" s="245"/>
      <c r="Q36" s="245"/>
      <c r="R36" s="245"/>
      <c r="S36" s="245"/>
      <c r="T36" s="245"/>
      <c r="U36" s="245"/>
      <c r="V36" s="245"/>
      <c r="W36" s="245"/>
      <c r="X36" s="245"/>
      <c r="Y36" s="245"/>
      <c r="Z36" s="245"/>
      <c r="AA36" s="245"/>
      <c r="AB36" s="245"/>
      <c r="AC36" s="245"/>
      <c r="AD36" s="245"/>
      <c r="AE36" s="245"/>
      <c r="AF36" s="245"/>
      <c r="AG36" s="245"/>
      <c r="AH36" s="245"/>
      <c r="AI36" s="245"/>
      <c r="AJ36" s="245"/>
      <c r="AK36" s="245"/>
      <c r="AL36" s="245"/>
      <c r="AM36" s="245"/>
      <c r="AN36" s="245"/>
      <c r="AO36" s="245"/>
      <c r="AP36" s="245"/>
      <c r="AQ36" s="245"/>
    </row>
    <row r="37" spans="2:51" ht="18">
      <c r="C37" s="146"/>
      <c r="D37" s="147" t="s">
        <v>469</v>
      </c>
      <c r="E37" s="147"/>
      <c r="F37" s="147"/>
      <c r="G37" s="147"/>
      <c r="H37" s="147"/>
      <c r="I37" s="147"/>
      <c r="J37" s="147"/>
      <c r="K37" s="147"/>
      <c r="L37" s="147"/>
      <c r="M37" s="511"/>
      <c r="N37" s="231"/>
      <c r="O37" s="231"/>
    </row>
    <row r="38" spans="2:51" s="232" customFormat="1" ht="36">
      <c r="B38" s="231"/>
      <c r="C38" s="12" t="s">
        <v>867</v>
      </c>
      <c r="D38" s="23" t="s">
        <v>160</v>
      </c>
      <c r="E38" s="30" t="s">
        <v>805</v>
      </c>
      <c r="F38" s="30" t="s">
        <v>805</v>
      </c>
      <c r="G38" s="141">
        <f>'3.1 - ENV_BELOW GRADE WALLS'!$F$27</f>
        <v>0</v>
      </c>
      <c r="H38" s="141">
        <f>'3.1 - ENV_BELOW GRADE WALLS'!$G$27</f>
        <v>0</v>
      </c>
      <c r="I38" s="141">
        <f>'3.1 - ENV_BELOW GRADE WALLS'!$H$27</f>
        <v>0</v>
      </c>
      <c r="J38" s="24" t="s">
        <v>805</v>
      </c>
      <c r="K38" s="24" t="s">
        <v>805</v>
      </c>
      <c r="L38" s="24" t="s">
        <v>805</v>
      </c>
      <c r="M38" s="251"/>
      <c r="N38" s="231"/>
      <c r="O38" s="231"/>
      <c r="AR38" s="231"/>
      <c r="AS38" s="231"/>
      <c r="AT38" s="231"/>
      <c r="AU38" s="231"/>
      <c r="AV38" s="231"/>
      <c r="AW38" s="231"/>
      <c r="AX38" s="231"/>
      <c r="AY38" s="231"/>
    </row>
    <row r="39" spans="2:51" s="232" customFormat="1" ht="36">
      <c r="B39" s="231"/>
      <c r="C39" s="12" t="s">
        <v>876</v>
      </c>
      <c r="D39" s="23" t="s">
        <v>1300</v>
      </c>
      <c r="E39" s="30">
        <f>'3.1 - ENV_BELOW GRADE WALLS'!D45</f>
        <v>0</v>
      </c>
      <c r="F39" s="30">
        <f>'3.1 - ENV_BELOW GRADE WALLS'!E45</f>
        <v>0</v>
      </c>
      <c r="G39" s="141">
        <f>'3.1 - ENV_BELOW GRADE WALLS'!F45</f>
        <v>0</v>
      </c>
      <c r="H39" s="141">
        <f>'3.1 - ENV_BELOW GRADE WALLS'!G45</f>
        <v>0</v>
      </c>
      <c r="I39" s="141">
        <f>'3.1 - ENV_BELOW GRADE WALLS'!H45</f>
        <v>0</v>
      </c>
      <c r="J39" s="141">
        <f>'3.1 - ENV_BELOW GRADE WALLS'!J45</f>
        <v>0</v>
      </c>
      <c r="K39" s="141">
        <f>'3.1 - ENV_BELOW GRADE WALLS'!G45</f>
        <v>0</v>
      </c>
      <c r="L39" s="141">
        <f>'3.1 - ENV_BELOW GRADE WALLS'!I45</f>
        <v>0</v>
      </c>
      <c r="M39" s="251"/>
      <c r="N39" s="231"/>
      <c r="O39" s="231"/>
      <c r="AR39" s="231"/>
      <c r="AS39" s="231"/>
      <c r="AT39" s="231"/>
      <c r="AU39" s="231"/>
      <c r="AV39" s="231"/>
      <c r="AW39" s="231"/>
      <c r="AX39" s="231"/>
      <c r="AY39" s="231"/>
    </row>
    <row r="40" spans="2:51" s="232" customFormat="1" ht="36">
      <c r="B40" s="231"/>
      <c r="C40" s="12" t="s">
        <v>511</v>
      </c>
      <c r="D40" s="23" t="s">
        <v>1442</v>
      </c>
      <c r="E40" s="30" t="s">
        <v>805</v>
      </c>
      <c r="F40" s="30" t="s">
        <v>805</v>
      </c>
      <c r="G40" s="141">
        <f>'3.1 - ENV_BELOW GRADE WALLS'!F49</f>
        <v>0</v>
      </c>
      <c r="H40" s="141">
        <f>'3.1 - ENV_BELOW GRADE WALLS'!G49</f>
        <v>0</v>
      </c>
      <c r="I40" s="141">
        <f>'3.1 - ENV_BELOW GRADE WALLS'!H49</f>
        <v>0</v>
      </c>
      <c r="J40" s="24">
        <f>'3.1 - ENV_BELOW GRADE WALLS'!J49</f>
        <v>0</v>
      </c>
      <c r="K40" s="24">
        <f>'3.1 - ENV_BELOW GRADE WALLS'!G49</f>
        <v>0</v>
      </c>
      <c r="L40" s="24">
        <f>'3.1 - ENV_BELOW GRADE WALLS'!I49</f>
        <v>0</v>
      </c>
      <c r="M40" s="251"/>
      <c r="N40" s="231"/>
      <c r="O40" s="231"/>
      <c r="AR40" s="231"/>
      <c r="AS40" s="231"/>
      <c r="AT40" s="231"/>
      <c r="AU40" s="231"/>
      <c r="AV40" s="231"/>
      <c r="AW40" s="231"/>
      <c r="AX40" s="231"/>
      <c r="AY40" s="231"/>
    </row>
    <row r="41" spans="2:51" s="232" customFormat="1" ht="39.75" customHeight="1">
      <c r="B41" s="231"/>
      <c r="C41" s="12" t="s">
        <v>512</v>
      </c>
      <c r="D41" s="27" t="s">
        <v>1825</v>
      </c>
      <c r="E41" s="30" t="s">
        <v>805</v>
      </c>
      <c r="F41" s="30" t="s">
        <v>805</v>
      </c>
      <c r="G41" s="141">
        <f>'3.1 - ENV_BELOW GRADE WALLS'!F50</f>
        <v>0</v>
      </c>
      <c r="H41" s="141">
        <f>'3.1 - ENV_BELOW GRADE WALLS'!G50</f>
        <v>0</v>
      </c>
      <c r="I41" s="141">
        <f>'3.1 - ENV_BELOW GRADE WALLS'!H50</f>
        <v>0</v>
      </c>
      <c r="J41" s="24">
        <f>'3.1 - ENV_BELOW GRADE WALLS'!J50</f>
        <v>0</v>
      </c>
      <c r="K41" s="24">
        <f>'3.1 - ENV_BELOW GRADE WALLS'!G50</f>
        <v>0</v>
      </c>
      <c r="L41" s="24">
        <f>'3.1 - ENV_BELOW GRADE WALLS'!I50</f>
        <v>0</v>
      </c>
      <c r="M41" s="251"/>
      <c r="N41" s="231"/>
      <c r="O41" s="231"/>
      <c r="AR41" s="231"/>
      <c r="AS41" s="231"/>
      <c r="AT41" s="231"/>
      <c r="AU41" s="231"/>
      <c r="AV41" s="231"/>
      <c r="AW41" s="231"/>
      <c r="AX41" s="231"/>
      <c r="AY41" s="231"/>
    </row>
    <row r="42" spans="2:51" s="232" customFormat="1" ht="36">
      <c r="B42" s="231"/>
      <c r="C42" s="12" t="s">
        <v>201</v>
      </c>
      <c r="D42" s="27" t="s">
        <v>393</v>
      </c>
      <c r="E42" s="30" t="s">
        <v>805</v>
      </c>
      <c r="F42" s="30" t="s">
        <v>805</v>
      </c>
      <c r="G42" s="141">
        <f>'3.1 - ENV_BELOW GRADE WALLS'!F51</f>
        <v>0</v>
      </c>
      <c r="H42" s="141">
        <f>'3.1 - ENV_BELOW GRADE WALLS'!G51</f>
        <v>0</v>
      </c>
      <c r="I42" s="141">
        <f>'3.1 - ENV_BELOW GRADE WALLS'!H51</f>
        <v>0</v>
      </c>
      <c r="J42" s="24">
        <f>'3.1 - ENV_BELOW GRADE WALLS'!J51</f>
        <v>0</v>
      </c>
      <c r="K42" s="24" t="s">
        <v>805</v>
      </c>
      <c r="L42" s="24">
        <f>'3.1 - ENV_BELOW GRADE WALLS'!I51</f>
        <v>0</v>
      </c>
      <c r="M42" s="251"/>
      <c r="N42" s="231"/>
      <c r="O42" s="231"/>
      <c r="AR42" s="231"/>
      <c r="AS42" s="231"/>
      <c r="AT42" s="231"/>
      <c r="AU42" s="231"/>
      <c r="AV42" s="231"/>
      <c r="AW42" s="231"/>
      <c r="AX42" s="231"/>
      <c r="AY42" s="231"/>
    </row>
    <row r="43" spans="2:51" s="232" customFormat="1" ht="36">
      <c r="B43" s="231"/>
      <c r="C43" s="12" t="s">
        <v>1306</v>
      </c>
      <c r="D43" s="27" t="s">
        <v>394</v>
      </c>
      <c r="E43" s="30" t="s">
        <v>805</v>
      </c>
      <c r="F43" s="30" t="s">
        <v>805</v>
      </c>
      <c r="G43" s="141" t="s">
        <v>805</v>
      </c>
      <c r="H43" s="141" t="s">
        <v>805</v>
      </c>
      <c r="I43" s="141" t="s">
        <v>805</v>
      </c>
      <c r="J43" s="24">
        <f>'3.1 - ENV_BELOW GRADE WALLS'!J52</f>
        <v>0</v>
      </c>
      <c r="K43" s="24" t="s">
        <v>805</v>
      </c>
      <c r="L43" s="24">
        <f>'3.1 - ENV_BELOW GRADE WALLS'!I52</f>
        <v>0</v>
      </c>
      <c r="M43" s="251"/>
      <c r="N43" s="231"/>
      <c r="O43" s="231"/>
      <c r="AR43" s="231"/>
      <c r="AS43" s="231"/>
      <c r="AT43" s="231"/>
      <c r="AU43" s="231"/>
      <c r="AV43" s="231"/>
      <c r="AW43" s="231"/>
      <c r="AX43" s="231"/>
      <c r="AY43" s="231"/>
    </row>
    <row r="44" spans="2:51" s="232" customFormat="1" ht="18">
      <c r="B44" s="231"/>
      <c r="C44" s="146"/>
      <c r="D44" s="147" t="s">
        <v>470</v>
      </c>
      <c r="E44" s="147"/>
      <c r="F44" s="147"/>
      <c r="G44" s="147"/>
      <c r="H44" s="147"/>
      <c r="I44" s="147"/>
      <c r="J44" s="147"/>
      <c r="K44" s="147"/>
      <c r="L44" s="147"/>
      <c r="M44" s="511"/>
      <c r="N44" s="231"/>
      <c r="O44" s="231"/>
      <c r="AR44" s="231"/>
      <c r="AS44" s="231"/>
      <c r="AT44" s="231"/>
      <c r="AU44" s="231"/>
      <c r="AV44" s="231"/>
      <c r="AW44" s="231"/>
      <c r="AX44" s="231"/>
      <c r="AY44" s="231"/>
    </row>
    <row r="45" spans="2:51" s="232" customFormat="1" ht="36">
      <c r="B45" s="231"/>
      <c r="C45" s="12" t="s">
        <v>868</v>
      </c>
      <c r="D45" s="23" t="s">
        <v>161</v>
      </c>
      <c r="E45" s="30" t="s">
        <v>805</v>
      </c>
      <c r="F45" s="30" t="s">
        <v>805</v>
      </c>
      <c r="G45" s="141">
        <f>'3.1 - ENV_ABOVE GRADE WALLS'!$F$26</f>
        <v>0</v>
      </c>
      <c r="H45" s="141">
        <f>'3.1 - ENV_ABOVE GRADE WALLS'!$G$26</f>
        <v>0</v>
      </c>
      <c r="I45" s="141">
        <f>'3.1 - ENV_ABOVE GRADE WALLS'!$H$26</f>
        <v>0</v>
      </c>
      <c r="J45" s="24" t="s">
        <v>805</v>
      </c>
      <c r="K45" s="24" t="s">
        <v>805</v>
      </c>
      <c r="L45" s="24" t="s">
        <v>805</v>
      </c>
      <c r="M45" s="251"/>
      <c r="N45" s="231"/>
      <c r="O45" s="231"/>
      <c r="AR45" s="231"/>
      <c r="AS45" s="231"/>
      <c r="AT45" s="231"/>
      <c r="AU45" s="231"/>
      <c r="AV45" s="231"/>
      <c r="AW45" s="231"/>
      <c r="AX45" s="231"/>
      <c r="AY45" s="231"/>
    </row>
    <row r="46" spans="2:51" s="232" customFormat="1" ht="36">
      <c r="B46" s="231"/>
      <c r="C46" s="12" t="s">
        <v>513</v>
      </c>
      <c r="D46" s="23" t="s">
        <v>1301</v>
      </c>
      <c r="E46" s="30">
        <f>'3.1 - ENV_ABOVE GRADE WALLS'!D61</f>
        <v>0</v>
      </c>
      <c r="F46" s="30">
        <f>'3.1 - ENV_ABOVE GRADE WALLS'!E61</f>
        <v>0</v>
      </c>
      <c r="G46" s="141">
        <f>'3.1 - ENV_ABOVE GRADE WALLS'!F61</f>
        <v>0</v>
      </c>
      <c r="H46" s="335">
        <f>'3.1 - ENV_ABOVE GRADE WALLS'!G61</f>
        <v>0</v>
      </c>
      <c r="I46" s="141">
        <f>'3.1 - ENV_ABOVE GRADE WALLS'!H61</f>
        <v>0</v>
      </c>
      <c r="J46" s="24">
        <f>'3.1 - ENV_ABOVE GRADE WALLS'!J61</f>
        <v>0</v>
      </c>
      <c r="K46" s="24">
        <f>'3.1 - ENV_ABOVE GRADE WALLS'!G61</f>
        <v>0</v>
      </c>
      <c r="L46" s="24">
        <f>'3.1 - ENV_ABOVE GRADE WALLS'!I61</f>
        <v>0</v>
      </c>
      <c r="M46" s="251"/>
      <c r="N46" s="231"/>
      <c r="O46" s="231"/>
      <c r="AR46" s="231"/>
      <c r="AS46" s="231"/>
      <c r="AT46" s="231"/>
      <c r="AU46" s="231"/>
      <c r="AV46" s="231"/>
      <c r="AW46" s="231"/>
      <c r="AX46" s="231"/>
      <c r="AY46" s="231"/>
    </row>
    <row r="47" spans="2:51" s="232" customFormat="1" ht="36">
      <c r="B47" s="231"/>
      <c r="C47" s="12" t="s">
        <v>869</v>
      </c>
      <c r="D47" s="23" t="s">
        <v>1302</v>
      </c>
      <c r="E47" s="30">
        <f>'3.1 - ENV_ABOVE GRADE WALLS'!D63</f>
        <v>0</v>
      </c>
      <c r="F47" s="30">
        <f>'3.1 - ENV_ABOVE GRADE WALLS'!E63</f>
        <v>0</v>
      </c>
      <c r="G47" s="141">
        <f>'3.1 - ENV_ABOVE GRADE WALLS'!F63</f>
        <v>0</v>
      </c>
      <c r="H47" s="335">
        <f>'3.1 - ENV_ABOVE GRADE WALLS'!G63</f>
        <v>0</v>
      </c>
      <c r="I47" s="141">
        <f>'3.1 - ENV_ABOVE GRADE WALLS'!H63</f>
        <v>0</v>
      </c>
      <c r="J47" s="24">
        <f>'3.1 - ENV_ABOVE GRADE WALLS'!J63</f>
        <v>0</v>
      </c>
      <c r="K47" s="24">
        <f>'3.1 - ENV_ABOVE GRADE WALLS'!G63</f>
        <v>0</v>
      </c>
      <c r="L47" s="24">
        <f>'3.1 - ENV_ABOVE GRADE WALLS'!I63</f>
        <v>0</v>
      </c>
      <c r="M47" s="251"/>
      <c r="N47" s="231"/>
      <c r="O47" s="231"/>
      <c r="AR47" s="231"/>
      <c r="AS47" s="231"/>
      <c r="AT47" s="231"/>
      <c r="AU47" s="231"/>
      <c r="AV47" s="231"/>
      <c r="AW47" s="231"/>
      <c r="AX47" s="231"/>
      <c r="AY47" s="231"/>
    </row>
    <row r="48" spans="2:51" s="232" customFormat="1" ht="36">
      <c r="B48" s="231"/>
      <c r="C48" s="12" t="s">
        <v>870</v>
      </c>
      <c r="D48" s="27" t="s">
        <v>1443</v>
      </c>
      <c r="E48" s="30" t="s">
        <v>805</v>
      </c>
      <c r="F48" s="30" t="s">
        <v>805</v>
      </c>
      <c r="G48" s="141">
        <f>'3.1 - ENV_ABOVE GRADE WALLS'!F65</f>
        <v>0</v>
      </c>
      <c r="H48" s="141">
        <f>'3.1 - ENV_ABOVE GRADE WALLS'!G65</f>
        <v>0</v>
      </c>
      <c r="I48" s="141">
        <f>'3.1 - ENV_ABOVE GRADE WALLS'!H65</f>
        <v>0</v>
      </c>
      <c r="J48" s="24">
        <f>'3.1 - ENV_ABOVE GRADE WALLS'!J65</f>
        <v>0</v>
      </c>
      <c r="K48" s="24">
        <f>'3.1 - ENV_ABOVE GRADE WALLS'!G65</f>
        <v>0</v>
      </c>
      <c r="L48" s="24">
        <f>'3.1 - ENV_ABOVE GRADE WALLS'!I65</f>
        <v>0</v>
      </c>
      <c r="M48" s="251"/>
      <c r="N48" s="231"/>
      <c r="O48" s="231"/>
      <c r="AR48" s="231"/>
      <c r="AS48" s="231"/>
      <c r="AT48" s="231"/>
      <c r="AU48" s="231"/>
      <c r="AV48" s="231"/>
      <c r="AW48" s="231"/>
      <c r="AX48" s="231"/>
      <c r="AY48" s="231"/>
    </row>
    <row r="49" spans="2:51" s="232" customFormat="1" ht="36">
      <c r="B49" s="231"/>
      <c r="C49" s="12" t="s">
        <v>514</v>
      </c>
      <c r="D49" s="27" t="s">
        <v>1826</v>
      </c>
      <c r="E49" s="30" t="s">
        <v>805</v>
      </c>
      <c r="F49" s="30" t="s">
        <v>805</v>
      </c>
      <c r="G49" s="141">
        <f>'3.1 - ENV_ABOVE GRADE WALLS'!F66</f>
        <v>0</v>
      </c>
      <c r="H49" s="141">
        <f>'3.1 - ENV_ABOVE GRADE WALLS'!G66</f>
        <v>0</v>
      </c>
      <c r="I49" s="141">
        <f>'3.1 - ENV_ABOVE GRADE WALLS'!H66</f>
        <v>0</v>
      </c>
      <c r="J49" s="24">
        <f>'3.1 - ENV_ABOVE GRADE WALLS'!J66</f>
        <v>0</v>
      </c>
      <c r="K49" s="24">
        <f>'3.1 - ENV_ABOVE GRADE WALLS'!G66</f>
        <v>0</v>
      </c>
      <c r="L49" s="24">
        <f>'3.1 - ENV_ABOVE GRADE WALLS'!I66</f>
        <v>0</v>
      </c>
      <c r="M49" s="251"/>
      <c r="N49" s="231"/>
      <c r="O49" s="231"/>
      <c r="AR49" s="231"/>
      <c r="AS49" s="231"/>
      <c r="AT49" s="231"/>
      <c r="AU49" s="231"/>
      <c r="AV49" s="231"/>
      <c r="AW49" s="231"/>
      <c r="AX49" s="231"/>
      <c r="AY49" s="231"/>
    </row>
    <row r="50" spans="2:51" s="232" customFormat="1" ht="54">
      <c r="B50" s="231"/>
      <c r="C50" s="12" t="s">
        <v>202</v>
      </c>
      <c r="D50" s="27" t="s">
        <v>1832</v>
      </c>
      <c r="E50" s="30" t="s">
        <v>805</v>
      </c>
      <c r="F50" s="30" t="s">
        <v>805</v>
      </c>
      <c r="G50" s="141">
        <f>'3.1 - ENV_ABOVE GRADE WALLS'!F67</f>
        <v>0</v>
      </c>
      <c r="H50" s="141">
        <f>'3.1 - ENV_ABOVE GRADE WALLS'!G67</f>
        <v>0</v>
      </c>
      <c r="I50" s="141">
        <f>'3.1 - ENV_ABOVE GRADE WALLS'!H67</f>
        <v>0</v>
      </c>
      <c r="J50" s="24">
        <f>'3.1 - ENV_ABOVE GRADE WALLS'!J67</f>
        <v>0</v>
      </c>
      <c r="K50" s="24">
        <f>'3.1 - ENV_ABOVE GRADE WALLS'!G67</f>
        <v>0</v>
      </c>
      <c r="L50" s="24">
        <f>'3.1 - ENV_ABOVE GRADE WALLS'!I67</f>
        <v>0</v>
      </c>
      <c r="M50" s="251"/>
      <c r="N50" s="231"/>
      <c r="O50" s="231"/>
      <c r="AR50" s="231"/>
      <c r="AS50" s="231"/>
      <c r="AT50" s="231"/>
      <c r="AU50" s="231"/>
      <c r="AV50" s="231"/>
      <c r="AW50" s="231"/>
      <c r="AX50" s="231"/>
      <c r="AY50" s="231"/>
    </row>
    <row r="51" spans="2:51" s="232" customFormat="1" ht="36">
      <c r="B51" s="231"/>
      <c r="C51" s="12" t="s">
        <v>1307</v>
      </c>
      <c r="D51" s="27" t="s">
        <v>155</v>
      </c>
      <c r="E51" s="30" t="s">
        <v>805</v>
      </c>
      <c r="F51" s="30" t="s">
        <v>805</v>
      </c>
      <c r="G51" s="141">
        <f>'3.1 - ENV_ABOVE GRADE WALLS'!F68</f>
        <v>0</v>
      </c>
      <c r="H51" s="141">
        <f>'3.1 - ENV_ABOVE GRADE WALLS'!G68</f>
        <v>0</v>
      </c>
      <c r="I51" s="141">
        <f>'3.1 - ENV_ABOVE GRADE WALLS'!H68</f>
        <v>0</v>
      </c>
      <c r="J51" s="24">
        <f>'3.1 - ENV_ABOVE GRADE WALLS'!J68</f>
        <v>0</v>
      </c>
      <c r="K51" s="24">
        <f>'3.1 - ENV_ABOVE GRADE WALLS'!G68</f>
        <v>0</v>
      </c>
      <c r="L51" s="24">
        <f>'3.1 - ENV_ABOVE GRADE WALLS'!I68</f>
        <v>0</v>
      </c>
      <c r="M51" s="251"/>
      <c r="N51" s="231"/>
      <c r="O51" s="231"/>
      <c r="AR51" s="231"/>
      <c r="AS51" s="231"/>
      <c r="AT51" s="231"/>
      <c r="AU51" s="231"/>
      <c r="AV51" s="231"/>
      <c r="AW51" s="231"/>
      <c r="AX51" s="231"/>
      <c r="AY51" s="231"/>
    </row>
    <row r="52" spans="2:51" s="232" customFormat="1" ht="36">
      <c r="B52" s="231"/>
      <c r="C52" s="12" t="s">
        <v>1308</v>
      </c>
      <c r="D52" s="27" t="s">
        <v>396</v>
      </c>
      <c r="E52" s="30" t="s">
        <v>805</v>
      </c>
      <c r="F52" s="30" t="s">
        <v>805</v>
      </c>
      <c r="G52" s="141">
        <f>'3.1 - ENV_ABOVE GRADE WALLS'!F69</f>
        <v>0</v>
      </c>
      <c r="H52" s="141">
        <f>'3.1 - ENV_ABOVE GRADE WALLS'!G69</f>
        <v>0</v>
      </c>
      <c r="I52" s="141">
        <f>'3.1 - ENV_ABOVE GRADE WALLS'!H69</f>
        <v>0</v>
      </c>
      <c r="J52" s="24">
        <f>'3.1 - ENV_ABOVE GRADE WALLS'!J69</f>
        <v>0</v>
      </c>
      <c r="K52" s="24" t="s">
        <v>805</v>
      </c>
      <c r="L52" s="24">
        <f>'3.1 - ENV_ABOVE GRADE WALLS'!I69</f>
        <v>0</v>
      </c>
      <c r="M52" s="251"/>
      <c r="N52" s="231"/>
      <c r="O52" s="231"/>
      <c r="AR52" s="231"/>
      <c r="AS52" s="231"/>
      <c r="AT52" s="231"/>
      <c r="AU52" s="231"/>
      <c r="AV52" s="231"/>
      <c r="AW52" s="231"/>
      <c r="AX52" s="231"/>
      <c r="AY52" s="231"/>
    </row>
    <row r="53" spans="2:51" s="232" customFormat="1" ht="36">
      <c r="B53" s="231"/>
      <c r="C53" s="12" t="s">
        <v>1309</v>
      </c>
      <c r="D53" s="27" t="s">
        <v>397</v>
      </c>
      <c r="E53" s="30" t="s">
        <v>805</v>
      </c>
      <c r="F53" s="30" t="s">
        <v>805</v>
      </c>
      <c r="G53" s="141" t="s">
        <v>805</v>
      </c>
      <c r="H53" s="141" t="s">
        <v>805</v>
      </c>
      <c r="I53" s="141" t="s">
        <v>805</v>
      </c>
      <c r="J53" s="24">
        <f>'3.1 - ENV_ABOVE GRADE WALLS'!J70</f>
        <v>0</v>
      </c>
      <c r="K53" s="24" t="s">
        <v>805</v>
      </c>
      <c r="L53" s="24">
        <f>'3.1 - ENV_ABOVE GRADE WALLS'!I70</f>
        <v>0</v>
      </c>
      <c r="M53" s="251"/>
      <c r="N53" s="231"/>
      <c r="O53" s="231"/>
      <c r="AR53" s="231"/>
      <c r="AS53" s="231"/>
      <c r="AT53" s="231"/>
      <c r="AU53" s="231"/>
      <c r="AV53" s="231"/>
      <c r="AW53" s="231"/>
      <c r="AX53" s="231"/>
      <c r="AY53" s="231"/>
    </row>
    <row r="54" spans="2:51" s="232" customFormat="1" ht="18">
      <c r="B54" s="231"/>
      <c r="C54" s="146"/>
      <c r="D54" s="147" t="s">
        <v>471</v>
      </c>
      <c r="E54" s="147"/>
      <c r="F54" s="147"/>
      <c r="G54" s="147"/>
      <c r="H54" s="147"/>
      <c r="I54" s="147"/>
      <c r="J54" s="147"/>
      <c r="K54" s="147"/>
      <c r="L54" s="147"/>
      <c r="M54" s="511"/>
      <c r="N54" s="231"/>
      <c r="O54" s="231"/>
      <c r="AR54" s="231"/>
      <c r="AS54" s="231"/>
      <c r="AT54" s="231"/>
      <c r="AU54" s="231"/>
      <c r="AV54" s="231"/>
      <c r="AW54" s="231"/>
      <c r="AX54" s="231"/>
      <c r="AY54" s="231"/>
    </row>
    <row r="55" spans="2:51" s="232" customFormat="1" ht="36">
      <c r="B55" s="231"/>
      <c r="C55" s="12" t="s">
        <v>871</v>
      </c>
      <c r="D55" s="23" t="s">
        <v>162</v>
      </c>
      <c r="E55" s="30" t="s">
        <v>805</v>
      </c>
      <c r="F55" s="30" t="s">
        <v>805</v>
      </c>
      <c r="G55" s="141">
        <f>'3.2 - ENV_ROOF'!$F$26</f>
        <v>0</v>
      </c>
      <c r="H55" s="141">
        <f>'3.2 - ENV_ROOF'!$G$26</f>
        <v>0</v>
      </c>
      <c r="I55" s="141">
        <f>'3.2 - ENV_ROOF'!$H$26</f>
        <v>0</v>
      </c>
      <c r="J55" s="24" t="s">
        <v>805</v>
      </c>
      <c r="K55" s="24" t="s">
        <v>805</v>
      </c>
      <c r="L55" s="24" t="s">
        <v>805</v>
      </c>
      <c r="M55" s="251"/>
      <c r="N55" s="231"/>
      <c r="O55" s="231"/>
      <c r="AR55" s="231"/>
      <c r="AS55" s="231"/>
      <c r="AT55" s="231"/>
      <c r="AU55" s="231"/>
      <c r="AV55" s="231"/>
      <c r="AW55" s="231"/>
      <c r="AX55" s="231"/>
      <c r="AY55" s="231"/>
    </row>
    <row r="56" spans="2:51" s="232" customFormat="1" ht="18">
      <c r="B56" s="231"/>
      <c r="C56" s="12" t="s">
        <v>515</v>
      </c>
      <c r="D56" s="27" t="s">
        <v>1303</v>
      </c>
      <c r="E56" s="30">
        <f>'3.2 - ENV_ROOF'!D46</f>
        <v>0</v>
      </c>
      <c r="F56" s="30">
        <f>'3.2 - ENV_ROOF'!E46</f>
        <v>0</v>
      </c>
      <c r="G56" s="141">
        <f>'3.2 - ENV_ROOF'!F46</f>
        <v>0</v>
      </c>
      <c r="H56" s="141">
        <f>'3.2 - ENV_ROOF'!G46</f>
        <v>0</v>
      </c>
      <c r="I56" s="141">
        <f>'3.2 - ENV_ROOF'!H46</f>
        <v>0</v>
      </c>
      <c r="J56" s="24">
        <f>'3.2 - ENV_ROOF'!J46</f>
        <v>0</v>
      </c>
      <c r="K56" s="24">
        <f>'3.2 - ENV_ROOF'!G46</f>
        <v>0</v>
      </c>
      <c r="L56" s="24">
        <f>'3.2 - ENV_ROOF'!I46</f>
        <v>0</v>
      </c>
      <c r="M56" s="251"/>
      <c r="N56" s="231"/>
      <c r="O56" s="231"/>
      <c r="AR56" s="231"/>
      <c r="AS56" s="231"/>
      <c r="AT56" s="231"/>
      <c r="AU56" s="231"/>
      <c r="AV56" s="231"/>
      <c r="AW56" s="231"/>
      <c r="AX56" s="231"/>
      <c r="AY56" s="231"/>
    </row>
    <row r="57" spans="2:51" s="232" customFormat="1" ht="18">
      <c r="B57" s="231"/>
      <c r="C57" s="12" t="s">
        <v>516</v>
      </c>
      <c r="D57" s="27" t="s">
        <v>1444</v>
      </c>
      <c r="E57" s="30" t="s">
        <v>805</v>
      </c>
      <c r="F57" s="30" t="s">
        <v>805</v>
      </c>
      <c r="G57" s="141">
        <f>'3.2 - ENV_ROOF'!F48</f>
        <v>0</v>
      </c>
      <c r="H57" s="141">
        <f>'3.2 - ENV_ROOF'!G48</f>
        <v>0</v>
      </c>
      <c r="I57" s="141">
        <f>'3.2 - ENV_ROOF'!H48</f>
        <v>0</v>
      </c>
      <c r="J57" s="24">
        <f>'3.2 - ENV_ROOF'!J48</f>
        <v>0</v>
      </c>
      <c r="K57" s="24">
        <f>'3.2 - ENV_ROOF'!G48</f>
        <v>0</v>
      </c>
      <c r="L57" s="24">
        <f>'3.2 - ENV_ROOF'!I48</f>
        <v>0</v>
      </c>
      <c r="M57" s="251"/>
      <c r="N57" s="231"/>
      <c r="O57" s="231"/>
      <c r="AR57" s="231"/>
      <c r="AS57" s="231"/>
      <c r="AT57" s="231"/>
      <c r="AU57" s="231"/>
      <c r="AV57" s="231"/>
      <c r="AW57" s="231"/>
      <c r="AX57" s="231"/>
      <c r="AY57" s="231"/>
    </row>
    <row r="58" spans="2:51" s="232" customFormat="1" ht="36">
      <c r="B58" s="231"/>
      <c r="C58" s="12" t="s">
        <v>517</v>
      </c>
      <c r="D58" s="27" t="s">
        <v>1827</v>
      </c>
      <c r="E58" s="30" t="s">
        <v>805</v>
      </c>
      <c r="F58" s="30" t="s">
        <v>805</v>
      </c>
      <c r="G58" s="141">
        <f>'3.2 - ENV_ROOF'!F49</f>
        <v>0</v>
      </c>
      <c r="H58" s="141">
        <f>'3.2 - ENV_ROOF'!G49</f>
        <v>0</v>
      </c>
      <c r="I58" s="141">
        <f>'3.2 - ENV_ROOF'!H49</f>
        <v>0</v>
      </c>
      <c r="J58" s="24">
        <f>'3.2 - ENV_ROOF'!J49</f>
        <v>0</v>
      </c>
      <c r="K58" s="24">
        <f>'3.2 - ENV_ROOF'!G49</f>
        <v>0</v>
      </c>
      <c r="L58" s="24">
        <f>'3.2 - ENV_ROOF'!I49</f>
        <v>0</v>
      </c>
      <c r="M58" s="251"/>
      <c r="N58" s="231"/>
      <c r="O58" s="231"/>
      <c r="AR58" s="231"/>
      <c r="AS58" s="231"/>
      <c r="AT58" s="231"/>
      <c r="AU58" s="231"/>
      <c r="AV58" s="231"/>
      <c r="AW58" s="231"/>
      <c r="AX58" s="231"/>
      <c r="AY58" s="231"/>
    </row>
    <row r="59" spans="2:51" s="232" customFormat="1" ht="18">
      <c r="B59" s="231"/>
      <c r="C59" s="12" t="s">
        <v>203</v>
      </c>
      <c r="D59" s="27" t="s">
        <v>359</v>
      </c>
      <c r="E59" s="30" t="s">
        <v>805</v>
      </c>
      <c r="F59" s="30" t="s">
        <v>805</v>
      </c>
      <c r="G59" s="141">
        <f>'3.2 - ENV_ROOF'!F50</f>
        <v>0</v>
      </c>
      <c r="H59" s="141">
        <f>'3.2 - ENV_ROOF'!G50</f>
        <v>0</v>
      </c>
      <c r="I59" s="141">
        <f>'3.2 - ENV_ROOF'!H50</f>
        <v>0</v>
      </c>
      <c r="J59" s="24">
        <f>'3.2 - ENV_ROOF'!J50</f>
        <v>0</v>
      </c>
      <c r="K59" s="24" t="s">
        <v>805</v>
      </c>
      <c r="L59" s="24">
        <f>'3.2 - ENV_ROOF'!I50</f>
        <v>0</v>
      </c>
      <c r="M59" s="251"/>
      <c r="N59" s="231"/>
      <c r="O59" s="231"/>
      <c r="AR59" s="231"/>
      <c r="AS59" s="231"/>
      <c r="AT59" s="231"/>
      <c r="AU59" s="231"/>
      <c r="AV59" s="231"/>
      <c r="AW59" s="231"/>
      <c r="AX59" s="231"/>
      <c r="AY59" s="231"/>
    </row>
    <row r="60" spans="2:51" s="232" customFormat="1" ht="18">
      <c r="B60" s="231"/>
      <c r="C60" s="12" t="s">
        <v>1310</v>
      </c>
      <c r="D60" s="27" t="s">
        <v>360</v>
      </c>
      <c r="E60" s="30" t="s">
        <v>805</v>
      </c>
      <c r="F60" s="30" t="s">
        <v>805</v>
      </c>
      <c r="G60" s="141" t="s">
        <v>805</v>
      </c>
      <c r="H60" s="141" t="s">
        <v>805</v>
      </c>
      <c r="I60" s="141" t="s">
        <v>805</v>
      </c>
      <c r="J60" s="24">
        <f>'3.2 - ENV_ROOF'!J51</f>
        <v>0</v>
      </c>
      <c r="K60" s="24" t="s">
        <v>805</v>
      </c>
      <c r="L60" s="24">
        <f>'3.2 - ENV_ROOF'!I51</f>
        <v>0</v>
      </c>
      <c r="M60" s="251"/>
      <c r="N60" s="231"/>
      <c r="O60" s="231"/>
      <c r="AR60" s="231"/>
      <c r="AS60" s="231"/>
      <c r="AT60" s="231"/>
      <c r="AU60" s="231"/>
      <c r="AV60" s="231"/>
      <c r="AW60" s="231"/>
      <c r="AX60" s="231"/>
      <c r="AY60" s="231"/>
    </row>
    <row r="61" spans="2:51" s="232" customFormat="1" ht="18">
      <c r="B61" s="231"/>
      <c r="C61" s="146"/>
      <c r="D61" s="147" t="s">
        <v>472</v>
      </c>
      <c r="E61" s="147"/>
      <c r="F61" s="147"/>
      <c r="G61" s="147"/>
      <c r="H61" s="147"/>
      <c r="I61" s="147"/>
      <c r="J61" s="147"/>
      <c r="K61" s="147"/>
      <c r="L61" s="147"/>
      <c r="M61" s="511"/>
      <c r="N61" s="231"/>
      <c r="O61" s="231"/>
      <c r="AR61" s="231"/>
      <c r="AS61" s="231"/>
      <c r="AT61" s="231"/>
      <c r="AU61" s="231"/>
      <c r="AV61" s="231"/>
      <c r="AW61" s="231"/>
      <c r="AX61" s="231"/>
      <c r="AY61" s="231"/>
    </row>
    <row r="62" spans="2:51" s="232" customFormat="1" ht="36">
      <c r="B62" s="231"/>
      <c r="C62" s="12" t="s">
        <v>937</v>
      </c>
      <c r="D62" s="23" t="s">
        <v>163</v>
      </c>
      <c r="E62" s="30" t="s">
        <v>805</v>
      </c>
      <c r="F62" s="30" t="s">
        <v>805</v>
      </c>
      <c r="G62" s="141">
        <f>'3.3 - ENV_FLOORS'!$F$24</f>
        <v>0</v>
      </c>
      <c r="H62" s="141">
        <f>'3.3 - ENV_FLOORS'!$G$24</f>
        <v>0</v>
      </c>
      <c r="I62" s="141">
        <f>'3.3 - ENV_FLOORS'!$H$24</f>
        <v>0</v>
      </c>
      <c r="J62" s="24" t="s">
        <v>805</v>
      </c>
      <c r="K62" s="24" t="s">
        <v>805</v>
      </c>
      <c r="L62" s="24" t="s">
        <v>805</v>
      </c>
      <c r="M62" s="251"/>
      <c r="N62" s="231"/>
      <c r="O62" s="231"/>
      <c r="AR62" s="231"/>
      <c r="AS62" s="231"/>
      <c r="AT62" s="231"/>
      <c r="AU62" s="231"/>
      <c r="AV62" s="231"/>
      <c r="AW62" s="231"/>
      <c r="AX62" s="231"/>
      <c r="AY62" s="231"/>
    </row>
    <row r="63" spans="2:51" s="232" customFormat="1" ht="36">
      <c r="B63" s="231"/>
      <c r="C63" s="12" t="s">
        <v>938</v>
      </c>
      <c r="D63" s="27" t="s">
        <v>1304</v>
      </c>
      <c r="E63" s="30">
        <f>'3.3 - ENV_FLOORS'!D34</f>
        <v>0</v>
      </c>
      <c r="F63" s="30">
        <f>'3.3 - ENV_FLOORS'!E34</f>
        <v>0</v>
      </c>
      <c r="G63" s="141">
        <f>'3.3 - ENV_FLOORS'!F34</f>
        <v>0</v>
      </c>
      <c r="H63" s="141">
        <f>'3.3 - ENV_FLOORS'!G34</f>
        <v>0</v>
      </c>
      <c r="I63" s="141">
        <f>'3.3 - ENV_FLOORS'!H34</f>
        <v>0</v>
      </c>
      <c r="J63" s="24">
        <f>'3.3 - ENV_FLOORS'!J34</f>
        <v>0</v>
      </c>
      <c r="K63" s="24">
        <f>'3.3 - ENV_FLOORS'!G34</f>
        <v>0</v>
      </c>
      <c r="L63" s="24">
        <f>'3.3 - ENV_FLOORS'!I34</f>
        <v>0</v>
      </c>
      <c r="M63" s="251"/>
      <c r="N63" s="231"/>
      <c r="O63" s="231"/>
      <c r="AR63" s="231"/>
      <c r="AS63" s="231"/>
      <c r="AT63" s="231"/>
      <c r="AU63" s="231"/>
      <c r="AV63" s="231"/>
      <c r="AW63" s="231"/>
      <c r="AX63" s="231"/>
      <c r="AY63" s="231"/>
    </row>
    <row r="64" spans="2:51" s="232" customFormat="1" ht="36">
      <c r="B64" s="231"/>
      <c r="C64" s="12" t="s">
        <v>518</v>
      </c>
      <c r="D64" s="27" t="s">
        <v>1305</v>
      </c>
      <c r="E64" s="30">
        <f>'3.3 - ENV_FLOORS'!D44</f>
        <v>0</v>
      </c>
      <c r="F64" s="30">
        <f>'3.3 - ENV_FLOORS'!E44</f>
        <v>0</v>
      </c>
      <c r="G64" s="141">
        <f>'3.3 - ENV_FLOORS'!F44</f>
        <v>0</v>
      </c>
      <c r="H64" s="141">
        <f>'3.3 - ENV_FLOORS'!G44</f>
        <v>0</v>
      </c>
      <c r="I64" s="141">
        <f>'3.3 - ENV_FLOORS'!H44</f>
        <v>0</v>
      </c>
      <c r="J64" s="24">
        <f>'3.3 - ENV_FLOORS'!J44</f>
        <v>0</v>
      </c>
      <c r="K64" s="24">
        <f>'3.3 - ENV_FLOORS'!G44</f>
        <v>0</v>
      </c>
      <c r="L64" s="24">
        <f>'3.3 - ENV_FLOORS'!I44</f>
        <v>0</v>
      </c>
      <c r="M64" s="251"/>
      <c r="N64" s="231"/>
      <c r="O64" s="231"/>
      <c r="AR64" s="231"/>
      <c r="AS64" s="231"/>
      <c r="AT64" s="231"/>
      <c r="AU64" s="231"/>
      <c r="AV64" s="231"/>
      <c r="AW64" s="231"/>
      <c r="AX64" s="231"/>
      <c r="AY64" s="231"/>
    </row>
    <row r="65" spans="2:51" s="232" customFormat="1" ht="36">
      <c r="B65" s="231"/>
      <c r="C65" s="12" t="s">
        <v>519</v>
      </c>
      <c r="D65" s="27" t="s">
        <v>1415</v>
      </c>
      <c r="E65" s="30">
        <f>'3.3 - ENV_FLOORS'!D54</f>
        <v>0</v>
      </c>
      <c r="F65" s="30">
        <f>'3.3 - ENV_FLOORS'!E54</f>
        <v>0</v>
      </c>
      <c r="G65" s="141">
        <f>'3.3 - ENV_FLOORS'!F54</f>
        <v>0</v>
      </c>
      <c r="H65" s="141">
        <f>'3.3 - ENV_FLOORS'!G54</f>
        <v>0</v>
      </c>
      <c r="I65" s="141">
        <f>'3.3 - ENV_FLOORS'!H54</f>
        <v>0</v>
      </c>
      <c r="J65" s="24">
        <f>'3.3 - ENV_FLOORS'!J54</f>
        <v>0</v>
      </c>
      <c r="K65" s="24">
        <f>'3.3 - ENV_FLOORS'!G54</f>
        <v>0</v>
      </c>
      <c r="L65" s="24">
        <f>'3.3 - ENV_FLOORS'!I54</f>
        <v>0</v>
      </c>
      <c r="M65" s="251"/>
      <c r="N65" s="231"/>
      <c r="O65" s="231"/>
      <c r="AR65" s="231"/>
      <c r="AS65" s="231"/>
      <c r="AT65" s="231"/>
      <c r="AU65" s="231"/>
      <c r="AV65" s="231"/>
      <c r="AW65" s="231"/>
      <c r="AX65" s="231"/>
      <c r="AY65" s="231"/>
    </row>
    <row r="66" spans="2:51" s="232" customFormat="1" ht="36">
      <c r="B66" s="231"/>
      <c r="C66" s="12" t="s">
        <v>520</v>
      </c>
      <c r="D66" s="27" t="s">
        <v>1409</v>
      </c>
      <c r="E66" s="30">
        <f>'3.3 - ENV_FLOORS'!D64</f>
        <v>0</v>
      </c>
      <c r="F66" s="30">
        <f>'3.3 - ENV_FLOORS'!E64</f>
        <v>0</v>
      </c>
      <c r="G66" s="141">
        <f>'3.3 - ENV_FLOORS'!F64</f>
        <v>0</v>
      </c>
      <c r="H66" s="141">
        <f>'3.3 - ENV_FLOORS'!G64</f>
        <v>0</v>
      </c>
      <c r="I66" s="141">
        <f>'3.3 - ENV_FLOORS'!H64</f>
        <v>0</v>
      </c>
      <c r="J66" s="24">
        <f>'3.3 - ENV_FLOORS'!J64</f>
        <v>0</v>
      </c>
      <c r="K66" s="24">
        <f>'3.3 - ENV_FLOORS'!G64</f>
        <v>0</v>
      </c>
      <c r="L66" s="24">
        <f>'3.3 - ENV_FLOORS'!I64</f>
        <v>0</v>
      </c>
      <c r="M66" s="251"/>
      <c r="N66" s="231"/>
      <c r="O66" s="231"/>
      <c r="AR66" s="231"/>
      <c r="AS66" s="231"/>
      <c r="AT66" s="231"/>
      <c r="AU66" s="231"/>
      <c r="AV66" s="231"/>
      <c r="AW66" s="231"/>
      <c r="AX66" s="231"/>
      <c r="AY66" s="231"/>
    </row>
    <row r="67" spans="2:51" s="232" customFormat="1" ht="18">
      <c r="B67" s="231"/>
      <c r="C67" s="12" t="s">
        <v>521</v>
      </c>
      <c r="D67" s="27" t="s">
        <v>1445</v>
      </c>
      <c r="E67" s="30" t="s">
        <v>805</v>
      </c>
      <c r="F67" s="30" t="s">
        <v>805</v>
      </c>
      <c r="G67" s="141">
        <f>'3.3 - ENV_FLOORS'!F67</f>
        <v>0</v>
      </c>
      <c r="H67" s="141">
        <f>'3.3 - ENV_FLOORS'!G67</f>
        <v>0</v>
      </c>
      <c r="I67" s="141">
        <f>'3.3 - ENV_FLOORS'!H67</f>
        <v>0</v>
      </c>
      <c r="J67" s="24">
        <f>'3.3 - ENV_FLOORS'!J67</f>
        <v>0</v>
      </c>
      <c r="K67" s="24">
        <f>'3.3 - ENV_FLOORS'!G67</f>
        <v>0</v>
      </c>
      <c r="L67" s="24">
        <f>'3.3 - ENV_FLOORS'!I67</f>
        <v>0</v>
      </c>
      <c r="M67" s="251"/>
      <c r="N67" s="231"/>
      <c r="O67" s="231"/>
      <c r="AR67" s="231"/>
      <c r="AS67" s="231"/>
      <c r="AT67" s="231"/>
      <c r="AU67" s="231"/>
      <c r="AV67" s="231"/>
      <c r="AW67" s="231"/>
      <c r="AX67" s="231"/>
      <c r="AY67" s="231"/>
    </row>
    <row r="68" spans="2:51" s="232" customFormat="1" ht="54">
      <c r="B68" s="231"/>
      <c r="C68" s="12" t="s">
        <v>522</v>
      </c>
      <c r="D68" s="27" t="s">
        <v>1828</v>
      </c>
      <c r="E68" s="30" t="s">
        <v>805</v>
      </c>
      <c r="F68" s="30" t="s">
        <v>805</v>
      </c>
      <c r="G68" s="141">
        <f>'3.3 - ENV_FLOORS'!F68</f>
        <v>0</v>
      </c>
      <c r="H68" s="141">
        <f>'3.3 - ENV_FLOORS'!G68</f>
        <v>0</v>
      </c>
      <c r="I68" s="141">
        <f>'3.3 - ENV_FLOORS'!H68</f>
        <v>0</v>
      </c>
      <c r="J68" s="24">
        <f>'3.3 - ENV_FLOORS'!J68</f>
        <v>0</v>
      </c>
      <c r="K68" s="24">
        <f>'3.3 - ENV_FLOORS'!G68</f>
        <v>0</v>
      </c>
      <c r="L68" s="24">
        <f>'3.3 - ENV_FLOORS'!I68</f>
        <v>0</v>
      </c>
      <c r="M68" s="251"/>
      <c r="N68" s="231"/>
      <c r="O68" s="231"/>
      <c r="AR68" s="231"/>
      <c r="AS68" s="231"/>
      <c r="AT68" s="231"/>
      <c r="AU68" s="231"/>
      <c r="AV68" s="231"/>
      <c r="AW68" s="231"/>
      <c r="AX68" s="231"/>
      <c r="AY68" s="231"/>
    </row>
    <row r="69" spans="2:51" s="232" customFormat="1" ht="36">
      <c r="B69" s="231"/>
      <c r="C69" s="12" t="s">
        <v>204</v>
      </c>
      <c r="D69" s="27" t="s">
        <v>1829</v>
      </c>
      <c r="E69" s="30" t="s">
        <v>805</v>
      </c>
      <c r="F69" s="30" t="s">
        <v>805</v>
      </c>
      <c r="G69" s="141">
        <f>'3.3 - ENV_FLOORS'!F69</f>
        <v>0</v>
      </c>
      <c r="H69" s="141">
        <f>'3.3 - ENV_FLOORS'!G69</f>
        <v>0</v>
      </c>
      <c r="I69" s="141">
        <f>'3.3 - ENV_FLOORS'!H69</f>
        <v>0</v>
      </c>
      <c r="J69" s="24">
        <f>'3.3 - ENV_FLOORS'!J69</f>
        <v>0</v>
      </c>
      <c r="K69" s="24">
        <f>'3.3 - ENV_FLOORS'!G69</f>
        <v>0</v>
      </c>
      <c r="L69" s="24">
        <f>'3.3 - ENV_FLOORS'!I69</f>
        <v>0</v>
      </c>
      <c r="M69" s="251"/>
      <c r="N69" s="231"/>
      <c r="O69" s="231"/>
      <c r="AR69" s="231"/>
      <c r="AS69" s="231"/>
      <c r="AT69" s="231"/>
      <c r="AU69" s="231"/>
      <c r="AV69" s="231"/>
      <c r="AW69" s="231"/>
      <c r="AX69" s="231"/>
      <c r="AY69" s="231"/>
    </row>
    <row r="70" spans="2:51" s="232" customFormat="1" ht="54">
      <c r="B70" s="231"/>
      <c r="C70" s="12" t="s">
        <v>1311</v>
      </c>
      <c r="D70" s="27" t="s">
        <v>1830</v>
      </c>
      <c r="E70" s="30" t="s">
        <v>805</v>
      </c>
      <c r="F70" s="30" t="s">
        <v>805</v>
      </c>
      <c r="G70" s="141">
        <f>'3.3 - ENV_FLOORS'!F70</f>
        <v>0</v>
      </c>
      <c r="H70" s="141">
        <f>'3.3 - ENV_FLOORS'!G70</f>
        <v>0</v>
      </c>
      <c r="I70" s="141">
        <f>'3.3 - ENV_FLOORS'!H70</f>
        <v>0</v>
      </c>
      <c r="J70" s="24">
        <f>'3.3 - ENV_FLOORS'!J70</f>
        <v>0</v>
      </c>
      <c r="K70" s="24">
        <f>'3.3 - ENV_FLOORS'!G70</f>
        <v>0</v>
      </c>
      <c r="L70" s="24">
        <f>'3.3 - ENV_FLOORS'!I70</f>
        <v>0</v>
      </c>
      <c r="M70" s="251"/>
      <c r="N70" s="231"/>
      <c r="O70" s="231"/>
      <c r="AR70" s="231"/>
      <c r="AS70" s="231"/>
      <c r="AT70" s="231"/>
      <c r="AU70" s="231"/>
      <c r="AV70" s="231"/>
      <c r="AW70" s="231"/>
      <c r="AX70" s="231"/>
      <c r="AY70" s="231"/>
    </row>
    <row r="71" spans="2:51" s="232" customFormat="1" ht="61.5" customHeight="1">
      <c r="B71" s="231"/>
      <c r="C71" s="12" t="s">
        <v>1312</v>
      </c>
      <c r="D71" s="27" t="s">
        <v>1831</v>
      </c>
      <c r="E71" s="30" t="s">
        <v>805</v>
      </c>
      <c r="F71" s="30" t="s">
        <v>805</v>
      </c>
      <c r="G71" s="141">
        <f>'3.3 - ENV_FLOORS'!F71</f>
        <v>0</v>
      </c>
      <c r="H71" s="141">
        <f>'3.3 - ENV_FLOORS'!G71</f>
        <v>0</v>
      </c>
      <c r="I71" s="141">
        <f>'3.3 - ENV_FLOORS'!H71</f>
        <v>0</v>
      </c>
      <c r="J71" s="24">
        <f>'3.3 - ENV_FLOORS'!J71</f>
        <v>0</v>
      </c>
      <c r="K71" s="24">
        <f>'3.3 - ENV_FLOORS'!G71</f>
        <v>0</v>
      </c>
      <c r="L71" s="24">
        <f>'3.3 - ENV_FLOORS'!I71</f>
        <v>0</v>
      </c>
      <c r="M71" s="251"/>
      <c r="N71" s="231"/>
      <c r="O71" s="231"/>
      <c r="AR71" s="231"/>
      <c r="AS71" s="231"/>
      <c r="AT71" s="231"/>
      <c r="AU71" s="231"/>
      <c r="AV71" s="231"/>
      <c r="AW71" s="231"/>
      <c r="AX71" s="231"/>
      <c r="AY71" s="231"/>
    </row>
    <row r="72" spans="2:51" s="232" customFormat="1" ht="18">
      <c r="B72" s="231"/>
      <c r="C72" s="12" t="s">
        <v>1313</v>
      </c>
      <c r="D72" s="27" t="s">
        <v>359</v>
      </c>
      <c r="E72" s="30" t="s">
        <v>805</v>
      </c>
      <c r="F72" s="30" t="s">
        <v>805</v>
      </c>
      <c r="G72" s="141">
        <f>'3.3 - ENV_FLOORS'!F72</f>
        <v>0</v>
      </c>
      <c r="H72" s="141">
        <f>'3.3 - ENV_FLOORS'!G72</f>
        <v>0</v>
      </c>
      <c r="I72" s="141">
        <f>'3.3 - ENV_FLOORS'!H72</f>
        <v>0</v>
      </c>
      <c r="J72" s="24">
        <f>'3.3 - ENV_FLOORS'!J72</f>
        <v>0</v>
      </c>
      <c r="K72" s="24" t="s">
        <v>805</v>
      </c>
      <c r="L72" s="24">
        <f>'3.3 - ENV_FLOORS'!I72</f>
        <v>0</v>
      </c>
      <c r="M72" s="251"/>
      <c r="N72" s="231"/>
      <c r="O72" s="231"/>
      <c r="AR72" s="231"/>
      <c r="AS72" s="231"/>
      <c r="AT72" s="231"/>
      <c r="AU72" s="231"/>
      <c r="AV72" s="231"/>
      <c r="AW72" s="231"/>
      <c r="AX72" s="231"/>
      <c r="AY72" s="231"/>
    </row>
    <row r="73" spans="2:51" s="232" customFormat="1" ht="18">
      <c r="B73" s="231"/>
      <c r="C73" s="12" t="s">
        <v>1314</v>
      </c>
      <c r="D73" s="27" t="s">
        <v>360</v>
      </c>
      <c r="E73" s="30" t="s">
        <v>805</v>
      </c>
      <c r="F73" s="30" t="s">
        <v>805</v>
      </c>
      <c r="G73" s="141" t="s">
        <v>805</v>
      </c>
      <c r="H73" s="141" t="s">
        <v>805</v>
      </c>
      <c r="I73" s="141" t="s">
        <v>805</v>
      </c>
      <c r="J73" s="24">
        <f>'3.3 - ENV_FLOORS'!J73</f>
        <v>0</v>
      </c>
      <c r="K73" s="24" t="s">
        <v>805</v>
      </c>
      <c r="L73" s="24">
        <f>'3.3 - ENV_FLOORS'!I73</f>
        <v>0</v>
      </c>
      <c r="M73" s="251"/>
      <c r="N73" s="231"/>
      <c r="O73" s="231"/>
      <c r="AR73" s="231"/>
      <c r="AS73" s="231"/>
      <c r="AT73" s="231"/>
      <c r="AU73" s="231"/>
      <c r="AV73" s="231"/>
      <c r="AW73" s="231"/>
      <c r="AX73" s="231"/>
      <c r="AY73" s="231"/>
    </row>
    <row r="74" spans="2:51" s="232" customFormat="1" ht="18">
      <c r="B74" s="231"/>
      <c r="C74" s="146"/>
      <c r="D74" s="147" t="s">
        <v>473</v>
      </c>
      <c r="E74" s="147"/>
      <c r="F74" s="147"/>
      <c r="G74" s="147"/>
      <c r="H74" s="147"/>
      <c r="I74" s="147"/>
      <c r="J74" s="147"/>
      <c r="K74" s="147"/>
      <c r="L74" s="147"/>
      <c r="M74" s="511"/>
      <c r="N74" s="231"/>
      <c r="O74" s="231"/>
      <c r="AR74" s="231"/>
      <c r="AS74" s="231"/>
      <c r="AT74" s="231"/>
      <c r="AU74" s="231"/>
      <c r="AV74" s="231"/>
      <c r="AW74" s="231"/>
      <c r="AX74" s="231"/>
      <c r="AY74" s="231"/>
    </row>
    <row r="75" spans="2:51" s="232" customFormat="1" ht="36">
      <c r="B75" s="231"/>
      <c r="C75" s="12" t="s">
        <v>523</v>
      </c>
      <c r="D75" s="23" t="s">
        <v>164</v>
      </c>
      <c r="E75" s="30" t="s">
        <v>805</v>
      </c>
      <c r="F75" s="30" t="s">
        <v>805</v>
      </c>
      <c r="G75" s="141">
        <f>'3.4 - ENV_WINDOWS'!$G$27</f>
        <v>0</v>
      </c>
      <c r="H75" s="141">
        <f>'3.4 - ENV_WINDOWS'!$M$27</f>
        <v>0</v>
      </c>
      <c r="I75" s="141">
        <f>'3.4 - ENV_WINDOWS'!$N$27</f>
        <v>0</v>
      </c>
      <c r="J75" s="24" t="s">
        <v>805</v>
      </c>
      <c r="K75" s="24" t="s">
        <v>805</v>
      </c>
      <c r="L75" s="24" t="s">
        <v>805</v>
      </c>
      <c r="M75" s="251"/>
      <c r="N75" s="231"/>
      <c r="O75" s="231"/>
      <c r="AR75" s="231"/>
      <c r="AS75" s="231"/>
      <c r="AT75" s="231"/>
      <c r="AU75" s="231"/>
      <c r="AV75" s="231"/>
      <c r="AW75" s="231"/>
      <c r="AX75" s="231"/>
      <c r="AY75" s="231"/>
    </row>
    <row r="76" spans="2:51" s="232" customFormat="1" ht="18">
      <c r="B76" s="231"/>
      <c r="C76" s="12" t="s">
        <v>524</v>
      </c>
      <c r="D76" s="27" t="s">
        <v>1446</v>
      </c>
      <c r="E76" s="30">
        <f>'3.4 - ENV_WINDOWS'!E39</f>
        <v>0</v>
      </c>
      <c r="F76" s="30">
        <f>'3.4 - ENV_WINDOWS'!F39</f>
        <v>0</v>
      </c>
      <c r="G76" s="141">
        <f>'3.4 - ENV_WINDOWS'!G39</f>
        <v>0</v>
      </c>
      <c r="H76" s="141">
        <f>'3.4 - ENV_WINDOWS'!M39</f>
        <v>0</v>
      </c>
      <c r="I76" s="141">
        <f>'3.4 - ENV_WINDOWS'!N39</f>
        <v>0</v>
      </c>
      <c r="J76" s="24">
        <f>'3.4 - ENV_WINDOWS'!P39</f>
        <v>0</v>
      </c>
      <c r="K76" s="24">
        <f>'3.4 - ENV_WINDOWS'!M39</f>
        <v>0</v>
      </c>
      <c r="L76" s="24">
        <f>'3.4 - ENV_WINDOWS'!O39</f>
        <v>0</v>
      </c>
      <c r="M76" s="251"/>
      <c r="N76" s="231"/>
      <c r="O76" s="231"/>
      <c r="AR76" s="231"/>
      <c r="AS76" s="231"/>
      <c r="AT76" s="231"/>
      <c r="AU76" s="231"/>
      <c r="AV76" s="231"/>
      <c r="AW76" s="231"/>
      <c r="AX76" s="231"/>
      <c r="AY76" s="231"/>
    </row>
    <row r="77" spans="2:51" s="232" customFormat="1" ht="18">
      <c r="B77" s="231"/>
      <c r="C77" s="12" t="s">
        <v>525</v>
      </c>
      <c r="D77" s="27" t="s">
        <v>266</v>
      </c>
      <c r="E77" s="30" t="s">
        <v>805</v>
      </c>
      <c r="F77" s="30" t="s">
        <v>805</v>
      </c>
      <c r="G77" s="141">
        <f>'3.4 - ENV_WINDOWS'!G40</f>
        <v>0</v>
      </c>
      <c r="H77" s="141">
        <f>'3.4 - ENV_WINDOWS'!M40</f>
        <v>0</v>
      </c>
      <c r="I77" s="141">
        <f>'3.4 - ENV_WINDOWS'!N40</f>
        <v>0</v>
      </c>
      <c r="J77" s="24">
        <f>'3.4 - ENV_WINDOWS'!P40</f>
        <v>0</v>
      </c>
      <c r="K77" s="24">
        <f>'3.4 - ENV_WINDOWS'!M40</f>
        <v>0</v>
      </c>
      <c r="L77" s="24">
        <f>'3.4 - ENV_WINDOWS'!O40</f>
        <v>0</v>
      </c>
      <c r="M77" s="251"/>
      <c r="N77" s="231"/>
      <c r="O77" s="231"/>
      <c r="AR77" s="231"/>
      <c r="AS77" s="231"/>
      <c r="AT77" s="231"/>
      <c r="AU77" s="231"/>
      <c r="AV77" s="231"/>
      <c r="AW77" s="231"/>
      <c r="AX77" s="231"/>
      <c r="AY77" s="231"/>
    </row>
    <row r="78" spans="2:51" s="232" customFormat="1" ht="18">
      <c r="B78" s="231"/>
      <c r="C78" s="12" t="s">
        <v>526</v>
      </c>
      <c r="D78" s="27" t="s">
        <v>425</v>
      </c>
      <c r="E78" s="30" t="s">
        <v>805</v>
      </c>
      <c r="F78" s="30" t="s">
        <v>805</v>
      </c>
      <c r="G78" s="141" t="s">
        <v>805</v>
      </c>
      <c r="H78" s="141" t="s">
        <v>805</v>
      </c>
      <c r="I78" s="141" t="s">
        <v>805</v>
      </c>
      <c r="J78" s="24">
        <f>'3.4 - ENV_WINDOWS'!P41</f>
        <v>0</v>
      </c>
      <c r="K78" s="24" t="s">
        <v>805</v>
      </c>
      <c r="L78" s="24">
        <f>'3.4 - ENV_WINDOWS'!O41</f>
        <v>0</v>
      </c>
      <c r="M78" s="251"/>
      <c r="N78" s="231"/>
      <c r="O78" s="231"/>
      <c r="AR78" s="231"/>
      <c r="AS78" s="231"/>
      <c r="AT78" s="231"/>
      <c r="AU78" s="231"/>
      <c r="AV78" s="231"/>
      <c r="AW78" s="231"/>
      <c r="AX78" s="231"/>
      <c r="AY78" s="231"/>
    </row>
    <row r="79" spans="2:51" s="232" customFormat="1" ht="18">
      <c r="B79" s="231"/>
      <c r="C79" s="12" t="s">
        <v>527</v>
      </c>
      <c r="D79" s="27" t="s">
        <v>424</v>
      </c>
      <c r="E79" s="30" t="s">
        <v>805</v>
      </c>
      <c r="F79" s="30" t="s">
        <v>805</v>
      </c>
      <c r="G79" s="141" t="s">
        <v>805</v>
      </c>
      <c r="H79" s="141" t="s">
        <v>805</v>
      </c>
      <c r="I79" s="141" t="s">
        <v>805</v>
      </c>
      <c r="J79" s="24">
        <f>'3.4 - ENV_WINDOWS'!P42</f>
        <v>0</v>
      </c>
      <c r="K79" s="24" t="s">
        <v>805</v>
      </c>
      <c r="L79" s="24">
        <f>'3.4 - ENV_WINDOWS'!O42</f>
        <v>0</v>
      </c>
      <c r="M79" s="251"/>
      <c r="N79" s="231"/>
      <c r="O79" s="231"/>
      <c r="AR79" s="231"/>
      <c r="AS79" s="231"/>
      <c r="AT79" s="231"/>
      <c r="AU79" s="231"/>
      <c r="AV79" s="231"/>
      <c r="AW79" s="231"/>
      <c r="AX79" s="231"/>
      <c r="AY79" s="231"/>
    </row>
    <row r="80" spans="2:51" s="232" customFormat="1" ht="18">
      <c r="B80" s="231"/>
      <c r="C80" s="12" t="s">
        <v>528</v>
      </c>
      <c r="D80" s="27" t="s">
        <v>426</v>
      </c>
      <c r="E80" s="30" t="s">
        <v>805</v>
      </c>
      <c r="F80" s="30" t="s">
        <v>805</v>
      </c>
      <c r="G80" s="141" t="s">
        <v>805</v>
      </c>
      <c r="H80" s="141" t="s">
        <v>805</v>
      </c>
      <c r="I80" s="141" t="s">
        <v>805</v>
      </c>
      <c r="J80" s="24">
        <f>'3.4 - ENV_WINDOWS'!P43</f>
        <v>0</v>
      </c>
      <c r="K80" s="24" t="s">
        <v>805</v>
      </c>
      <c r="L80" s="24">
        <f>'3.4 - ENV_WINDOWS'!O43</f>
        <v>0</v>
      </c>
      <c r="M80" s="251"/>
      <c r="N80" s="231"/>
      <c r="O80" s="231"/>
      <c r="AR80" s="231"/>
      <c r="AS80" s="231"/>
      <c r="AT80" s="231"/>
      <c r="AU80" s="231"/>
      <c r="AV80" s="231"/>
      <c r="AW80" s="231"/>
      <c r="AX80" s="231"/>
      <c r="AY80" s="231"/>
    </row>
    <row r="81" spans="2:51" s="232" customFormat="1" ht="18">
      <c r="B81" s="231"/>
      <c r="C81" s="12" t="s">
        <v>529</v>
      </c>
      <c r="D81" s="27" t="s">
        <v>427</v>
      </c>
      <c r="E81" s="30" t="s">
        <v>805</v>
      </c>
      <c r="F81" s="30" t="s">
        <v>805</v>
      </c>
      <c r="G81" s="141" t="s">
        <v>805</v>
      </c>
      <c r="H81" s="141" t="s">
        <v>805</v>
      </c>
      <c r="I81" s="141" t="s">
        <v>805</v>
      </c>
      <c r="J81" s="24">
        <f>'3.4 - ENV_WINDOWS'!P44</f>
        <v>0</v>
      </c>
      <c r="K81" s="24" t="s">
        <v>805</v>
      </c>
      <c r="L81" s="24">
        <f>'3.4 - ENV_WINDOWS'!O44</f>
        <v>0</v>
      </c>
      <c r="M81" s="251"/>
      <c r="N81" s="231"/>
      <c r="O81" s="231"/>
      <c r="AR81" s="231"/>
      <c r="AS81" s="231"/>
      <c r="AT81" s="231"/>
      <c r="AU81" s="231"/>
      <c r="AV81" s="231"/>
      <c r="AW81" s="231"/>
      <c r="AX81" s="231"/>
      <c r="AY81" s="231"/>
    </row>
    <row r="82" spans="2:51" s="232" customFormat="1" ht="36">
      <c r="B82" s="231"/>
      <c r="C82" s="12" t="s">
        <v>205</v>
      </c>
      <c r="D82" s="27" t="s">
        <v>674</v>
      </c>
      <c r="E82" s="30" t="s">
        <v>805</v>
      </c>
      <c r="F82" s="30" t="s">
        <v>805</v>
      </c>
      <c r="G82" s="141" t="s">
        <v>805</v>
      </c>
      <c r="H82" s="141" t="s">
        <v>805</v>
      </c>
      <c r="I82" s="141" t="s">
        <v>805</v>
      </c>
      <c r="J82" s="24">
        <f>'3.4 - ENV_WINDOWS'!P45</f>
        <v>0</v>
      </c>
      <c r="K82" s="24" t="s">
        <v>805</v>
      </c>
      <c r="L82" s="24">
        <f>'3.4 - ENV_WINDOWS'!O45</f>
        <v>0</v>
      </c>
      <c r="M82" s="251"/>
      <c r="N82" s="231"/>
      <c r="O82" s="231"/>
      <c r="AR82" s="231"/>
      <c r="AS82" s="231"/>
      <c r="AT82" s="231"/>
      <c r="AU82" s="231"/>
      <c r="AV82" s="231"/>
      <c r="AW82" s="231"/>
      <c r="AX82" s="231"/>
      <c r="AY82" s="231"/>
    </row>
    <row r="83" spans="2:51" s="232" customFormat="1" ht="36">
      <c r="B83" s="231"/>
      <c r="C83" s="12" t="s">
        <v>206</v>
      </c>
      <c r="D83" s="27" t="s">
        <v>392</v>
      </c>
      <c r="E83" s="30" t="s">
        <v>805</v>
      </c>
      <c r="F83" s="30" t="s">
        <v>805</v>
      </c>
      <c r="G83" s="141" t="s">
        <v>805</v>
      </c>
      <c r="H83" s="141" t="s">
        <v>805</v>
      </c>
      <c r="I83" s="141" t="s">
        <v>805</v>
      </c>
      <c r="J83" s="24">
        <f>'3.4 - ENV_WINDOWS'!P46</f>
        <v>0</v>
      </c>
      <c r="K83" s="24" t="s">
        <v>805</v>
      </c>
      <c r="L83" s="24">
        <f>'3.4 - ENV_WINDOWS'!O46</f>
        <v>0</v>
      </c>
      <c r="M83" s="251"/>
      <c r="N83" s="231"/>
      <c r="O83" s="231"/>
      <c r="AR83" s="231"/>
      <c r="AS83" s="231"/>
      <c r="AT83" s="231"/>
      <c r="AU83" s="231"/>
      <c r="AV83" s="231"/>
      <c r="AW83" s="231"/>
      <c r="AX83" s="231"/>
      <c r="AY83" s="231"/>
    </row>
    <row r="84" spans="2:51" s="232" customFormat="1" ht="18">
      <c r="B84" s="231"/>
      <c r="C84" s="146"/>
      <c r="D84" s="147" t="s">
        <v>474</v>
      </c>
      <c r="E84" s="147"/>
      <c r="F84" s="147"/>
      <c r="G84" s="147"/>
      <c r="H84" s="147"/>
      <c r="I84" s="147"/>
      <c r="J84" s="147"/>
      <c r="K84" s="147"/>
      <c r="L84" s="147"/>
      <c r="M84" s="511"/>
      <c r="N84" s="231"/>
      <c r="O84" s="231"/>
      <c r="AR84" s="231"/>
      <c r="AS84" s="231"/>
      <c r="AT84" s="231"/>
      <c r="AU84" s="231"/>
      <c r="AV84" s="231"/>
      <c r="AW84" s="231"/>
      <c r="AX84" s="231"/>
      <c r="AY84" s="231"/>
    </row>
    <row r="85" spans="2:51" s="232" customFormat="1" ht="36">
      <c r="B85" s="231"/>
      <c r="C85" s="12" t="s">
        <v>530</v>
      </c>
      <c r="D85" s="23" t="s">
        <v>165</v>
      </c>
      <c r="E85" s="30" t="s">
        <v>805</v>
      </c>
      <c r="F85" s="30" t="s">
        <v>805</v>
      </c>
      <c r="G85" s="141">
        <f>'3.5 - ENV_EXTERIOR DOORS'!$G$26</f>
        <v>0</v>
      </c>
      <c r="H85" s="141">
        <f>'3.5 - ENV_EXTERIOR DOORS'!$J$26</f>
        <v>0</v>
      </c>
      <c r="I85" s="141">
        <f>'3.5 - ENV_EXTERIOR DOORS'!$K$26</f>
        <v>0</v>
      </c>
      <c r="J85" s="24" t="s">
        <v>805</v>
      </c>
      <c r="K85" s="24" t="s">
        <v>805</v>
      </c>
      <c r="L85" s="24" t="s">
        <v>805</v>
      </c>
      <c r="M85" s="251"/>
      <c r="N85" s="231"/>
      <c r="O85" s="231"/>
      <c r="AR85" s="231"/>
      <c r="AS85" s="231"/>
      <c r="AT85" s="231"/>
      <c r="AU85" s="231"/>
      <c r="AV85" s="231"/>
      <c r="AW85" s="231"/>
      <c r="AX85" s="231"/>
      <c r="AY85" s="231"/>
    </row>
    <row r="86" spans="2:51" ht="36">
      <c r="C86" s="12" t="s">
        <v>531</v>
      </c>
      <c r="D86" s="27" t="s">
        <v>1447</v>
      </c>
      <c r="E86" s="30">
        <f>'3.5 - ENV_EXTERIOR DOORS'!E37</f>
        <v>0</v>
      </c>
      <c r="F86" s="30">
        <f>'3.5 - ENV_EXTERIOR DOORS'!F37</f>
        <v>0</v>
      </c>
      <c r="G86" s="141">
        <f>'3.5 - ENV_EXTERIOR DOORS'!G37</f>
        <v>0</v>
      </c>
      <c r="H86" s="141">
        <f>'3.5 - ENV_EXTERIOR DOORS'!J37</f>
        <v>0</v>
      </c>
      <c r="I86" s="141">
        <f>'3.5 - ENV_EXTERIOR DOORS'!K37</f>
        <v>0</v>
      </c>
      <c r="J86" s="24">
        <f>'3.5 - ENV_EXTERIOR DOORS'!M37</f>
        <v>0</v>
      </c>
      <c r="K86" s="24">
        <f>'3.5 - ENV_EXTERIOR DOORS'!J37</f>
        <v>0</v>
      </c>
      <c r="L86" s="24">
        <f>'3.5 - ENV_EXTERIOR DOORS'!L37</f>
        <v>0</v>
      </c>
      <c r="M86" s="251"/>
      <c r="N86" s="231"/>
      <c r="O86" s="231"/>
    </row>
    <row r="87" spans="2:51" ht="18">
      <c r="C87" s="12" t="s">
        <v>532</v>
      </c>
      <c r="D87" s="27" t="s">
        <v>428</v>
      </c>
      <c r="E87" s="30" t="s">
        <v>805</v>
      </c>
      <c r="F87" s="30" t="s">
        <v>805</v>
      </c>
      <c r="G87" s="141">
        <f>'3.5 - ENV_EXTERIOR DOORS'!G38</f>
        <v>0</v>
      </c>
      <c r="H87" s="141">
        <f>'3.5 - ENV_EXTERIOR DOORS'!J38</f>
        <v>0</v>
      </c>
      <c r="I87" s="141">
        <f>'3.5 - ENV_EXTERIOR DOORS'!K38</f>
        <v>0</v>
      </c>
      <c r="J87" s="24">
        <f>'3.5 - ENV_EXTERIOR DOORS'!M38</f>
        <v>0</v>
      </c>
      <c r="K87" s="24" t="s">
        <v>805</v>
      </c>
      <c r="L87" s="24">
        <f>'3.5 - ENV_EXTERIOR DOORS'!L38</f>
        <v>0</v>
      </c>
      <c r="M87" s="251"/>
      <c r="N87" s="231"/>
      <c r="O87" s="231"/>
    </row>
    <row r="88" spans="2:51" ht="18">
      <c r="C88" s="12" t="s">
        <v>533</v>
      </c>
      <c r="D88" s="27" t="s">
        <v>429</v>
      </c>
      <c r="E88" s="30" t="s">
        <v>805</v>
      </c>
      <c r="F88" s="30" t="s">
        <v>805</v>
      </c>
      <c r="G88" s="141" t="s">
        <v>805</v>
      </c>
      <c r="H88" s="141" t="s">
        <v>805</v>
      </c>
      <c r="I88" s="141" t="s">
        <v>805</v>
      </c>
      <c r="J88" s="24">
        <f>'3.5 - ENV_EXTERIOR DOORS'!M39</f>
        <v>0</v>
      </c>
      <c r="K88" s="24" t="s">
        <v>805</v>
      </c>
      <c r="L88" s="24">
        <f>'3.5 - ENV_EXTERIOR DOORS'!L39</f>
        <v>0</v>
      </c>
      <c r="M88" s="251"/>
      <c r="N88" s="231"/>
      <c r="O88" s="231"/>
    </row>
    <row r="89" spans="2:51" ht="18">
      <c r="C89" s="12" t="s">
        <v>534</v>
      </c>
      <c r="D89" s="27" t="s">
        <v>430</v>
      </c>
      <c r="E89" s="30" t="s">
        <v>805</v>
      </c>
      <c r="F89" s="30" t="s">
        <v>805</v>
      </c>
      <c r="G89" s="141" t="s">
        <v>805</v>
      </c>
      <c r="H89" s="141" t="s">
        <v>805</v>
      </c>
      <c r="I89" s="141" t="s">
        <v>805</v>
      </c>
      <c r="J89" s="24">
        <f>'3.5 - ENV_EXTERIOR DOORS'!M40</f>
        <v>0</v>
      </c>
      <c r="K89" s="24" t="s">
        <v>805</v>
      </c>
      <c r="L89" s="24">
        <f>'3.5 - ENV_EXTERIOR DOORS'!L40</f>
        <v>0</v>
      </c>
      <c r="M89" s="251"/>
      <c r="N89" s="231"/>
      <c r="O89" s="231"/>
    </row>
    <row r="90" spans="2:51" ht="18">
      <c r="C90" s="12" t="s">
        <v>535</v>
      </c>
      <c r="D90" s="27" t="s">
        <v>431</v>
      </c>
      <c r="E90" s="30" t="s">
        <v>805</v>
      </c>
      <c r="F90" s="30" t="s">
        <v>805</v>
      </c>
      <c r="G90" s="141" t="s">
        <v>805</v>
      </c>
      <c r="H90" s="141" t="s">
        <v>805</v>
      </c>
      <c r="I90" s="141" t="s">
        <v>805</v>
      </c>
      <c r="J90" s="24">
        <f>'3.5 - ENV_EXTERIOR DOORS'!M41</f>
        <v>0</v>
      </c>
      <c r="K90" s="24" t="s">
        <v>805</v>
      </c>
      <c r="L90" s="24">
        <f>'3.5 - ENV_EXTERIOR DOORS'!L41</f>
        <v>0</v>
      </c>
      <c r="M90" s="251"/>
      <c r="N90" s="231"/>
      <c r="O90" s="231"/>
    </row>
    <row r="91" spans="2:51" ht="36">
      <c r="C91" s="12" t="s">
        <v>207</v>
      </c>
      <c r="D91" s="27" t="s">
        <v>392</v>
      </c>
      <c r="E91" s="30" t="s">
        <v>805</v>
      </c>
      <c r="F91" s="30" t="s">
        <v>805</v>
      </c>
      <c r="G91" s="141" t="s">
        <v>805</v>
      </c>
      <c r="H91" s="141" t="s">
        <v>805</v>
      </c>
      <c r="I91" s="141" t="s">
        <v>805</v>
      </c>
      <c r="J91" s="24">
        <f>'3.5 - ENV_EXTERIOR DOORS'!M42</f>
        <v>0</v>
      </c>
      <c r="K91" s="24" t="s">
        <v>805</v>
      </c>
      <c r="L91" s="24">
        <f>'3.5 - ENV_EXTERIOR DOORS'!L42</f>
        <v>0</v>
      </c>
      <c r="M91" s="251"/>
      <c r="N91" s="231"/>
      <c r="O91" s="231"/>
    </row>
    <row r="92" spans="2:51" s="244" customFormat="1" ht="18">
      <c r="C92" s="136">
        <v>4</v>
      </c>
      <c r="D92" s="137" t="s">
        <v>850</v>
      </c>
      <c r="E92" s="138"/>
      <c r="F92" s="138"/>
      <c r="G92" s="138"/>
      <c r="H92" s="138"/>
      <c r="I92" s="138"/>
      <c r="J92" s="138"/>
      <c r="K92" s="138"/>
      <c r="L92" s="139"/>
      <c r="M92" s="319"/>
      <c r="P92" s="245"/>
      <c r="Q92" s="245"/>
      <c r="R92" s="245"/>
      <c r="S92" s="245"/>
      <c r="T92" s="245"/>
      <c r="U92" s="245"/>
      <c r="V92" s="245"/>
      <c r="W92" s="245"/>
      <c r="X92" s="245"/>
      <c r="Y92" s="245"/>
      <c r="Z92" s="245"/>
      <c r="AA92" s="245"/>
      <c r="AB92" s="245"/>
      <c r="AC92" s="245"/>
      <c r="AD92" s="245"/>
      <c r="AE92" s="245"/>
      <c r="AF92" s="245"/>
      <c r="AG92" s="245"/>
      <c r="AH92" s="245"/>
      <c r="AI92" s="245"/>
      <c r="AJ92" s="245"/>
      <c r="AK92" s="245"/>
      <c r="AL92" s="245"/>
      <c r="AM92" s="245"/>
      <c r="AN92" s="245"/>
      <c r="AO92" s="245"/>
      <c r="AP92" s="245"/>
      <c r="AQ92" s="245"/>
    </row>
    <row r="93" spans="2:51" ht="54">
      <c r="C93" s="12" t="s">
        <v>536</v>
      </c>
      <c r="D93" s="23" t="s">
        <v>49</v>
      </c>
      <c r="E93" s="30" t="s">
        <v>805</v>
      </c>
      <c r="F93" s="30" t="s">
        <v>805</v>
      </c>
      <c r="G93" s="141">
        <f>'4.1 - GARAGES_CMPTZ &amp; HEATING '!$F$21</f>
        <v>0</v>
      </c>
      <c r="H93" s="141">
        <f>'4.1 - GARAGES_CMPTZ &amp; HEATING '!$G$21</f>
        <v>0</v>
      </c>
      <c r="I93" s="141">
        <f>'4.1 - GARAGES_CMPTZ &amp; HEATING '!$H$21</f>
        <v>0</v>
      </c>
      <c r="J93" s="24" t="s">
        <v>805</v>
      </c>
      <c r="K93" s="24" t="s">
        <v>805</v>
      </c>
      <c r="L93" s="24" t="s">
        <v>805</v>
      </c>
      <c r="M93" s="251"/>
      <c r="N93" s="231"/>
      <c r="O93" s="231"/>
    </row>
    <row r="94" spans="2:51" ht="18">
      <c r="C94" s="12" t="s">
        <v>537</v>
      </c>
      <c r="D94" s="23" t="s">
        <v>361</v>
      </c>
      <c r="E94" s="37" t="s">
        <v>805</v>
      </c>
      <c r="F94" s="37" t="s">
        <v>805</v>
      </c>
      <c r="G94" s="150">
        <f>'4.1 - GARAGES_CMPTZ &amp; HEATING '!F23</f>
        <v>0</v>
      </c>
      <c r="H94" s="150">
        <f>'4.1 - GARAGES_CMPTZ &amp; HEATING '!G23</f>
        <v>0</v>
      </c>
      <c r="I94" s="150">
        <f>'4.1 - GARAGES_CMPTZ &amp; HEATING '!H23</f>
        <v>0</v>
      </c>
      <c r="J94" s="26">
        <f>'4.1 - GARAGES_CMPTZ &amp; HEATING '!J23</f>
        <v>0</v>
      </c>
      <c r="K94" s="26">
        <f>'4.1 - GARAGES_CMPTZ &amp; HEATING '!G23</f>
        <v>0</v>
      </c>
      <c r="L94" s="26">
        <f>'4.1 - GARAGES_CMPTZ &amp; HEATING '!I23</f>
        <v>0</v>
      </c>
      <c r="M94" s="251"/>
      <c r="N94" s="231"/>
      <c r="O94" s="231"/>
    </row>
    <row r="95" spans="2:51" ht="18">
      <c r="C95" s="12" t="s">
        <v>537</v>
      </c>
      <c r="D95" s="23" t="s">
        <v>1518</v>
      </c>
      <c r="E95" s="37" t="s">
        <v>805</v>
      </c>
      <c r="F95" s="37" t="s">
        <v>805</v>
      </c>
      <c r="G95" s="150">
        <f>'4.1 - GARAGES_CMPTZ &amp; HEATING '!F24</f>
        <v>0</v>
      </c>
      <c r="H95" s="150">
        <f>'4.1 - GARAGES_CMPTZ &amp; HEATING '!G24</f>
        <v>0</v>
      </c>
      <c r="I95" s="150">
        <f>'4.1 - GARAGES_CMPTZ &amp; HEATING '!H24</f>
        <v>0</v>
      </c>
      <c r="J95" s="26">
        <f>'4.1 - GARAGES_CMPTZ &amp; HEATING '!J24</f>
        <v>0</v>
      </c>
      <c r="K95" s="26">
        <f>'4.1 - GARAGES_CMPTZ &amp; HEATING '!G24</f>
        <v>0</v>
      </c>
      <c r="L95" s="26">
        <f>'4.1 - GARAGES_CMPTZ &amp; HEATING '!I24</f>
        <v>0</v>
      </c>
      <c r="M95" s="251"/>
      <c r="N95" s="231"/>
      <c r="O95" s="231"/>
    </row>
    <row r="96" spans="2:51" ht="18">
      <c r="C96" s="12" t="s">
        <v>538</v>
      </c>
      <c r="D96" s="23" t="s">
        <v>1472</v>
      </c>
      <c r="E96" s="37" t="s">
        <v>805</v>
      </c>
      <c r="F96" s="37" t="s">
        <v>805</v>
      </c>
      <c r="G96" s="150">
        <f>'4.1 - GARAGES_CMPTZ &amp; HEATING '!F25</f>
        <v>0</v>
      </c>
      <c r="H96" s="150">
        <f>'4.1 - GARAGES_CMPTZ &amp; HEATING '!G25</f>
        <v>0</v>
      </c>
      <c r="I96" s="150">
        <f>'4.1 - GARAGES_CMPTZ &amp; HEATING '!H25</f>
        <v>0</v>
      </c>
      <c r="J96" s="26">
        <f>'4.1 - GARAGES_CMPTZ &amp; HEATING '!J25</f>
        <v>0</v>
      </c>
      <c r="K96" s="26">
        <f>'4.1 - GARAGES_CMPTZ &amp; HEATING '!G25</f>
        <v>0</v>
      </c>
      <c r="L96" s="26">
        <f>'4.1 - GARAGES_CMPTZ &amp; HEATING '!I25</f>
        <v>0</v>
      </c>
      <c r="M96" s="251"/>
      <c r="N96" s="231"/>
      <c r="O96" s="231"/>
    </row>
    <row r="97" spans="2:43" ht="18">
      <c r="C97" s="12" t="s">
        <v>539</v>
      </c>
      <c r="D97" s="23" t="s">
        <v>359</v>
      </c>
      <c r="E97" s="37" t="s">
        <v>805</v>
      </c>
      <c r="F97" s="37" t="s">
        <v>805</v>
      </c>
      <c r="G97" s="150" t="s">
        <v>805</v>
      </c>
      <c r="H97" s="150" t="s">
        <v>805</v>
      </c>
      <c r="I97" s="150" t="s">
        <v>805</v>
      </c>
      <c r="J97" s="26">
        <f>'4.1 - GARAGES_CMPTZ &amp; HEATING '!J26</f>
        <v>0</v>
      </c>
      <c r="K97" s="26" t="s">
        <v>805</v>
      </c>
      <c r="L97" s="26">
        <f>'4.1 - GARAGES_CMPTZ &amp; HEATING '!I26</f>
        <v>0</v>
      </c>
      <c r="M97" s="251"/>
      <c r="N97" s="231"/>
      <c r="O97" s="231"/>
    </row>
    <row r="98" spans="2:43" ht="36">
      <c r="C98" s="12" t="s">
        <v>208</v>
      </c>
      <c r="D98" s="23" t="s">
        <v>363</v>
      </c>
      <c r="E98" s="37" t="s">
        <v>805</v>
      </c>
      <c r="F98" s="37" t="s">
        <v>805</v>
      </c>
      <c r="G98" s="150" t="s">
        <v>805</v>
      </c>
      <c r="H98" s="150" t="s">
        <v>805</v>
      </c>
      <c r="I98" s="150" t="s">
        <v>805</v>
      </c>
      <c r="J98" s="26">
        <f>'4.1 - GARAGES_CMPTZ &amp; HEATING '!J27</f>
        <v>0</v>
      </c>
      <c r="K98" s="26" t="s">
        <v>805</v>
      </c>
      <c r="L98" s="26">
        <f>'4.1 - GARAGES_CMPTZ &amp; HEATING '!I27</f>
        <v>0</v>
      </c>
      <c r="M98" s="251"/>
      <c r="N98" s="231"/>
      <c r="O98" s="231"/>
    </row>
    <row r="99" spans="2:43" s="244" customFormat="1" ht="18">
      <c r="C99" s="136">
        <v>5</v>
      </c>
      <c r="D99" s="137" t="s">
        <v>1367</v>
      </c>
      <c r="E99" s="138"/>
      <c r="F99" s="138"/>
      <c r="G99" s="138"/>
      <c r="H99" s="138"/>
      <c r="I99" s="138"/>
      <c r="J99" s="138"/>
      <c r="K99" s="138"/>
      <c r="L99" s="139"/>
      <c r="M99" s="319"/>
      <c r="P99" s="245"/>
      <c r="Q99" s="245"/>
      <c r="R99" s="245"/>
      <c r="S99" s="245"/>
      <c r="T99" s="245"/>
      <c r="U99" s="245"/>
      <c r="V99" s="245"/>
      <c r="W99" s="245"/>
      <c r="X99" s="245"/>
      <c r="Y99" s="245"/>
      <c r="Z99" s="245"/>
      <c r="AA99" s="245"/>
      <c r="AB99" s="245"/>
      <c r="AC99" s="245"/>
      <c r="AD99" s="245"/>
      <c r="AE99" s="245"/>
      <c r="AF99" s="245"/>
      <c r="AG99" s="245"/>
      <c r="AH99" s="245"/>
      <c r="AI99" s="245"/>
      <c r="AJ99" s="245"/>
      <c r="AK99" s="245"/>
      <c r="AL99" s="245"/>
      <c r="AM99" s="245"/>
      <c r="AN99" s="245"/>
      <c r="AO99" s="245"/>
      <c r="AP99" s="245"/>
      <c r="AQ99" s="245"/>
    </row>
    <row r="100" spans="2:43" ht="18">
      <c r="C100" s="142" t="s">
        <v>872</v>
      </c>
      <c r="D100" s="143" t="s">
        <v>1351</v>
      </c>
      <c r="E100" s="144" t="str">
        <f>'5.1, 5.3 - HEATING'!F44</f>
        <v>See below</v>
      </c>
      <c r="F100" s="144" t="str">
        <f>'5.1, 5.3 - HEATING'!G44</f>
        <v>See below</v>
      </c>
      <c r="G100" s="145">
        <f>'5.1, 5.3 - HEATING'!H44</f>
        <v>0</v>
      </c>
      <c r="H100" s="145">
        <f>'5.1, 5.3 - HEATING'!M44</f>
        <v>0</v>
      </c>
      <c r="I100" s="145">
        <f>'5.1, 5.3 - HEATING'!N44</f>
        <v>0</v>
      </c>
      <c r="J100" s="54">
        <f>'5.1, 5.3 - HEATING'!P44</f>
        <v>0</v>
      </c>
      <c r="K100" s="54">
        <f>'5.1, 5.3 - HEATING'!M44</f>
        <v>0</v>
      </c>
      <c r="L100" s="54">
        <f>'5.1, 5.3 - HEATING'!O44</f>
        <v>0</v>
      </c>
      <c r="M100" s="249"/>
      <c r="N100" s="231"/>
      <c r="O100" s="231"/>
    </row>
    <row r="101" spans="2:43" ht="18">
      <c r="C101" s="146"/>
      <c r="D101" s="147" t="s">
        <v>1071</v>
      </c>
      <c r="E101" s="147"/>
      <c r="F101" s="147"/>
      <c r="G101" s="147"/>
      <c r="H101" s="147"/>
      <c r="I101" s="147"/>
      <c r="J101" s="147"/>
      <c r="K101" s="147"/>
      <c r="L101" s="147"/>
      <c r="M101" s="511"/>
      <c r="N101" s="231"/>
      <c r="O101" s="231"/>
    </row>
    <row r="102" spans="2:43" ht="18">
      <c r="C102" s="148" t="s">
        <v>1383</v>
      </c>
      <c r="D102" s="25" t="s">
        <v>1190</v>
      </c>
      <c r="E102" s="144">
        <f>'5.1, 5.3 - HEATING'!F48</f>
        <v>0</v>
      </c>
      <c r="F102" s="144">
        <f>'5.1, 5.3 - HEATING'!G48</f>
        <v>0</v>
      </c>
      <c r="G102" s="145">
        <f>'5.1, 5.3 - HEATING'!H48</f>
        <v>0</v>
      </c>
      <c r="H102" s="145">
        <f>'5.1, 5.3 - HEATING'!M48</f>
        <v>0</v>
      </c>
      <c r="I102" s="145">
        <f>'5.1, 5.3 - HEATING'!N48</f>
        <v>0</v>
      </c>
      <c r="J102" s="54">
        <f>'5.1, 5.3 - HEATING'!P48</f>
        <v>0</v>
      </c>
      <c r="K102" s="54">
        <f>'5.1, 5.3 - HEATING'!M48</f>
        <v>0</v>
      </c>
      <c r="L102" s="54">
        <f>'5.1, 5.3 - HEATING'!O48</f>
        <v>0</v>
      </c>
      <c r="M102" s="251"/>
      <c r="N102" s="231"/>
      <c r="O102" s="231"/>
    </row>
    <row r="103" spans="2:43" ht="18">
      <c r="C103" s="148" t="s">
        <v>1384</v>
      </c>
      <c r="D103" s="149" t="s">
        <v>1174</v>
      </c>
      <c r="E103" s="144">
        <f>'5.1, 5.3 - HEATING'!F46</f>
        <v>0</v>
      </c>
      <c r="F103" s="144">
        <f>'5.1, 5.3 - HEATING'!G46</f>
        <v>0</v>
      </c>
      <c r="G103" s="145">
        <f>'5.1, 5.3 - HEATING'!H46</f>
        <v>0</v>
      </c>
      <c r="H103" s="145">
        <f>'5.1, 5.3 - HEATING'!M46</f>
        <v>0</v>
      </c>
      <c r="I103" s="145">
        <f>'5.1, 5.3 - HEATING'!N46</f>
        <v>0</v>
      </c>
      <c r="J103" s="54">
        <f>'5.1, 5.3 - HEATING'!P46</f>
        <v>0</v>
      </c>
      <c r="K103" s="54">
        <f>'5.1, 5.3 - HEATING'!M46</f>
        <v>0</v>
      </c>
      <c r="L103" s="54">
        <f>'5.1, 5.3 - HEATING'!O46</f>
        <v>0</v>
      </c>
      <c r="M103" s="250"/>
      <c r="N103" s="231"/>
      <c r="O103" s="231"/>
    </row>
    <row r="104" spans="2:43" ht="36">
      <c r="C104" s="148" t="s">
        <v>1385</v>
      </c>
      <c r="D104" s="25" t="s">
        <v>338</v>
      </c>
      <c r="E104" s="144">
        <f>'5.1, 5.3 - HEATING'!F47</f>
        <v>0</v>
      </c>
      <c r="F104" s="144">
        <f>'5.1, 5.3 - HEATING'!G47</f>
        <v>0</v>
      </c>
      <c r="G104" s="145">
        <f>'5.1, 5.3 - HEATING'!H47</f>
        <v>0</v>
      </c>
      <c r="H104" s="145">
        <f>'5.1, 5.3 - HEATING'!M47</f>
        <v>0</v>
      </c>
      <c r="I104" s="145">
        <f>'5.1, 5.3 - HEATING'!N47</f>
        <v>0</v>
      </c>
      <c r="J104" s="54">
        <f>'5.1, 5.3 - HEATING'!P47</f>
        <v>0</v>
      </c>
      <c r="K104" s="54">
        <f>'5.1, 5.3 - HEATING'!M47</f>
        <v>0</v>
      </c>
      <c r="L104" s="54">
        <f>'5.1, 5.3 - HEATING'!O47</f>
        <v>0</v>
      </c>
      <c r="M104" s="251"/>
      <c r="N104" s="231"/>
      <c r="O104" s="231"/>
    </row>
    <row r="105" spans="2:43" ht="36">
      <c r="C105" s="148" t="s">
        <v>1386</v>
      </c>
      <c r="D105" s="25" t="s">
        <v>1196</v>
      </c>
      <c r="E105" s="144">
        <f>'5.1, 5.3 - HEATING'!F49</f>
        <v>0</v>
      </c>
      <c r="F105" s="144">
        <f>'5.1, 5.3 - HEATING'!G49</f>
        <v>0</v>
      </c>
      <c r="G105" s="145">
        <f>'5.1, 5.3 - HEATING'!H49</f>
        <v>0</v>
      </c>
      <c r="H105" s="145">
        <f>'5.1, 5.3 - HEATING'!M49</f>
        <v>0</v>
      </c>
      <c r="I105" s="145">
        <f>'5.1, 5.3 - HEATING'!N49</f>
        <v>0</v>
      </c>
      <c r="J105" s="54">
        <f>'5.1, 5.3 - HEATING'!P49</f>
        <v>0</v>
      </c>
      <c r="K105" s="54">
        <f>'5.1, 5.3 - HEATING'!M49</f>
        <v>0</v>
      </c>
      <c r="L105" s="54">
        <f>'5.1, 5.3 - HEATING'!O49</f>
        <v>0</v>
      </c>
      <c r="M105" s="251"/>
      <c r="N105" s="231"/>
      <c r="O105" s="231"/>
    </row>
    <row r="106" spans="2:43" ht="36">
      <c r="C106" s="148" t="s">
        <v>1387</v>
      </c>
      <c r="D106" s="25" t="s">
        <v>1191</v>
      </c>
      <c r="E106" s="144">
        <f>'5.1, 5.3 - HEATING'!F50</f>
        <v>0</v>
      </c>
      <c r="F106" s="144">
        <f>'5.1, 5.3 - HEATING'!G50</f>
        <v>0</v>
      </c>
      <c r="G106" s="145">
        <f>'5.1, 5.3 - HEATING'!H50</f>
        <v>0</v>
      </c>
      <c r="H106" s="145">
        <f>'5.1, 5.3 - HEATING'!M50</f>
        <v>0</v>
      </c>
      <c r="I106" s="145">
        <f>'5.1, 5.3 - HEATING'!N50</f>
        <v>0</v>
      </c>
      <c r="J106" s="54">
        <f>'5.1, 5.3 - HEATING'!P50</f>
        <v>0</v>
      </c>
      <c r="K106" s="54">
        <f>'5.1, 5.3 - HEATING'!M50</f>
        <v>0</v>
      </c>
      <c r="L106" s="54">
        <f>'5.1, 5.3 - HEATING'!O50</f>
        <v>0</v>
      </c>
      <c r="M106" s="251"/>
      <c r="N106" s="231"/>
      <c r="O106" s="231"/>
    </row>
    <row r="107" spans="2:43" ht="18">
      <c r="C107" s="148" t="s">
        <v>1388</v>
      </c>
      <c r="D107" s="25" t="s">
        <v>1192</v>
      </c>
      <c r="E107" s="144">
        <f>'5.1, 5.3 - HEATING'!F51</f>
        <v>0</v>
      </c>
      <c r="F107" s="144">
        <f>'5.1, 5.3 - HEATING'!G51</f>
        <v>0</v>
      </c>
      <c r="G107" s="145">
        <f>'5.1, 5.3 - HEATING'!H51</f>
        <v>0</v>
      </c>
      <c r="H107" s="145">
        <f>'5.1, 5.3 - HEATING'!M51</f>
        <v>0</v>
      </c>
      <c r="I107" s="145">
        <f>'5.1, 5.3 - HEATING'!N51</f>
        <v>0</v>
      </c>
      <c r="J107" s="54">
        <f>'5.1, 5.3 - HEATING'!P51</f>
        <v>0</v>
      </c>
      <c r="K107" s="54">
        <f>'5.1, 5.3 - HEATING'!M51</f>
        <v>0</v>
      </c>
      <c r="L107" s="54">
        <f>'5.1, 5.3 - HEATING'!O51</f>
        <v>0</v>
      </c>
      <c r="M107" s="251"/>
      <c r="N107" s="231"/>
      <c r="O107" s="231"/>
    </row>
    <row r="108" spans="2:43" s="232" customFormat="1" ht="18">
      <c r="B108" s="231"/>
      <c r="C108" s="146"/>
      <c r="D108" s="315" t="s">
        <v>1368</v>
      </c>
      <c r="E108" s="147"/>
      <c r="F108" s="147"/>
      <c r="G108" s="147"/>
      <c r="H108" s="147"/>
      <c r="I108" s="147"/>
      <c r="J108" s="147"/>
      <c r="K108" s="147"/>
      <c r="L108" s="147"/>
      <c r="M108" s="511"/>
      <c r="N108" s="231"/>
      <c r="O108" s="231"/>
    </row>
    <row r="109" spans="2:43" s="232" customFormat="1" ht="36">
      <c r="B109" s="231"/>
      <c r="C109" s="12" t="s">
        <v>540</v>
      </c>
      <c r="D109" s="25" t="s">
        <v>1369</v>
      </c>
      <c r="E109" s="37" t="s">
        <v>805</v>
      </c>
      <c r="F109" s="37" t="s">
        <v>805</v>
      </c>
      <c r="G109" s="145">
        <f>'5.1, 5.3 - HEATING'!H53</f>
        <v>0</v>
      </c>
      <c r="H109" s="145">
        <f>'5.1, 5.3 - HEATING'!M53</f>
        <v>0</v>
      </c>
      <c r="I109" s="145">
        <f>'5.1, 5.3 - HEATING'!N53</f>
        <v>0</v>
      </c>
      <c r="J109" s="54">
        <f>'5.1, 5.3 - HEATING'!P53</f>
        <v>0</v>
      </c>
      <c r="K109" s="54">
        <f>'5.1, 5.3 - HEATING'!M53</f>
        <v>0</v>
      </c>
      <c r="L109" s="54">
        <f>'5.1, 5.3 - HEATING'!O53</f>
        <v>0</v>
      </c>
      <c r="M109" s="251"/>
      <c r="N109" s="231"/>
      <c r="O109" s="231"/>
    </row>
    <row r="110" spans="2:43" s="232" customFormat="1" ht="36">
      <c r="B110" s="231"/>
      <c r="C110" s="12" t="s">
        <v>541</v>
      </c>
      <c r="D110" s="25" t="s">
        <v>1370</v>
      </c>
      <c r="E110" s="37" t="s">
        <v>805</v>
      </c>
      <c r="F110" s="37" t="s">
        <v>805</v>
      </c>
      <c r="G110" s="145">
        <f>'5.1, 5.3 - HEATING'!H54</f>
        <v>0</v>
      </c>
      <c r="H110" s="145">
        <f>'5.1, 5.3 - HEATING'!M54</f>
        <v>0</v>
      </c>
      <c r="I110" s="145">
        <f>'5.1, 5.3 - HEATING'!N54</f>
        <v>0</v>
      </c>
      <c r="J110" s="54">
        <f>'5.1, 5.3 - HEATING'!P54</f>
        <v>0</v>
      </c>
      <c r="K110" s="54">
        <f>'5.1, 5.3 - HEATING'!M54</f>
        <v>0</v>
      </c>
      <c r="L110" s="54">
        <f>'5.1, 5.3 - HEATING'!O54</f>
        <v>0</v>
      </c>
      <c r="M110" s="251"/>
      <c r="N110" s="231"/>
      <c r="O110" s="231"/>
    </row>
    <row r="111" spans="2:43" s="232" customFormat="1" ht="36">
      <c r="B111" s="231"/>
      <c r="C111" s="12" t="s">
        <v>542</v>
      </c>
      <c r="D111" s="25" t="s">
        <v>342</v>
      </c>
      <c r="E111" s="37" t="s">
        <v>805</v>
      </c>
      <c r="F111" s="37" t="s">
        <v>805</v>
      </c>
      <c r="G111" s="145">
        <f>'5.1, 5.3 - HEATING'!H55</f>
        <v>0</v>
      </c>
      <c r="H111" s="145">
        <f>'5.1, 5.3 - HEATING'!M55</f>
        <v>0</v>
      </c>
      <c r="I111" s="145">
        <f>'5.1, 5.3 - HEATING'!N55</f>
        <v>0</v>
      </c>
      <c r="J111" s="54">
        <f>'5.1, 5.3 - HEATING'!P55</f>
        <v>0</v>
      </c>
      <c r="K111" s="54">
        <f>'5.1, 5.3 - HEATING'!M55</f>
        <v>0</v>
      </c>
      <c r="L111" s="54">
        <f>'5.1, 5.3 - HEATING'!O55</f>
        <v>0</v>
      </c>
      <c r="M111" s="251"/>
      <c r="N111" s="231"/>
      <c r="O111" s="231"/>
    </row>
    <row r="112" spans="2:43" s="232" customFormat="1" ht="18">
      <c r="B112" s="231"/>
      <c r="C112" s="12" t="s">
        <v>1376</v>
      </c>
      <c r="D112" s="25" t="s">
        <v>343</v>
      </c>
      <c r="E112" s="37" t="s">
        <v>805</v>
      </c>
      <c r="F112" s="37" t="s">
        <v>805</v>
      </c>
      <c r="G112" s="145">
        <f>'5.1, 5.3 - HEATING'!H56</f>
        <v>0</v>
      </c>
      <c r="H112" s="145">
        <f>'5.1, 5.3 - HEATING'!M56</f>
        <v>0</v>
      </c>
      <c r="I112" s="145">
        <f>'5.1, 5.3 - HEATING'!N56</f>
        <v>0</v>
      </c>
      <c r="J112" s="54">
        <f>'5.1, 5.3 - HEATING'!P56</f>
        <v>0</v>
      </c>
      <c r="K112" s="54">
        <f>'5.1, 5.3 - HEATING'!M56</f>
        <v>0</v>
      </c>
      <c r="L112" s="54">
        <f>'5.1, 5.3 - HEATING'!O56</f>
        <v>0</v>
      </c>
      <c r="M112" s="251"/>
      <c r="N112" s="231"/>
      <c r="O112" s="231"/>
    </row>
    <row r="113" spans="2:15" s="232" customFormat="1" ht="36">
      <c r="B113" s="231"/>
      <c r="C113" s="12" t="s">
        <v>1377</v>
      </c>
      <c r="D113" s="25" t="s">
        <v>344</v>
      </c>
      <c r="E113" s="37" t="s">
        <v>805</v>
      </c>
      <c r="F113" s="37" t="s">
        <v>805</v>
      </c>
      <c r="G113" s="145">
        <f>'5.1, 5.3 - HEATING'!H57</f>
        <v>0</v>
      </c>
      <c r="H113" s="145">
        <f>'5.1, 5.3 - HEATING'!M57</f>
        <v>0</v>
      </c>
      <c r="I113" s="145">
        <f>'5.1, 5.3 - HEATING'!N57</f>
        <v>0</v>
      </c>
      <c r="J113" s="54">
        <f>'5.1, 5.3 - HEATING'!P57</f>
        <v>0</v>
      </c>
      <c r="K113" s="54">
        <f>'5.1, 5.3 - HEATING'!M57</f>
        <v>0</v>
      </c>
      <c r="L113" s="54">
        <f>'5.1, 5.3 - HEATING'!O57</f>
        <v>0</v>
      </c>
      <c r="M113" s="251"/>
      <c r="N113" s="231"/>
      <c r="O113" s="231"/>
    </row>
    <row r="114" spans="2:15" s="232" customFormat="1" ht="36">
      <c r="B114" s="231"/>
      <c r="C114" s="12" t="s">
        <v>1378</v>
      </c>
      <c r="D114" s="25" t="s">
        <v>345</v>
      </c>
      <c r="E114" s="37" t="s">
        <v>805</v>
      </c>
      <c r="F114" s="37" t="s">
        <v>805</v>
      </c>
      <c r="G114" s="145">
        <f>'5.1, 5.3 - HEATING'!H58</f>
        <v>0</v>
      </c>
      <c r="H114" s="145">
        <f>'5.1, 5.3 - HEATING'!M58</f>
        <v>0</v>
      </c>
      <c r="I114" s="145">
        <f>'5.1, 5.3 - HEATING'!N58</f>
        <v>0</v>
      </c>
      <c r="J114" s="54">
        <f>'5.1, 5.3 - HEATING'!P58</f>
        <v>0</v>
      </c>
      <c r="K114" s="54">
        <f>'5.1, 5.3 - HEATING'!M58</f>
        <v>0</v>
      </c>
      <c r="L114" s="54">
        <f>'5.1, 5.3 - HEATING'!O58</f>
        <v>0</v>
      </c>
      <c r="M114" s="251"/>
      <c r="N114" s="231"/>
      <c r="O114" s="231"/>
    </row>
    <row r="115" spans="2:15" s="232" customFormat="1" ht="54">
      <c r="B115" s="231"/>
      <c r="C115" s="146"/>
      <c r="D115" s="147" t="s">
        <v>260</v>
      </c>
      <c r="E115" s="147"/>
      <c r="F115" s="147"/>
      <c r="G115" s="147"/>
      <c r="H115" s="147"/>
      <c r="I115" s="147"/>
      <c r="J115" s="147"/>
      <c r="K115" s="147"/>
      <c r="L115" s="147"/>
      <c r="M115" s="511"/>
      <c r="N115" s="231"/>
      <c r="O115" s="231"/>
    </row>
    <row r="116" spans="2:15" s="232" customFormat="1" ht="36">
      <c r="B116" s="231"/>
      <c r="C116" s="12" t="s">
        <v>543</v>
      </c>
      <c r="D116" s="25" t="s">
        <v>346</v>
      </c>
      <c r="E116" s="37" t="s">
        <v>805</v>
      </c>
      <c r="F116" s="37" t="s">
        <v>805</v>
      </c>
      <c r="G116" s="145">
        <f>'5.1, 5.3 - HEATING'!H60</f>
        <v>0</v>
      </c>
      <c r="H116" s="145">
        <f>'5.1, 5.3 - HEATING'!M60</f>
        <v>0</v>
      </c>
      <c r="I116" s="145">
        <f>'5.1, 5.3 - HEATING'!N60</f>
        <v>0</v>
      </c>
      <c r="J116" s="54">
        <f>'5.1, 5.3 - HEATING'!P60</f>
        <v>0</v>
      </c>
      <c r="K116" s="54">
        <f>'5.1, 5.3 - HEATING'!M60</f>
        <v>0</v>
      </c>
      <c r="L116" s="54">
        <f>'5.1, 5.3 - HEATING'!O60</f>
        <v>0</v>
      </c>
      <c r="M116" s="251"/>
      <c r="N116" s="231"/>
      <c r="O116" s="231"/>
    </row>
    <row r="117" spans="2:15" s="232" customFormat="1" ht="36">
      <c r="B117" s="231"/>
      <c r="C117" s="12" t="s">
        <v>544</v>
      </c>
      <c r="D117" s="25" t="s">
        <v>347</v>
      </c>
      <c r="E117" s="37" t="s">
        <v>805</v>
      </c>
      <c r="F117" s="37" t="s">
        <v>805</v>
      </c>
      <c r="G117" s="145">
        <f>'5.1, 5.3 - HEATING'!H61</f>
        <v>0</v>
      </c>
      <c r="H117" s="145">
        <f>'5.1, 5.3 - HEATING'!M61</f>
        <v>0</v>
      </c>
      <c r="I117" s="145">
        <f>'5.1, 5.3 - HEATING'!N61</f>
        <v>0</v>
      </c>
      <c r="J117" s="54">
        <f>'5.1, 5.3 - HEATING'!P61</f>
        <v>0</v>
      </c>
      <c r="K117" s="54">
        <f>'5.1, 5.3 - HEATING'!M61</f>
        <v>0</v>
      </c>
      <c r="L117" s="54">
        <f>'5.1, 5.3 - HEATING'!O61</f>
        <v>0</v>
      </c>
      <c r="M117" s="251"/>
      <c r="N117" s="231"/>
      <c r="O117" s="231"/>
    </row>
    <row r="118" spans="2:15" ht="36">
      <c r="C118" s="12" t="s">
        <v>545</v>
      </c>
      <c r="D118" s="25" t="s">
        <v>348</v>
      </c>
      <c r="E118" s="37" t="s">
        <v>805</v>
      </c>
      <c r="F118" s="37" t="s">
        <v>805</v>
      </c>
      <c r="G118" s="145">
        <f>'5.1, 5.3 - HEATING'!H62</f>
        <v>0</v>
      </c>
      <c r="H118" s="145">
        <f>'5.1, 5.3 - HEATING'!M62</f>
        <v>0</v>
      </c>
      <c r="I118" s="145">
        <f>'5.1, 5.3 - HEATING'!N62</f>
        <v>0</v>
      </c>
      <c r="J118" s="54">
        <f>'5.1, 5.3 - HEATING'!P62</f>
        <v>0</v>
      </c>
      <c r="K118" s="54">
        <f>'5.1, 5.3 - HEATING'!M62</f>
        <v>0</v>
      </c>
      <c r="L118" s="54">
        <f>'5.1, 5.3 - HEATING'!O62</f>
        <v>0</v>
      </c>
      <c r="M118" s="251"/>
      <c r="N118" s="231"/>
      <c r="O118" s="231"/>
    </row>
    <row r="119" spans="2:15" ht="36">
      <c r="C119" s="12" t="s">
        <v>546</v>
      </c>
      <c r="D119" s="25" t="s">
        <v>349</v>
      </c>
      <c r="E119" s="37" t="s">
        <v>805</v>
      </c>
      <c r="F119" s="37" t="s">
        <v>805</v>
      </c>
      <c r="G119" s="145">
        <f>'5.1, 5.3 - HEATING'!H63</f>
        <v>0</v>
      </c>
      <c r="H119" s="145">
        <f>'5.1, 5.3 - HEATING'!M63</f>
        <v>0</v>
      </c>
      <c r="I119" s="145">
        <f>'5.1, 5.3 - HEATING'!N63</f>
        <v>0</v>
      </c>
      <c r="J119" s="54">
        <f>'5.1, 5.3 - HEATING'!P63</f>
        <v>0</v>
      </c>
      <c r="K119" s="54">
        <f>'5.1, 5.3 - HEATING'!M63</f>
        <v>0</v>
      </c>
      <c r="L119" s="54">
        <f>'5.1, 5.3 - HEATING'!O63</f>
        <v>0</v>
      </c>
      <c r="M119" s="251"/>
      <c r="N119" s="231"/>
      <c r="O119" s="231"/>
    </row>
    <row r="120" spans="2:15" ht="36">
      <c r="C120" s="12" t="s">
        <v>547</v>
      </c>
      <c r="D120" s="25" t="s">
        <v>350</v>
      </c>
      <c r="E120" s="37" t="s">
        <v>805</v>
      </c>
      <c r="F120" s="37" t="s">
        <v>805</v>
      </c>
      <c r="G120" s="145" t="s">
        <v>805</v>
      </c>
      <c r="H120" s="145" t="s">
        <v>805</v>
      </c>
      <c r="I120" s="145" t="s">
        <v>805</v>
      </c>
      <c r="J120" s="54">
        <f>'5.1, 5.3 - HEATING'!P64</f>
        <v>0</v>
      </c>
      <c r="K120" s="54">
        <f>'5.1, 5.3 - HEATING'!M64</f>
        <v>0</v>
      </c>
      <c r="L120" s="54">
        <f>'5.1, 5.3 - HEATING'!O64</f>
        <v>0</v>
      </c>
      <c r="M120" s="251"/>
      <c r="N120" s="231"/>
      <c r="O120" s="231"/>
    </row>
    <row r="121" spans="2:15" ht="54">
      <c r="C121" s="12" t="s">
        <v>548</v>
      </c>
      <c r="D121" s="25" t="s">
        <v>261</v>
      </c>
      <c r="E121" s="37" t="s">
        <v>805</v>
      </c>
      <c r="F121" s="37" t="s">
        <v>805</v>
      </c>
      <c r="G121" s="145" t="s">
        <v>805</v>
      </c>
      <c r="H121" s="145" t="s">
        <v>805</v>
      </c>
      <c r="I121" s="145" t="s">
        <v>805</v>
      </c>
      <c r="J121" s="54">
        <f>'5.1, 5.3 - HEATING'!P65</f>
        <v>0</v>
      </c>
      <c r="K121" s="54">
        <f>'5.1, 5.3 - HEATING'!M65</f>
        <v>0</v>
      </c>
      <c r="L121" s="54">
        <f>'5.1, 5.3 - HEATING'!O65</f>
        <v>0</v>
      </c>
      <c r="M121" s="251"/>
      <c r="N121" s="231"/>
      <c r="O121" s="231"/>
    </row>
    <row r="122" spans="2:15" ht="36">
      <c r="C122" s="146"/>
      <c r="D122" s="147" t="s">
        <v>1073</v>
      </c>
      <c r="E122" s="147"/>
      <c r="F122" s="147"/>
      <c r="G122" s="147"/>
      <c r="H122" s="147"/>
      <c r="I122" s="147"/>
      <c r="J122" s="147"/>
      <c r="K122" s="147"/>
      <c r="L122" s="147"/>
      <c r="M122" s="511"/>
      <c r="N122" s="231"/>
      <c r="O122" s="231"/>
    </row>
    <row r="123" spans="2:15" ht="36">
      <c r="C123" s="12" t="s">
        <v>549</v>
      </c>
      <c r="D123" s="25" t="s">
        <v>351</v>
      </c>
      <c r="E123" s="37" t="s">
        <v>805</v>
      </c>
      <c r="F123" s="37" t="s">
        <v>805</v>
      </c>
      <c r="G123" s="145">
        <f>'5.1, 5.3 - HEATING'!H67</f>
        <v>0</v>
      </c>
      <c r="H123" s="145">
        <f>'5.1, 5.3 - HEATING'!M67</f>
        <v>0</v>
      </c>
      <c r="I123" s="145">
        <f>'5.1, 5.3 - HEATING'!N67</f>
        <v>0</v>
      </c>
      <c r="J123" s="54">
        <f>'5.1, 5.3 - HEATING'!P67</f>
        <v>0</v>
      </c>
      <c r="K123" s="54">
        <f>'5.1, 5.3 - HEATING'!M67</f>
        <v>0</v>
      </c>
      <c r="L123" s="54">
        <f>'5.1, 5.3 - HEATING'!O67</f>
        <v>0</v>
      </c>
      <c r="M123" s="251"/>
      <c r="N123" s="231"/>
      <c r="O123" s="231"/>
    </row>
    <row r="124" spans="2:15" ht="36">
      <c r="C124" s="12" t="s">
        <v>550</v>
      </c>
      <c r="D124" s="25" t="s">
        <v>254</v>
      </c>
      <c r="E124" s="37" t="s">
        <v>805</v>
      </c>
      <c r="F124" s="37" t="s">
        <v>805</v>
      </c>
      <c r="G124" s="145">
        <f>'5.1, 5.3 - HEATING'!H68</f>
        <v>0</v>
      </c>
      <c r="H124" s="145">
        <f>'5.1, 5.3 - HEATING'!M68</f>
        <v>0</v>
      </c>
      <c r="I124" s="145">
        <f>'5.1, 5.3 - HEATING'!N68</f>
        <v>0</v>
      </c>
      <c r="J124" s="54">
        <f>'5.1, 5.3 - HEATING'!P68</f>
        <v>0</v>
      </c>
      <c r="K124" s="54">
        <f>'5.1, 5.3 - HEATING'!M68</f>
        <v>0</v>
      </c>
      <c r="L124" s="54">
        <f>'5.1, 5.3 - HEATING'!O68</f>
        <v>0</v>
      </c>
      <c r="M124" s="251"/>
      <c r="N124" s="231"/>
      <c r="O124" s="231"/>
    </row>
    <row r="125" spans="2:15" ht="36">
      <c r="C125" s="12" t="s">
        <v>551</v>
      </c>
      <c r="D125" s="25" t="s">
        <v>353</v>
      </c>
      <c r="E125" s="37" t="s">
        <v>805</v>
      </c>
      <c r="F125" s="37" t="s">
        <v>805</v>
      </c>
      <c r="G125" s="145">
        <f>'5.1, 5.3 - HEATING'!H69</f>
        <v>0</v>
      </c>
      <c r="H125" s="145">
        <f>'5.1, 5.3 - HEATING'!M69</f>
        <v>0</v>
      </c>
      <c r="I125" s="145">
        <f>'5.1, 5.3 - HEATING'!N69</f>
        <v>0</v>
      </c>
      <c r="J125" s="54">
        <f>'5.1, 5.3 - HEATING'!P69</f>
        <v>0</v>
      </c>
      <c r="K125" s="54">
        <f>'5.1, 5.3 - HEATING'!M69</f>
        <v>0</v>
      </c>
      <c r="L125" s="54">
        <f>'5.1, 5.3 - HEATING'!O69</f>
        <v>0</v>
      </c>
      <c r="M125" s="251"/>
      <c r="N125" s="231"/>
      <c r="O125" s="231"/>
    </row>
    <row r="126" spans="2:15" ht="36">
      <c r="C126" s="12" t="s">
        <v>552</v>
      </c>
      <c r="D126" s="25" t="s">
        <v>352</v>
      </c>
      <c r="E126" s="37" t="s">
        <v>805</v>
      </c>
      <c r="F126" s="37" t="s">
        <v>805</v>
      </c>
      <c r="G126" s="145">
        <f>'5.1, 5.3 - HEATING'!H70</f>
        <v>0</v>
      </c>
      <c r="H126" s="145">
        <f>'5.1, 5.3 - HEATING'!M70</f>
        <v>0</v>
      </c>
      <c r="I126" s="145">
        <f>'5.1, 5.3 - HEATING'!N70</f>
        <v>0</v>
      </c>
      <c r="J126" s="54">
        <f>'5.1, 5.3 - HEATING'!P70</f>
        <v>0</v>
      </c>
      <c r="K126" s="54">
        <f>'5.1, 5.3 - HEATING'!M70</f>
        <v>0</v>
      </c>
      <c r="L126" s="54">
        <f>'5.1, 5.3 - HEATING'!O70</f>
        <v>0</v>
      </c>
      <c r="M126" s="251"/>
      <c r="N126" s="231"/>
      <c r="O126" s="231"/>
    </row>
    <row r="127" spans="2:15" ht="18">
      <c r="C127" s="146"/>
      <c r="D127" s="147" t="s">
        <v>1076</v>
      </c>
      <c r="E127" s="147"/>
      <c r="F127" s="147"/>
      <c r="G127" s="147"/>
      <c r="H127" s="147"/>
      <c r="I127" s="147"/>
      <c r="J127" s="147"/>
      <c r="K127" s="147"/>
      <c r="L127" s="147"/>
      <c r="M127" s="511"/>
      <c r="N127" s="231"/>
      <c r="O127" s="231"/>
    </row>
    <row r="128" spans="2:15" ht="18">
      <c r="C128" s="12" t="s">
        <v>557</v>
      </c>
      <c r="D128" s="25" t="s">
        <v>354</v>
      </c>
      <c r="E128" s="37" t="s">
        <v>805</v>
      </c>
      <c r="F128" s="37" t="s">
        <v>805</v>
      </c>
      <c r="G128" s="145">
        <f>'5.1, 5.3 - HEATING'!H72</f>
        <v>0</v>
      </c>
      <c r="H128" s="145">
        <f>'5.1, 5.3 - HEATING'!M72</f>
        <v>0</v>
      </c>
      <c r="I128" s="145">
        <f>'5.1, 5.3 - HEATING'!N72</f>
        <v>0</v>
      </c>
      <c r="J128" s="54">
        <f>'5.1, 5.3 - HEATING'!P72</f>
        <v>0</v>
      </c>
      <c r="K128" s="54">
        <f>'5.1, 5.3 - HEATING'!M72</f>
        <v>0</v>
      </c>
      <c r="L128" s="54">
        <f>'5.1, 5.3 - HEATING'!O72</f>
        <v>0</v>
      </c>
      <c r="M128" s="251"/>
      <c r="N128" s="231"/>
      <c r="O128" s="231"/>
    </row>
    <row r="129" spans="2:51" ht="36">
      <c r="C129" s="12" t="s">
        <v>558</v>
      </c>
      <c r="D129" s="25" t="s">
        <v>1362</v>
      </c>
      <c r="E129" s="37" t="s">
        <v>805</v>
      </c>
      <c r="F129" s="37" t="s">
        <v>805</v>
      </c>
      <c r="G129" s="145" t="s">
        <v>805</v>
      </c>
      <c r="H129" s="145" t="s">
        <v>805</v>
      </c>
      <c r="I129" s="145" t="s">
        <v>805</v>
      </c>
      <c r="J129" s="54">
        <f>'5.1, 5.3 - HEATING'!P73</f>
        <v>0</v>
      </c>
      <c r="K129" s="54">
        <f>'5.1, 5.3 - HEATING'!M73</f>
        <v>0</v>
      </c>
      <c r="L129" s="54">
        <f>'5.1, 5.3 - HEATING'!O73</f>
        <v>0</v>
      </c>
      <c r="M129" s="251"/>
      <c r="N129" s="231"/>
      <c r="O129" s="231"/>
    </row>
    <row r="130" spans="2:51" ht="36">
      <c r="C130" s="12" t="s">
        <v>559</v>
      </c>
      <c r="D130" s="25" t="s">
        <v>1371</v>
      </c>
      <c r="E130" s="37" t="s">
        <v>805</v>
      </c>
      <c r="F130" s="37" t="s">
        <v>805</v>
      </c>
      <c r="G130" s="145" t="s">
        <v>805</v>
      </c>
      <c r="H130" s="145" t="s">
        <v>805</v>
      </c>
      <c r="I130" s="145" t="s">
        <v>805</v>
      </c>
      <c r="J130" s="54">
        <f>'5.1, 5.3 - HEATING'!P74</f>
        <v>0</v>
      </c>
      <c r="K130" s="54">
        <f>'5.1, 5.3 - HEATING'!M74</f>
        <v>0</v>
      </c>
      <c r="L130" s="54">
        <f>'5.1, 5.3 - HEATING'!O74</f>
        <v>0</v>
      </c>
      <c r="M130" s="251"/>
      <c r="N130" s="231"/>
      <c r="O130" s="231"/>
    </row>
    <row r="131" spans="2:51" s="244" customFormat="1" ht="18">
      <c r="C131" s="136">
        <v>5.6</v>
      </c>
      <c r="D131" s="137" t="s">
        <v>1211</v>
      </c>
      <c r="E131" s="138"/>
      <c r="F131" s="138"/>
      <c r="G131" s="138"/>
      <c r="H131" s="138"/>
      <c r="I131" s="138"/>
      <c r="J131" s="138"/>
      <c r="K131" s="138"/>
      <c r="L131" s="139"/>
      <c r="M131" s="319"/>
      <c r="P131" s="245"/>
      <c r="Q131" s="245"/>
      <c r="R131" s="245"/>
      <c r="S131" s="245"/>
      <c r="T131" s="245"/>
      <c r="U131" s="245"/>
      <c r="V131" s="245"/>
      <c r="W131" s="245"/>
      <c r="X131" s="245"/>
      <c r="Y131" s="245"/>
      <c r="Z131" s="245"/>
      <c r="AA131" s="245"/>
      <c r="AB131" s="245"/>
      <c r="AC131" s="245"/>
      <c r="AD131" s="245"/>
      <c r="AE131" s="245"/>
      <c r="AF131" s="245"/>
      <c r="AG131" s="245"/>
      <c r="AH131" s="245"/>
      <c r="AI131" s="245"/>
      <c r="AJ131" s="245"/>
      <c r="AK131" s="245"/>
      <c r="AL131" s="245"/>
      <c r="AM131" s="245"/>
      <c r="AN131" s="245"/>
      <c r="AO131" s="245"/>
      <c r="AP131" s="245"/>
      <c r="AQ131" s="245"/>
    </row>
    <row r="132" spans="2:51" ht="18">
      <c r="C132" s="12" t="s">
        <v>1379</v>
      </c>
      <c r="D132" s="23" t="s">
        <v>1351</v>
      </c>
      <c r="E132" s="37" t="str">
        <f>'5.2, 5.4 - COOLING'!E33</f>
        <v>see below</v>
      </c>
      <c r="F132" s="37" t="str">
        <f>'5.2, 5.4 - COOLING'!F33</f>
        <v>see below</v>
      </c>
      <c r="G132" s="150">
        <f>'5.2, 5.4 - COOLING'!G33</f>
        <v>0</v>
      </c>
      <c r="H132" s="150">
        <f>'5.2, 5.4 - COOLING'!N33</f>
        <v>0</v>
      </c>
      <c r="I132" s="150">
        <f>'5.2, 5.4 - COOLING'!O33</f>
        <v>0</v>
      </c>
      <c r="J132" s="26">
        <f>'5.2, 5.4 - COOLING'!Q33</f>
        <v>0</v>
      </c>
      <c r="K132" s="26">
        <f>'5.2, 5.4 - COOLING'!N33</f>
        <v>0</v>
      </c>
      <c r="L132" s="26">
        <f>'5.2, 5.4 - COOLING'!P33</f>
        <v>0</v>
      </c>
      <c r="M132" s="251"/>
      <c r="N132" s="231"/>
      <c r="O132" s="231"/>
    </row>
    <row r="133" spans="2:51" ht="18">
      <c r="C133" s="146"/>
      <c r="D133" s="147" t="s">
        <v>1071</v>
      </c>
      <c r="E133" s="147"/>
      <c r="F133" s="147"/>
      <c r="G133" s="147"/>
      <c r="H133" s="147"/>
      <c r="I133" s="147"/>
      <c r="J133" s="147"/>
      <c r="K133" s="147"/>
      <c r="L133" s="147"/>
      <c r="M133" s="511"/>
      <c r="N133" s="231"/>
      <c r="O133" s="231"/>
    </row>
    <row r="134" spans="2:51" ht="18">
      <c r="C134" s="12" t="s">
        <v>1380</v>
      </c>
      <c r="D134" s="23" t="s">
        <v>365</v>
      </c>
      <c r="E134" s="37">
        <f>'5.2, 5.4 - COOLING'!E36</f>
        <v>0</v>
      </c>
      <c r="F134" s="37">
        <f>'5.2, 5.4 - COOLING'!F36</f>
        <v>0</v>
      </c>
      <c r="G134" s="150">
        <f>'5.2, 5.4 - COOLING'!G36</f>
        <v>0</v>
      </c>
      <c r="H134" s="150">
        <f>'5.2, 5.4 - COOLING'!N36</f>
        <v>0</v>
      </c>
      <c r="I134" s="150">
        <f>'5.2, 5.4 - COOLING'!O36</f>
        <v>0</v>
      </c>
      <c r="J134" s="26">
        <f>'5.2, 5.4 - COOLING'!Q36</f>
        <v>0</v>
      </c>
      <c r="K134" s="26">
        <f>'5.2, 5.4 - COOLING'!N36</f>
        <v>0</v>
      </c>
      <c r="L134" s="26">
        <f>'5.2, 5.4 - COOLING'!P36</f>
        <v>0</v>
      </c>
      <c r="M134" s="251"/>
      <c r="N134" s="231"/>
      <c r="O134" s="231"/>
    </row>
    <row r="135" spans="2:51" s="232" customFormat="1" ht="36">
      <c r="B135" s="231"/>
      <c r="C135" s="12" t="s">
        <v>1381</v>
      </c>
      <c r="D135" s="23" t="s">
        <v>1408</v>
      </c>
      <c r="E135" s="37">
        <f>'5.2, 5.4 - COOLING'!E35</f>
        <v>0</v>
      </c>
      <c r="F135" s="37">
        <f>'5.2, 5.4 - COOLING'!F35</f>
        <v>0</v>
      </c>
      <c r="G135" s="150">
        <f>'5.2, 5.4 - COOLING'!G35</f>
        <v>0</v>
      </c>
      <c r="H135" s="150">
        <f>'5.2, 5.4 - COOLING'!N35</f>
        <v>0</v>
      </c>
      <c r="I135" s="150">
        <f>'5.2, 5.4 - COOLING'!O35</f>
        <v>0</v>
      </c>
      <c r="J135" s="26">
        <f>'5.2, 5.4 - COOLING'!Q35</f>
        <v>0</v>
      </c>
      <c r="K135" s="26">
        <f>'5.2, 5.4 - COOLING'!N35</f>
        <v>0</v>
      </c>
      <c r="L135" s="26">
        <f>'5.2, 5.4 - COOLING'!P35</f>
        <v>0</v>
      </c>
      <c r="M135" s="251"/>
      <c r="N135" s="231"/>
      <c r="O135" s="231"/>
      <c r="AR135" s="231"/>
      <c r="AS135" s="231"/>
      <c r="AT135" s="231"/>
      <c r="AU135" s="231"/>
      <c r="AV135" s="231"/>
      <c r="AW135" s="231"/>
      <c r="AX135" s="231"/>
      <c r="AY135" s="231"/>
    </row>
    <row r="136" spans="2:51" s="232" customFormat="1" ht="36">
      <c r="B136" s="231"/>
      <c r="C136" s="12" t="s">
        <v>1382</v>
      </c>
      <c r="D136" s="23" t="s">
        <v>1457</v>
      </c>
      <c r="E136" s="37">
        <f>'5.2, 5.4 - COOLING'!E37</f>
        <v>0</v>
      </c>
      <c r="F136" s="37">
        <f>'5.2, 5.4 - COOLING'!F37</f>
        <v>0</v>
      </c>
      <c r="G136" s="150">
        <f>'5.2, 5.4 - COOLING'!G37</f>
        <v>0</v>
      </c>
      <c r="H136" s="150">
        <f>'5.2, 5.4 - COOLING'!N37</f>
        <v>0</v>
      </c>
      <c r="I136" s="150">
        <f>'5.2, 5.4 - COOLING'!O37</f>
        <v>0</v>
      </c>
      <c r="J136" s="26">
        <f>'5.2, 5.4 - COOLING'!Q37</f>
        <v>0</v>
      </c>
      <c r="K136" s="26">
        <f>'5.2, 5.4 - COOLING'!N37</f>
        <v>0</v>
      </c>
      <c r="L136" s="26">
        <f>'5.2, 5.4 - COOLING'!P37</f>
        <v>0</v>
      </c>
      <c r="M136" s="251"/>
      <c r="N136" s="231"/>
      <c r="O136" s="231"/>
      <c r="AR136" s="231"/>
      <c r="AS136" s="231"/>
      <c r="AT136" s="231"/>
      <c r="AU136" s="231"/>
      <c r="AV136" s="231"/>
      <c r="AW136" s="231"/>
      <c r="AX136" s="231"/>
      <c r="AY136" s="231"/>
    </row>
    <row r="137" spans="2:51" s="232" customFormat="1" ht="18">
      <c r="B137" s="231"/>
      <c r="C137" s="12" t="s">
        <v>1456</v>
      </c>
      <c r="D137" s="23" t="s">
        <v>364</v>
      </c>
      <c r="E137" s="37">
        <f>'5.2, 5.4 - COOLING'!E38</f>
        <v>0</v>
      </c>
      <c r="F137" s="37">
        <f>'5.2, 5.4 - COOLING'!F38</f>
        <v>0</v>
      </c>
      <c r="G137" s="150">
        <f>'5.2, 5.4 - COOLING'!G38</f>
        <v>0</v>
      </c>
      <c r="H137" s="150">
        <f>'5.2, 5.4 - COOLING'!N38</f>
        <v>0</v>
      </c>
      <c r="I137" s="150">
        <f>'5.2, 5.4 - COOLING'!O38</f>
        <v>0</v>
      </c>
      <c r="J137" s="26">
        <f>'5.2, 5.4 - COOLING'!Q38</f>
        <v>0</v>
      </c>
      <c r="K137" s="26">
        <f>'5.2, 5.4 - COOLING'!N38</f>
        <v>0</v>
      </c>
      <c r="L137" s="26">
        <f>'5.2, 5.4 - COOLING'!P38</f>
        <v>0</v>
      </c>
      <c r="M137" s="251"/>
      <c r="N137" s="231"/>
      <c r="O137" s="231"/>
      <c r="AR137" s="231"/>
      <c r="AS137" s="231"/>
      <c r="AT137" s="231"/>
      <c r="AU137" s="231"/>
      <c r="AV137" s="231"/>
      <c r="AW137" s="231"/>
      <c r="AX137" s="231"/>
      <c r="AY137" s="231"/>
    </row>
    <row r="138" spans="2:51" s="232" customFormat="1" ht="36">
      <c r="B138" s="231"/>
      <c r="C138" s="146"/>
      <c r="D138" s="147" t="s">
        <v>258</v>
      </c>
      <c r="E138" s="147"/>
      <c r="F138" s="147"/>
      <c r="G138" s="147"/>
      <c r="H138" s="147"/>
      <c r="I138" s="147"/>
      <c r="J138" s="147"/>
      <c r="K138" s="147"/>
      <c r="L138" s="147"/>
      <c r="M138" s="511"/>
      <c r="N138" s="231"/>
      <c r="O138" s="231"/>
      <c r="AR138" s="231"/>
      <c r="AS138" s="231"/>
      <c r="AT138" s="231"/>
      <c r="AU138" s="231"/>
      <c r="AV138" s="231"/>
      <c r="AW138" s="231"/>
      <c r="AX138" s="231"/>
      <c r="AY138" s="231"/>
    </row>
    <row r="139" spans="2:51" s="232" customFormat="1" ht="36">
      <c r="B139" s="231"/>
      <c r="C139" s="12" t="s">
        <v>1389</v>
      </c>
      <c r="D139" s="23" t="s">
        <v>366</v>
      </c>
      <c r="E139" s="37" t="s">
        <v>805</v>
      </c>
      <c r="F139" s="37" t="s">
        <v>805</v>
      </c>
      <c r="G139" s="150">
        <f>'5.2, 5.4 - COOLING'!G40</f>
        <v>0</v>
      </c>
      <c r="H139" s="150">
        <f>'5.2, 5.4 - COOLING'!N40</f>
        <v>0</v>
      </c>
      <c r="I139" s="150">
        <f>'5.2, 5.4 - COOLING'!O40</f>
        <v>0</v>
      </c>
      <c r="J139" s="26">
        <f>'5.2, 5.4 - COOLING'!Q40</f>
        <v>0</v>
      </c>
      <c r="K139" s="26">
        <f>'5.2, 5.4 - COOLING'!N40</f>
        <v>0</v>
      </c>
      <c r="L139" s="26">
        <f>'5.2, 5.4 - COOLING'!P40</f>
        <v>0</v>
      </c>
      <c r="M139" s="251"/>
      <c r="N139" s="231"/>
      <c r="O139" s="231"/>
      <c r="AR139" s="231"/>
      <c r="AS139" s="231"/>
      <c r="AT139" s="231"/>
      <c r="AU139" s="231"/>
      <c r="AV139" s="231"/>
      <c r="AW139" s="231"/>
      <c r="AX139" s="231"/>
      <c r="AY139" s="231"/>
    </row>
    <row r="140" spans="2:51" s="232" customFormat="1" ht="18">
      <c r="B140" s="231"/>
      <c r="C140" s="12" t="s">
        <v>1390</v>
      </c>
      <c r="D140" s="23" t="s">
        <v>367</v>
      </c>
      <c r="E140" s="37" t="s">
        <v>805</v>
      </c>
      <c r="F140" s="37" t="s">
        <v>805</v>
      </c>
      <c r="G140" s="150">
        <f>'5.2, 5.4 - COOLING'!G41</f>
        <v>0</v>
      </c>
      <c r="H140" s="150">
        <f>'5.2, 5.4 - COOLING'!N41</f>
        <v>0</v>
      </c>
      <c r="I140" s="150">
        <f>'5.2, 5.4 - COOLING'!O41</f>
        <v>0</v>
      </c>
      <c r="J140" s="26">
        <f>'5.2, 5.4 - COOLING'!Q41</f>
        <v>0</v>
      </c>
      <c r="K140" s="26">
        <f>'5.2, 5.4 - COOLING'!N41</f>
        <v>0</v>
      </c>
      <c r="L140" s="26">
        <f>'5.2, 5.4 - COOLING'!P41</f>
        <v>0</v>
      </c>
      <c r="M140" s="251"/>
      <c r="N140" s="231"/>
      <c r="O140" s="231"/>
      <c r="AR140" s="231"/>
      <c r="AS140" s="231"/>
      <c r="AT140" s="231"/>
      <c r="AU140" s="231"/>
      <c r="AV140" s="231"/>
      <c r="AW140" s="231"/>
      <c r="AX140" s="231"/>
      <c r="AY140" s="231"/>
    </row>
    <row r="141" spans="2:51" s="232" customFormat="1" ht="36">
      <c r="B141" s="231"/>
      <c r="C141" s="12" t="s">
        <v>1391</v>
      </c>
      <c r="D141" s="23" t="s">
        <v>368</v>
      </c>
      <c r="E141" s="37" t="s">
        <v>805</v>
      </c>
      <c r="F141" s="37" t="s">
        <v>805</v>
      </c>
      <c r="G141" s="150">
        <f>'5.2, 5.4 - COOLING'!G42</f>
        <v>0</v>
      </c>
      <c r="H141" s="150">
        <f>'5.2, 5.4 - COOLING'!N42</f>
        <v>0</v>
      </c>
      <c r="I141" s="150">
        <f>'5.2, 5.4 - COOLING'!O42</f>
        <v>0</v>
      </c>
      <c r="J141" s="26">
        <f>'5.2, 5.4 - COOLING'!Q42</f>
        <v>0</v>
      </c>
      <c r="K141" s="26">
        <f>'5.2, 5.4 - COOLING'!N42</f>
        <v>0</v>
      </c>
      <c r="L141" s="26">
        <f>'5.2, 5.4 - COOLING'!P42</f>
        <v>0</v>
      </c>
      <c r="M141" s="251"/>
      <c r="N141" s="231"/>
      <c r="O141" s="231"/>
      <c r="AR141" s="231"/>
      <c r="AS141" s="231"/>
      <c r="AT141" s="231"/>
      <c r="AU141" s="231"/>
      <c r="AV141" s="231"/>
      <c r="AW141" s="231"/>
      <c r="AX141" s="231"/>
      <c r="AY141" s="231"/>
    </row>
    <row r="142" spans="2:51" s="232" customFormat="1" ht="36">
      <c r="B142" s="231"/>
      <c r="C142" s="12" t="s">
        <v>1392</v>
      </c>
      <c r="D142" s="23" t="s">
        <v>369</v>
      </c>
      <c r="E142" s="37" t="s">
        <v>805</v>
      </c>
      <c r="F142" s="37" t="s">
        <v>805</v>
      </c>
      <c r="G142" s="150">
        <f>'5.2, 5.4 - COOLING'!G43</f>
        <v>0</v>
      </c>
      <c r="H142" s="150">
        <f>'5.2, 5.4 - COOLING'!N43</f>
        <v>0</v>
      </c>
      <c r="I142" s="150">
        <f>'5.2, 5.4 - COOLING'!O43</f>
        <v>0</v>
      </c>
      <c r="J142" s="26">
        <f>'5.2, 5.4 - COOLING'!Q43</f>
        <v>0</v>
      </c>
      <c r="K142" s="26">
        <f>'5.2, 5.4 - COOLING'!N43</f>
        <v>0</v>
      </c>
      <c r="L142" s="26">
        <f>'5.2, 5.4 - COOLING'!P43</f>
        <v>0</v>
      </c>
      <c r="M142" s="251"/>
      <c r="N142" s="231"/>
      <c r="O142" s="231"/>
      <c r="AR142" s="231"/>
      <c r="AS142" s="231"/>
      <c r="AT142" s="231"/>
      <c r="AU142" s="231"/>
      <c r="AV142" s="231"/>
      <c r="AW142" s="231"/>
      <c r="AX142" s="231"/>
      <c r="AY142" s="231"/>
    </row>
    <row r="143" spans="2:51" s="232" customFormat="1" ht="36">
      <c r="B143" s="231"/>
      <c r="C143" s="12" t="s">
        <v>1393</v>
      </c>
      <c r="D143" s="23" t="s">
        <v>370</v>
      </c>
      <c r="E143" s="37" t="s">
        <v>805</v>
      </c>
      <c r="F143" s="37" t="s">
        <v>805</v>
      </c>
      <c r="G143" s="150">
        <f>'5.2, 5.4 - COOLING'!G44</f>
        <v>0</v>
      </c>
      <c r="H143" s="150">
        <f>'5.2, 5.4 - COOLING'!N44</f>
        <v>0</v>
      </c>
      <c r="I143" s="150">
        <f>'5.2, 5.4 - COOLING'!O44</f>
        <v>0</v>
      </c>
      <c r="J143" s="26">
        <f>'5.2, 5.4 - COOLING'!Q44</f>
        <v>0</v>
      </c>
      <c r="K143" s="26">
        <f>'5.2, 5.4 - COOLING'!N44</f>
        <v>0</v>
      </c>
      <c r="L143" s="26">
        <f>'5.2, 5.4 - COOLING'!P44</f>
        <v>0</v>
      </c>
      <c r="M143" s="251"/>
      <c r="N143" s="231"/>
      <c r="O143" s="231"/>
      <c r="AR143" s="231"/>
      <c r="AS143" s="231"/>
      <c r="AT143" s="231"/>
      <c r="AU143" s="231"/>
      <c r="AV143" s="231"/>
      <c r="AW143" s="231"/>
      <c r="AX143" s="231"/>
      <c r="AY143" s="231"/>
    </row>
    <row r="144" spans="2:51" s="232" customFormat="1" ht="36">
      <c r="B144" s="231"/>
      <c r="C144" s="12" t="s">
        <v>1394</v>
      </c>
      <c r="D144" s="23" t="s">
        <v>262</v>
      </c>
      <c r="E144" s="37" t="s">
        <v>805</v>
      </c>
      <c r="F144" s="37" t="s">
        <v>805</v>
      </c>
      <c r="G144" s="150" t="s">
        <v>805</v>
      </c>
      <c r="H144" s="150" t="s">
        <v>805</v>
      </c>
      <c r="I144" s="150" t="s">
        <v>805</v>
      </c>
      <c r="J144" s="26">
        <f>'5.2, 5.4 - COOLING'!Q45</f>
        <v>0</v>
      </c>
      <c r="K144" s="26" t="s">
        <v>805</v>
      </c>
      <c r="L144" s="26">
        <f>'5.2, 5.4 - COOLING'!P45</f>
        <v>0</v>
      </c>
      <c r="M144" s="251"/>
      <c r="N144" s="231"/>
      <c r="O144" s="231"/>
      <c r="AR144" s="231"/>
      <c r="AS144" s="231"/>
      <c r="AT144" s="231"/>
      <c r="AU144" s="231"/>
      <c r="AV144" s="231"/>
      <c r="AW144" s="231"/>
      <c r="AX144" s="231"/>
      <c r="AY144" s="231"/>
    </row>
    <row r="145" spans="2:51" s="232" customFormat="1" ht="72">
      <c r="B145" s="231"/>
      <c r="C145" s="317"/>
      <c r="D145" s="320" t="s">
        <v>259</v>
      </c>
      <c r="E145" s="320"/>
      <c r="F145" s="320"/>
      <c r="G145" s="320"/>
      <c r="H145" s="320"/>
      <c r="I145" s="320"/>
      <c r="J145" s="320"/>
      <c r="K145" s="320"/>
      <c r="L145" s="320"/>
      <c r="M145" s="320"/>
      <c r="N145" s="231"/>
      <c r="O145" s="231"/>
      <c r="AR145" s="231"/>
      <c r="AS145" s="231"/>
      <c r="AT145" s="231"/>
      <c r="AU145" s="231"/>
      <c r="AV145" s="231"/>
      <c r="AW145" s="231"/>
      <c r="AX145" s="231"/>
      <c r="AY145" s="231"/>
    </row>
    <row r="146" spans="2:51" s="232" customFormat="1" ht="36">
      <c r="B146" s="231"/>
      <c r="C146" s="12" t="s">
        <v>1395</v>
      </c>
      <c r="D146" s="23" t="s">
        <v>371</v>
      </c>
      <c r="E146" s="37" t="s">
        <v>805</v>
      </c>
      <c r="F146" s="37" t="s">
        <v>805</v>
      </c>
      <c r="G146" s="150">
        <f>'5.2, 5.4 - COOLING'!G47</f>
        <v>0</v>
      </c>
      <c r="H146" s="150">
        <f>'5.2, 5.4 - COOLING'!N47</f>
        <v>0</v>
      </c>
      <c r="I146" s="150">
        <f>'5.2, 5.4 - COOLING'!O47</f>
        <v>0</v>
      </c>
      <c r="J146" s="26">
        <f>'5.2, 5.4 - COOLING'!Q47</f>
        <v>0</v>
      </c>
      <c r="K146" s="26">
        <f>'5.2, 5.4 - COOLING'!N47</f>
        <v>0</v>
      </c>
      <c r="L146" s="26">
        <f>'5.2, 5.4 - COOLING'!P47</f>
        <v>0</v>
      </c>
      <c r="M146" s="251"/>
      <c r="N146" s="231"/>
      <c r="O146" s="231"/>
      <c r="AR146" s="231"/>
      <c r="AS146" s="231"/>
      <c r="AT146" s="231"/>
      <c r="AU146" s="231"/>
      <c r="AV146" s="231"/>
      <c r="AW146" s="231"/>
      <c r="AX146" s="231"/>
      <c r="AY146" s="231"/>
    </row>
    <row r="147" spans="2:51" s="232" customFormat="1" ht="36">
      <c r="B147" s="231"/>
      <c r="C147" s="12" t="s">
        <v>1396</v>
      </c>
      <c r="D147" s="23" t="s">
        <v>255</v>
      </c>
      <c r="E147" s="37" t="s">
        <v>805</v>
      </c>
      <c r="F147" s="37" t="s">
        <v>805</v>
      </c>
      <c r="G147" s="150">
        <f>'5.2, 5.4 - COOLING'!G48</f>
        <v>0</v>
      </c>
      <c r="H147" s="150">
        <f>'5.2, 5.4 - COOLING'!N48</f>
        <v>0</v>
      </c>
      <c r="I147" s="150">
        <f>'5.2, 5.4 - COOLING'!O48</f>
        <v>0</v>
      </c>
      <c r="J147" s="26">
        <f>'5.2, 5.4 - COOLING'!Q48</f>
        <v>0</v>
      </c>
      <c r="K147" s="26">
        <f>'5.2, 5.4 - COOLING'!N48</f>
        <v>0</v>
      </c>
      <c r="L147" s="26">
        <f>'5.2, 5.4 - COOLING'!P48</f>
        <v>0</v>
      </c>
      <c r="M147" s="251"/>
      <c r="N147" s="231"/>
      <c r="O147" s="231"/>
      <c r="AR147" s="231"/>
      <c r="AS147" s="231"/>
      <c r="AT147" s="231"/>
      <c r="AU147" s="231"/>
      <c r="AV147" s="231"/>
      <c r="AW147" s="231"/>
      <c r="AX147" s="231"/>
      <c r="AY147" s="231"/>
    </row>
    <row r="148" spans="2:51" s="232" customFormat="1" ht="36">
      <c r="B148" s="231"/>
      <c r="C148" s="12" t="s">
        <v>1397</v>
      </c>
      <c r="D148" s="23" t="s">
        <v>372</v>
      </c>
      <c r="E148" s="37" t="s">
        <v>805</v>
      </c>
      <c r="F148" s="37" t="s">
        <v>805</v>
      </c>
      <c r="G148" s="150">
        <f>'5.2, 5.4 - COOLING'!G49</f>
        <v>0</v>
      </c>
      <c r="H148" s="150">
        <f>'5.2, 5.4 - COOLING'!N49</f>
        <v>0</v>
      </c>
      <c r="I148" s="150">
        <f>'5.2, 5.4 - COOLING'!O49</f>
        <v>0</v>
      </c>
      <c r="J148" s="26">
        <f>'5.2, 5.4 - COOLING'!Q49</f>
        <v>0</v>
      </c>
      <c r="K148" s="26">
        <f>'5.2, 5.4 - COOLING'!N49</f>
        <v>0</v>
      </c>
      <c r="L148" s="26">
        <f>'5.2, 5.4 - COOLING'!P49</f>
        <v>0</v>
      </c>
      <c r="M148" s="251"/>
      <c r="N148" s="231"/>
      <c r="O148" s="231"/>
      <c r="AR148" s="231"/>
      <c r="AS148" s="231"/>
      <c r="AT148" s="231"/>
      <c r="AU148" s="231"/>
      <c r="AV148" s="231"/>
      <c r="AW148" s="231"/>
      <c r="AX148" s="231"/>
      <c r="AY148" s="231"/>
    </row>
    <row r="149" spans="2:51" ht="36">
      <c r="C149" s="12" t="s">
        <v>1398</v>
      </c>
      <c r="D149" s="23" t="s">
        <v>373</v>
      </c>
      <c r="E149" s="37" t="s">
        <v>805</v>
      </c>
      <c r="F149" s="37" t="s">
        <v>805</v>
      </c>
      <c r="G149" s="150">
        <f>'5.2, 5.4 - COOLING'!G50</f>
        <v>0</v>
      </c>
      <c r="H149" s="150">
        <f>'5.2, 5.4 - COOLING'!N50</f>
        <v>0</v>
      </c>
      <c r="I149" s="150">
        <f>'5.2, 5.4 - COOLING'!O50</f>
        <v>0</v>
      </c>
      <c r="J149" s="26">
        <f>'5.2, 5.4 - COOLING'!Q50</f>
        <v>0</v>
      </c>
      <c r="K149" s="26">
        <f>'5.2, 5.4 - COOLING'!N50</f>
        <v>0</v>
      </c>
      <c r="L149" s="26">
        <f>'5.2, 5.4 - COOLING'!P50</f>
        <v>0</v>
      </c>
      <c r="M149" s="251"/>
      <c r="N149" s="231"/>
      <c r="O149" s="231"/>
    </row>
    <row r="150" spans="2:51" ht="36">
      <c r="C150" s="12" t="s">
        <v>1399</v>
      </c>
      <c r="D150" s="23" t="s">
        <v>374</v>
      </c>
      <c r="E150" s="37" t="s">
        <v>805</v>
      </c>
      <c r="F150" s="37" t="s">
        <v>805</v>
      </c>
      <c r="G150" s="150">
        <f>'5.2, 5.4 - COOLING'!G51</f>
        <v>0</v>
      </c>
      <c r="H150" s="150">
        <f>'5.2, 5.4 - COOLING'!N51</f>
        <v>0</v>
      </c>
      <c r="I150" s="150">
        <f>'5.2, 5.4 - COOLING'!O51</f>
        <v>0</v>
      </c>
      <c r="J150" s="26">
        <f>'5.2, 5.4 - COOLING'!Q51</f>
        <v>0</v>
      </c>
      <c r="K150" s="26">
        <f>'5.2, 5.4 - COOLING'!N51</f>
        <v>0</v>
      </c>
      <c r="L150" s="26">
        <f>'5.2, 5.4 - COOLING'!P51</f>
        <v>0</v>
      </c>
      <c r="M150" s="251"/>
      <c r="N150" s="231"/>
      <c r="O150" s="231"/>
    </row>
    <row r="151" spans="2:51" ht="36">
      <c r="C151" s="12" t="s">
        <v>1400</v>
      </c>
      <c r="D151" s="23" t="s">
        <v>375</v>
      </c>
      <c r="E151" s="37" t="s">
        <v>805</v>
      </c>
      <c r="F151" s="37" t="s">
        <v>805</v>
      </c>
      <c r="G151" s="150">
        <f>'5.2, 5.4 - COOLING'!G52</f>
        <v>0</v>
      </c>
      <c r="H151" s="150">
        <f>'5.2, 5.4 - COOLING'!N52</f>
        <v>0</v>
      </c>
      <c r="I151" s="150">
        <f>'5.2, 5.4 - COOLING'!O52</f>
        <v>0</v>
      </c>
      <c r="J151" s="26">
        <f>'5.2, 5.4 - COOLING'!Q52</f>
        <v>0</v>
      </c>
      <c r="K151" s="26">
        <f>'5.2, 5.4 - COOLING'!N52</f>
        <v>0</v>
      </c>
      <c r="L151" s="26">
        <f>'5.2, 5.4 - COOLING'!P52</f>
        <v>0</v>
      </c>
      <c r="M151" s="251"/>
      <c r="N151" s="231"/>
      <c r="O151" s="231"/>
    </row>
    <row r="152" spans="2:51" ht="36">
      <c r="C152" s="12" t="s">
        <v>1401</v>
      </c>
      <c r="D152" s="23" t="s">
        <v>377</v>
      </c>
      <c r="E152" s="37" t="s">
        <v>805</v>
      </c>
      <c r="F152" s="37" t="s">
        <v>805</v>
      </c>
      <c r="G152" s="150">
        <f>'5.2, 5.4 - COOLING'!G57</f>
        <v>0</v>
      </c>
      <c r="H152" s="150">
        <f>'5.2, 5.4 - COOLING'!N57</f>
        <v>0</v>
      </c>
      <c r="I152" s="150">
        <f>'5.2, 5.4 - COOLING'!O57</f>
        <v>0</v>
      </c>
      <c r="J152" s="26">
        <f>'5.2, 5.4 - COOLING'!Q53</f>
        <v>0</v>
      </c>
      <c r="K152" s="26" t="s">
        <v>805</v>
      </c>
      <c r="L152" s="26">
        <f>'5.2, 5.4 - COOLING'!P53</f>
        <v>0</v>
      </c>
      <c r="M152" s="251"/>
      <c r="N152" s="231"/>
      <c r="O152" s="231"/>
    </row>
    <row r="153" spans="2:51" s="244" customFormat="1" ht="36">
      <c r="B153" s="231"/>
      <c r="C153" s="12" t="s">
        <v>1402</v>
      </c>
      <c r="D153" s="23" t="s">
        <v>376</v>
      </c>
      <c r="E153" s="37" t="s">
        <v>805</v>
      </c>
      <c r="F153" s="37" t="s">
        <v>805</v>
      </c>
      <c r="G153" s="150">
        <f>'5.2, 5.4 - COOLING'!G58</f>
        <v>0</v>
      </c>
      <c r="H153" s="150">
        <f>'5.2, 5.4 - COOLING'!N58</f>
        <v>0</v>
      </c>
      <c r="I153" s="150">
        <f>'5.2, 5.4 - COOLING'!O58</f>
        <v>0</v>
      </c>
      <c r="J153" s="26">
        <f>'5.2, 5.4 - COOLING'!Q54</f>
        <v>0</v>
      </c>
      <c r="K153" s="26" t="s">
        <v>805</v>
      </c>
      <c r="L153" s="26">
        <f>'5.2, 5.4 - COOLING'!P54</f>
        <v>0</v>
      </c>
      <c r="M153" s="323"/>
      <c r="P153" s="245"/>
      <c r="Q153" s="245"/>
      <c r="R153" s="245"/>
      <c r="S153" s="245"/>
      <c r="T153" s="245"/>
      <c r="U153" s="245"/>
      <c r="V153" s="245"/>
      <c r="W153" s="245"/>
      <c r="X153" s="245"/>
      <c r="Y153" s="245"/>
      <c r="Z153" s="245"/>
      <c r="AA153" s="245"/>
      <c r="AB153" s="245"/>
      <c r="AC153" s="245"/>
      <c r="AD153" s="245"/>
      <c r="AE153" s="245"/>
      <c r="AF153" s="245"/>
      <c r="AG153" s="245"/>
      <c r="AH153" s="245"/>
      <c r="AI153" s="245"/>
      <c r="AJ153" s="245"/>
      <c r="AK153" s="245"/>
      <c r="AL153" s="245"/>
      <c r="AM153" s="245"/>
      <c r="AN153" s="245"/>
      <c r="AO153" s="245"/>
      <c r="AP153" s="245"/>
      <c r="AQ153" s="245"/>
    </row>
    <row r="154" spans="2:51" s="232" customFormat="1" ht="54">
      <c r="B154" s="231"/>
      <c r="C154" s="316" t="s">
        <v>1403</v>
      </c>
      <c r="D154" s="23" t="s">
        <v>263</v>
      </c>
      <c r="E154" s="37" t="s">
        <v>805</v>
      </c>
      <c r="F154" s="37" t="s">
        <v>805</v>
      </c>
      <c r="G154" s="150" t="s">
        <v>805</v>
      </c>
      <c r="H154" s="150" t="s">
        <v>805</v>
      </c>
      <c r="I154" s="150" t="s">
        <v>805</v>
      </c>
      <c r="J154" s="26">
        <f>'5.2, 5.4 - COOLING'!Q55</f>
        <v>0</v>
      </c>
      <c r="K154" s="26" t="s">
        <v>805</v>
      </c>
      <c r="L154" s="26">
        <f>'5.2, 5.4 - COOLING'!P55</f>
        <v>0</v>
      </c>
      <c r="M154" s="251"/>
      <c r="N154" s="231"/>
      <c r="O154" s="231"/>
      <c r="AR154" s="231"/>
      <c r="AS154" s="231"/>
      <c r="AT154" s="231"/>
      <c r="AU154" s="231"/>
      <c r="AV154" s="231"/>
      <c r="AW154" s="231"/>
      <c r="AX154" s="231"/>
      <c r="AY154" s="231"/>
    </row>
    <row r="155" spans="2:51" ht="52.5">
      <c r="C155" s="317" t="s">
        <v>1074</v>
      </c>
      <c r="D155" s="320"/>
      <c r="E155" s="320"/>
      <c r="F155" s="320"/>
      <c r="G155" s="320"/>
      <c r="H155" s="320"/>
      <c r="I155" s="320"/>
      <c r="J155" s="320"/>
      <c r="K155" s="320"/>
      <c r="L155" s="320"/>
      <c r="M155" s="320"/>
      <c r="N155" s="231"/>
      <c r="O155" s="231"/>
    </row>
    <row r="156" spans="2:51" ht="18">
      <c r="C156" s="12" t="s">
        <v>1404</v>
      </c>
      <c r="D156" s="23" t="s">
        <v>378</v>
      </c>
      <c r="E156" s="37" t="s">
        <v>805</v>
      </c>
      <c r="F156" s="37" t="s">
        <v>805</v>
      </c>
      <c r="G156" s="150">
        <f>'5.2, 5.4 - COOLING'!G57</f>
        <v>0</v>
      </c>
      <c r="H156" s="150">
        <f>'5.2, 5.4 - COOLING'!N57</f>
        <v>0</v>
      </c>
      <c r="I156" s="150">
        <f>'5.2, 5.4 - COOLING'!O57</f>
        <v>0</v>
      </c>
      <c r="J156" s="26">
        <f>'5.2, 5.4 - COOLING'!Q57</f>
        <v>0</v>
      </c>
      <c r="K156" s="26">
        <f>'5.2, 5.4 - COOLING'!N57</f>
        <v>0</v>
      </c>
      <c r="L156" s="26">
        <f>'5.2, 5.4 - COOLING'!P57</f>
        <v>0</v>
      </c>
      <c r="M156" s="251"/>
      <c r="N156" s="231"/>
      <c r="O156" s="231"/>
    </row>
    <row r="157" spans="2:51" ht="18">
      <c r="C157" s="12" t="s">
        <v>1405</v>
      </c>
      <c r="D157" s="23" t="s">
        <v>379</v>
      </c>
      <c r="E157" s="37" t="s">
        <v>805</v>
      </c>
      <c r="F157" s="37" t="s">
        <v>805</v>
      </c>
      <c r="G157" s="150">
        <f>'5.2, 5.4 - COOLING'!G58</f>
        <v>0</v>
      </c>
      <c r="H157" s="150">
        <f>'5.2, 5.4 - COOLING'!N58</f>
        <v>0</v>
      </c>
      <c r="I157" s="150">
        <f>'5.2, 5.4 - COOLING'!O58</f>
        <v>0</v>
      </c>
      <c r="J157" s="26">
        <f>'5.2, 5.4 - COOLING'!Q58</f>
        <v>0</v>
      </c>
      <c r="K157" s="26">
        <f>'5.2, 5.4 - COOLING'!N58</f>
        <v>0</v>
      </c>
      <c r="L157" s="26">
        <f>'5.2, 5.4 - COOLING'!P58</f>
        <v>0</v>
      </c>
      <c r="M157" s="251"/>
      <c r="N157" s="231"/>
      <c r="O157" s="231"/>
    </row>
    <row r="158" spans="2:51" s="232" customFormat="1" ht="18">
      <c r="B158" s="231"/>
      <c r="C158" s="12" t="s">
        <v>1406</v>
      </c>
      <c r="D158" s="23" t="s">
        <v>380</v>
      </c>
      <c r="E158" s="37" t="s">
        <v>805</v>
      </c>
      <c r="F158" s="37" t="s">
        <v>805</v>
      </c>
      <c r="G158" s="150" t="s">
        <v>805</v>
      </c>
      <c r="H158" s="150" t="s">
        <v>805</v>
      </c>
      <c r="I158" s="150" t="s">
        <v>805</v>
      </c>
      <c r="J158" s="26">
        <f>'5.2, 5.4 - COOLING'!Q59</f>
        <v>0</v>
      </c>
      <c r="K158" s="26" t="s">
        <v>805</v>
      </c>
      <c r="L158" s="26">
        <f>'5.2, 5.4 - COOLING'!P59</f>
        <v>0</v>
      </c>
      <c r="M158" s="251"/>
      <c r="N158" s="231"/>
      <c r="O158" s="231"/>
      <c r="AR158" s="231"/>
      <c r="AS158" s="231"/>
      <c r="AT158" s="231"/>
      <c r="AU158" s="231"/>
      <c r="AV158" s="231"/>
      <c r="AW158" s="231"/>
      <c r="AX158" s="231"/>
      <c r="AY158" s="231"/>
    </row>
    <row r="159" spans="2:51" s="232" customFormat="1" ht="36">
      <c r="B159" s="231"/>
      <c r="C159" s="12" t="s">
        <v>1407</v>
      </c>
      <c r="D159" s="23" t="s">
        <v>156</v>
      </c>
      <c r="E159" s="37" t="s">
        <v>805</v>
      </c>
      <c r="F159" s="37" t="s">
        <v>805</v>
      </c>
      <c r="G159" s="150" t="s">
        <v>805</v>
      </c>
      <c r="H159" s="150" t="s">
        <v>805</v>
      </c>
      <c r="I159" s="150" t="s">
        <v>805</v>
      </c>
      <c r="J159" s="26">
        <f>'5.2, 5.4 - COOLING'!Q60</f>
        <v>0</v>
      </c>
      <c r="K159" s="26" t="s">
        <v>805</v>
      </c>
      <c r="L159" s="26">
        <f>'5.2, 5.4 - COOLING'!P60</f>
        <v>0</v>
      </c>
      <c r="M159" s="251"/>
      <c r="N159" s="231"/>
      <c r="O159" s="231"/>
      <c r="AR159" s="231"/>
      <c r="AS159" s="231"/>
      <c r="AT159" s="231"/>
      <c r="AU159" s="231"/>
      <c r="AV159" s="231"/>
      <c r="AW159" s="231"/>
      <c r="AX159" s="231"/>
      <c r="AY159" s="231"/>
    </row>
    <row r="160" spans="2:51" ht="18">
      <c r="B160" s="244"/>
      <c r="C160" s="318">
        <v>6</v>
      </c>
      <c r="D160" s="319" t="s">
        <v>848</v>
      </c>
      <c r="E160" s="319"/>
      <c r="F160" s="319"/>
      <c r="G160" s="319"/>
      <c r="H160" s="319"/>
      <c r="I160" s="319"/>
      <c r="J160" s="319"/>
      <c r="K160" s="319"/>
      <c r="L160" s="319"/>
      <c r="M160" s="319"/>
      <c r="N160" s="231"/>
      <c r="O160" s="231"/>
    </row>
    <row r="161" spans="3:43" ht="18">
      <c r="C161" s="12" t="s">
        <v>873</v>
      </c>
      <c r="D161" s="23" t="s">
        <v>1351</v>
      </c>
      <c r="E161" s="37" t="s">
        <v>805</v>
      </c>
      <c r="F161" s="37" t="s">
        <v>805</v>
      </c>
      <c r="G161" s="150">
        <f>'6.1, 6.2, 6.3 - LIGHTING'!J96</f>
        <v>0</v>
      </c>
      <c r="H161" s="150">
        <f>'6.1, 6.2, 6.3 - LIGHTING'!K96</f>
        <v>0</v>
      </c>
      <c r="I161" s="150">
        <f>'6.1, 6.2, 6.3 - LIGHTING'!L96</f>
        <v>0</v>
      </c>
      <c r="J161" s="26">
        <f>'6.1, 6.2, 6.3 - LIGHTING'!N96</f>
        <v>0</v>
      </c>
      <c r="K161" s="26">
        <f>'6.1, 6.2, 6.3 - LIGHTING'!K96</f>
        <v>0</v>
      </c>
      <c r="L161" s="26">
        <f>'6.1, 6.2, 6.3 - LIGHTING'!M96</f>
        <v>0</v>
      </c>
      <c r="M161" s="251"/>
      <c r="N161" s="231"/>
      <c r="O161" s="231"/>
    </row>
    <row r="162" spans="3:43" ht="18">
      <c r="C162" s="12" t="s">
        <v>874</v>
      </c>
      <c r="D162" s="25" t="s">
        <v>488</v>
      </c>
      <c r="E162" s="37" t="s">
        <v>805</v>
      </c>
      <c r="F162" s="37" t="s">
        <v>805</v>
      </c>
      <c r="G162" s="150">
        <f>'6.1, 6.2, 6.3 - LIGHTING'!J28</f>
        <v>0</v>
      </c>
      <c r="H162" s="150">
        <f>'6.1, 6.2, 6.3 - LIGHTING'!K28</f>
        <v>0</v>
      </c>
      <c r="I162" s="150">
        <f>'6.1, 6.2, 6.3 - LIGHTING'!L28</f>
        <v>0</v>
      </c>
      <c r="J162" s="26">
        <f>'6.1, 6.2, 6.3 - LIGHTING'!N28</f>
        <v>0</v>
      </c>
      <c r="K162" s="26">
        <f>'6.1, 6.2, 6.3 - LIGHTING'!K28</f>
        <v>0</v>
      </c>
      <c r="L162" s="26">
        <f>'6.1, 6.2, 6.3 - LIGHTING'!M28</f>
        <v>0</v>
      </c>
      <c r="M162" s="251"/>
      <c r="N162" s="231"/>
      <c r="O162" s="231"/>
    </row>
    <row r="163" spans="3:43" ht="18">
      <c r="C163" s="12" t="s">
        <v>560</v>
      </c>
      <c r="D163" s="25" t="s">
        <v>381</v>
      </c>
      <c r="E163" s="37">
        <f>'6.1, 6.2, 6.3 - LIGHTING'!F97</f>
        <v>0</v>
      </c>
      <c r="F163" s="37">
        <f>'6.1, 6.2, 6.3 - LIGHTING'!H97</f>
        <v>0</v>
      </c>
      <c r="G163" s="150">
        <f>'6.1, 6.2, 6.3 - LIGHTING'!J97</f>
        <v>0</v>
      </c>
      <c r="H163" s="150">
        <f>'6.1, 6.2, 6.3 - LIGHTING'!K97</f>
        <v>0</v>
      </c>
      <c r="I163" s="150">
        <f>'6.1, 6.2, 6.3 - LIGHTING'!L97</f>
        <v>0</v>
      </c>
      <c r="J163" s="26">
        <f>'6.1, 6.2, 6.3 - LIGHTING'!N97</f>
        <v>0</v>
      </c>
      <c r="K163" s="26">
        <f>'6.1, 6.2, 6.3 - LIGHTING'!K97</f>
        <v>0</v>
      </c>
      <c r="L163" s="26">
        <f>'6.1, 6.2, 6.3 - LIGHTING'!M97</f>
        <v>0</v>
      </c>
      <c r="M163" s="251"/>
      <c r="N163" s="231"/>
      <c r="O163" s="231"/>
    </row>
    <row r="164" spans="3:43" ht="36">
      <c r="C164" s="12" t="s">
        <v>561</v>
      </c>
      <c r="D164" s="25" t="s">
        <v>1282</v>
      </c>
      <c r="E164" s="37">
        <f>'6.1, 6.2, 6.3 - LIGHTING'!F98</f>
        <v>0</v>
      </c>
      <c r="F164" s="37">
        <f>'6.1, 6.2, 6.3 - LIGHTING'!H98</f>
        <v>0</v>
      </c>
      <c r="G164" s="150">
        <f>'6.1, 6.2, 6.3 - LIGHTING'!J98</f>
        <v>0</v>
      </c>
      <c r="H164" s="150">
        <f>'6.1, 6.2, 6.3 - LIGHTING'!K98</f>
        <v>0</v>
      </c>
      <c r="I164" s="150">
        <f>'6.1, 6.2, 6.3 - LIGHTING'!L98</f>
        <v>0</v>
      </c>
      <c r="J164" s="26">
        <f>'6.1, 6.2, 6.3 - LIGHTING'!N98</f>
        <v>0</v>
      </c>
      <c r="K164" s="26">
        <f>'6.1, 6.2, 6.3 - LIGHTING'!K98</f>
        <v>0</v>
      </c>
      <c r="L164" s="26">
        <f>'6.1, 6.2, 6.3 - LIGHTING'!M98</f>
        <v>0</v>
      </c>
      <c r="M164" s="251"/>
      <c r="N164" s="231"/>
      <c r="O164" s="231"/>
    </row>
    <row r="165" spans="3:43" ht="18">
      <c r="C165" s="12" t="s">
        <v>562</v>
      </c>
      <c r="D165" s="25" t="s">
        <v>1279</v>
      </c>
      <c r="E165" s="37">
        <f>'6.1, 6.2, 6.3 - LIGHTING'!F98</f>
        <v>0</v>
      </c>
      <c r="F165" s="37">
        <f>'6.1, 6.2, 6.3 - LIGHTING'!H98</f>
        <v>0</v>
      </c>
      <c r="G165" s="150">
        <f>'6.1, 6.2, 6.3 - LIGHTING'!J99</f>
        <v>0</v>
      </c>
      <c r="H165" s="150">
        <f>'6.1, 6.2, 6.3 - LIGHTING'!K99</f>
        <v>0</v>
      </c>
      <c r="I165" s="150">
        <f>'6.1, 6.2, 6.3 - LIGHTING'!L99</f>
        <v>0</v>
      </c>
      <c r="J165" s="26">
        <f>'6.1, 6.2, 6.3 - LIGHTING'!N99</f>
        <v>0</v>
      </c>
      <c r="K165" s="26">
        <f>'6.1, 6.2, 6.3 - LIGHTING'!K99</f>
        <v>0</v>
      </c>
      <c r="L165" s="26">
        <f>'6.1, 6.2, 6.3 - LIGHTING'!M99</f>
        <v>0</v>
      </c>
      <c r="M165" s="251"/>
      <c r="N165" s="231"/>
      <c r="O165" s="231"/>
    </row>
    <row r="166" spans="3:43" ht="18">
      <c r="C166" s="12" t="s">
        <v>563</v>
      </c>
      <c r="D166" s="25" t="s">
        <v>384</v>
      </c>
      <c r="E166" s="37">
        <f>'6.1, 6.2, 6.3 - LIGHTING'!F100</f>
        <v>0</v>
      </c>
      <c r="F166" s="37">
        <f>'6.1, 6.2, 6.3 - LIGHTING'!H100</f>
        <v>0</v>
      </c>
      <c r="G166" s="150">
        <f>'6.1, 6.2, 6.3 - LIGHTING'!J100</f>
        <v>0</v>
      </c>
      <c r="H166" s="150">
        <f>'6.1, 6.2, 6.3 - LIGHTING'!K100</f>
        <v>0</v>
      </c>
      <c r="I166" s="150">
        <f>'6.1, 6.2, 6.3 - LIGHTING'!L100</f>
        <v>0</v>
      </c>
      <c r="J166" s="26">
        <f>'6.1, 6.2, 6.3 - LIGHTING'!N100</f>
        <v>0</v>
      </c>
      <c r="K166" s="26">
        <f>'6.1, 6.2, 6.3 - LIGHTING'!K100</f>
        <v>0</v>
      </c>
      <c r="L166" s="26">
        <f>'6.1, 6.2, 6.3 - LIGHTING'!M100</f>
        <v>0</v>
      </c>
      <c r="M166" s="251"/>
      <c r="N166" s="231"/>
      <c r="O166" s="231"/>
    </row>
    <row r="167" spans="3:43" ht="18">
      <c r="C167" s="12" t="s">
        <v>564</v>
      </c>
      <c r="D167" s="25" t="s">
        <v>1283</v>
      </c>
      <c r="E167" s="37">
        <f>'6.1, 6.2, 6.3 - LIGHTING'!F101</f>
        <v>0</v>
      </c>
      <c r="F167" s="37">
        <f>'6.1, 6.2, 6.3 - LIGHTING'!H101</f>
        <v>0</v>
      </c>
      <c r="G167" s="150">
        <f>'6.1, 6.2, 6.3 - LIGHTING'!J101</f>
        <v>0</v>
      </c>
      <c r="H167" s="150">
        <f>'6.1, 6.2, 6.3 - LIGHTING'!K101</f>
        <v>0</v>
      </c>
      <c r="I167" s="150">
        <f>'6.1, 6.2, 6.3 - LIGHTING'!L101</f>
        <v>0</v>
      </c>
      <c r="J167" s="26">
        <f>'6.1, 6.2, 6.3 - LIGHTING'!N101</f>
        <v>0</v>
      </c>
      <c r="K167" s="26">
        <f>'6.1, 6.2, 6.3 - LIGHTING'!K101</f>
        <v>0</v>
      </c>
      <c r="L167" s="26">
        <f>'6.1, 6.2, 6.3 - LIGHTING'!M101</f>
        <v>0</v>
      </c>
      <c r="M167" s="251"/>
      <c r="N167" s="231"/>
      <c r="O167" s="231"/>
    </row>
    <row r="168" spans="3:43" ht="18">
      <c r="C168" s="12" t="s">
        <v>565</v>
      </c>
      <c r="D168" s="25" t="s">
        <v>1284</v>
      </c>
      <c r="E168" s="37">
        <f>'6.1, 6.2, 6.3 - LIGHTING'!F101</f>
        <v>0</v>
      </c>
      <c r="F168" s="37">
        <f>'6.1, 6.2, 6.3 - LIGHTING'!H101</f>
        <v>0</v>
      </c>
      <c r="G168" s="150">
        <f>'6.1, 6.2, 6.3 - LIGHTING'!J102</f>
        <v>0</v>
      </c>
      <c r="H168" s="150">
        <f>'6.1, 6.2, 6.3 - LIGHTING'!K102</f>
        <v>0</v>
      </c>
      <c r="I168" s="150">
        <f>'6.1, 6.2, 6.3 - LIGHTING'!L102</f>
        <v>0</v>
      </c>
      <c r="J168" s="26">
        <f>'6.1, 6.2, 6.3 - LIGHTING'!N102</f>
        <v>0</v>
      </c>
      <c r="K168" s="26">
        <f>'6.1, 6.2, 6.3 - LIGHTING'!K102</f>
        <v>0</v>
      </c>
      <c r="L168" s="26">
        <f>'6.1, 6.2, 6.3 - LIGHTING'!M102</f>
        <v>0</v>
      </c>
      <c r="M168" s="251"/>
      <c r="N168" s="231"/>
      <c r="O168" s="231"/>
    </row>
    <row r="169" spans="3:43" ht="35.5">
      <c r="C169" s="12" t="s">
        <v>210</v>
      </c>
      <c r="D169" s="25" t="s">
        <v>1285</v>
      </c>
      <c r="E169" s="37">
        <f>'6.1, 6.2, 6.3 - LIGHTING'!F101</f>
        <v>0</v>
      </c>
      <c r="F169" s="37">
        <f>'6.1, 6.2, 6.3 - LIGHTING'!H101</f>
        <v>0</v>
      </c>
      <c r="G169" s="150">
        <f>'6.1, 6.2, 6.3 - LIGHTING'!J103</f>
        <v>0</v>
      </c>
      <c r="H169" s="150">
        <f>'6.1, 6.2, 6.3 - LIGHTING'!K103</f>
        <v>0</v>
      </c>
      <c r="I169" s="150">
        <f>'6.1, 6.2, 6.3 - LIGHTING'!L103</f>
        <v>0</v>
      </c>
      <c r="J169" s="26">
        <f>'6.1, 6.2, 6.3 - LIGHTING'!N103</f>
        <v>0</v>
      </c>
      <c r="K169" s="26">
        <f>'6.1, 6.2, 6.3 - LIGHTING'!K103</f>
        <v>0</v>
      </c>
      <c r="L169" s="26">
        <f>'6.1, 6.2, 6.3 - LIGHTING'!M103</f>
        <v>0</v>
      </c>
      <c r="M169" s="251"/>
      <c r="N169" s="231"/>
      <c r="O169" s="231"/>
    </row>
    <row r="170" spans="3:43" ht="18">
      <c r="C170" s="12" t="s">
        <v>211</v>
      </c>
      <c r="D170" s="25" t="s">
        <v>386</v>
      </c>
      <c r="E170" s="37">
        <f>'6.1, 6.2, 6.3 - LIGHTING'!F104</f>
        <v>0</v>
      </c>
      <c r="F170" s="37">
        <f>'6.1, 6.2, 6.3 - LIGHTING'!H104</f>
        <v>0</v>
      </c>
      <c r="G170" s="150">
        <f>'6.1, 6.2, 6.3 - LIGHTING'!J104</f>
        <v>0</v>
      </c>
      <c r="H170" s="150">
        <f>'6.1, 6.2, 6.3 - LIGHTING'!K104</f>
        <v>0</v>
      </c>
      <c r="I170" s="150">
        <f>'6.1, 6.2, 6.3 - LIGHTING'!L104</f>
        <v>0</v>
      </c>
      <c r="J170" s="26">
        <f>'6.1, 6.2, 6.3 - LIGHTING'!N104</f>
        <v>0</v>
      </c>
      <c r="K170" s="26">
        <f>'6.1, 6.2, 6.3 - LIGHTING'!K104</f>
        <v>0</v>
      </c>
      <c r="L170" s="26">
        <f>'6.1, 6.2, 6.3 - LIGHTING'!M104</f>
        <v>0</v>
      </c>
      <c r="M170" s="251"/>
      <c r="N170" s="231"/>
      <c r="O170" s="231"/>
    </row>
    <row r="171" spans="3:43" ht="18">
      <c r="C171" s="146"/>
      <c r="D171" s="147" t="s">
        <v>567</v>
      </c>
      <c r="E171" s="147"/>
      <c r="F171" s="147"/>
      <c r="G171" s="147"/>
      <c r="H171" s="147"/>
      <c r="I171" s="147"/>
      <c r="J171" s="147"/>
      <c r="K171" s="147"/>
      <c r="L171" s="147"/>
      <c r="M171" s="511"/>
      <c r="N171" s="231"/>
      <c r="O171" s="231"/>
    </row>
    <row r="172" spans="3:43" ht="18">
      <c r="C172" s="12" t="s">
        <v>875</v>
      </c>
      <c r="D172" s="25" t="s">
        <v>387</v>
      </c>
      <c r="E172" s="37" t="s">
        <v>805</v>
      </c>
      <c r="F172" s="37" t="s">
        <v>805</v>
      </c>
      <c r="G172" s="150" t="s">
        <v>805</v>
      </c>
      <c r="H172" s="150" t="s">
        <v>805</v>
      </c>
      <c r="I172" s="150" t="s">
        <v>805</v>
      </c>
      <c r="J172" s="26">
        <f>'6.1, 6.2, 6.3 - LIGHTING'!N105</f>
        <v>0</v>
      </c>
      <c r="K172" s="26" t="s">
        <v>805</v>
      </c>
      <c r="L172" s="26">
        <f>'6.1, 6.2, 6.3 - LIGHTING'!M105</f>
        <v>0</v>
      </c>
      <c r="M172" s="251"/>
      <c r="N172" s="231"/>
      <c r="O172" s="231"/>
    </row>
    <row r="173" spans="3:43" ht="36">
      <c r="C173" s="12" t="s">
        <v>953</v>
      </c>
      <c r="D173" s="25" t="s">
        <v>388</v>
      </c>
      <c r="E173" s="37" t="s">
        <v>805</v>
      </c>
      <c r="F173" s="37" t="s">
        <v>805</v>
      </c>
      <c r="G173" s="150" t="s">
        <v>805</v>
      </c>
      <c r="H173" s="150" t="s">
        <v>805</v>
      </c>
      <c r="I173" s="150" t="s">
        <v>805</v>
      </c>
      <c r="J173" s="26">
        <f>'6.1, 6.2, 6.3 - LIGHTING'!N106</f>
        <v>0</v>
      </c>
      <c r="K173" s="26" t="s">
        <v>805</v>
      </c>
      <c r="L173" s="26">
        <f>'6.1, 6.2, 6.3 - LIGHTING'!M106</f>
        <v>0</v>
      </c>
      <c r="M173" s="251"/>
      <c r="N173" s="231"/>
      <c r="O173" s="231"/>
    </row>
    <row r="174" spans="3:43" s="244" customFormat="1" ht="18">
      <c r="C174" s="136">
        <v>7</v>
      </c>
      <c r="D174" s="137" t="s">
        <v>1213</v>
      </c>
      <c r="E174" s="138"/>
      <c r="F174" s="138"/>
      <c r="G174" s="138"/>
      <c r="H174" s="138"/>
      <c r="I174" s="138"/>
      <c r="J174" s="138"/>
      <c r="K174" s="138"/>
      <c r="L174" s="139"/>
      <c r="M174" s="319"/>
      <c r="P174" s="245"/>
      <c r="Q174" s="245"/>
      <c r="R174" s="245"/>
      <c r="S174" s="245"/>
      <c r="T174" s="245"/>
      <c r="U174" s="245"/>
      <c r="V174" s="245"/>
      <c r="W174" s="245"/>
      <c r="X174" s="245"/>
      <c r="Y174" s="245"/>
      <c r="Z174" s="245"/>
      <c r="AA174" s="245"/>
      <c r="AB174" s="245"/>
      <c r="AC174" s="245"/>
      <c r="AD174" s="245"/>
      <c r="AE174" s="245"/>
      <c r="AF174" s="245"/>
      <c r="AG174" s="245"/>
      <c r="AH174" s="245"/>
      <c r="AI174" s="245"/>
      <c r="AJ174" s="245"/>
      <c r="AK174" s="245"/>
      <c r="AL174" s="245"/>
      <c r="AM174" s="245"/>
      <c r="AN174" s="245"/>
      <c r="AO174" s="245"/>
      <c r="AP174" s="245"/>
      <c r="AQ174" s="245"/>
    </row>
    <row r="175" spans="3:43" ht="36">
      <c r="C175" s="12" t="s">
        <v>568</v>
      </c>
      <c r="D175" s="23" t="s">
        <v>170</v>
      </c>
      <c r="E175" s="30" t="s">
        <v>805</v>
      </c>
      <c r="F175" s="30" t="s">
        <v>805</v>
      </c>
      <c r="G175" s="141">
        <f>'7.1 - MOTORS'!$H$23</f>
        <v>0</v>
      </c>
      <c r="H175" s="141">
        <f>'7.1 - MOTORS'!$J$23</f>
        <v>0</v>
      </c>
      <c r="I175" s="141">
        <f>'7.1 - MOTORS'!$K$23</f>
        <v>0</v>
      </c>
      <c r="J175" s="24" t="s">
        <v>805</v>
      </c>
      <c r="K175" s="24" t="s">
        <v>805</v>
      </c>
      <c r="L175" s="24" t="s">
        <v>805</v>
      </c>
      <c r="M175" s="251"/>
      <c r="N175" s="231"/>
      <c r="O175" s="231"/>
    </row>
    <row r="176" spans="3:43" ht="18">
      <c r="C176" s="12" t="s">
        <v>570</v>
      </c>
      <c r="D176" s="23" t="s">
        <v>1487</v>
      </c>
      <c r="E176" s="37">
        <f>'7.1 - MOTORS'!F34</f>
        <v>0</v>
      </c>
      <c r="F176" s="37">
        <f>'7.1 - MOTORS'!G34</f>
        <v>0</v>
      </c>
      <c r="G176" s="150">
        <f>'7.1 - MOTORS'!H34</f>
        <v>0</v>
      </c>
      <c r="H176" s="141">
        <f>'7.1 - MOTORS'!J34</f>
        <v>0</v>
      </c>
      <c r="I176" s="150">
        <f>'7.1 - MOTORS'!K34</f>
        <v>0</v>
      </c>
      <c r="J176" s="26">
        <f>'7.1 - MOTORS'!M34</f>
        <v>0</v>
      </c>
      <c r="K176" s="26">
        <f>'7.1 - MOTORS'!J34</f>
        <v>0</v>
      </c>
      <c r="L176" s="26">
        <f>'7.1 - MOTORS'!L34</f>
        <v>0</v>
      </c>
      <c r="M176" s="251"/>
      <c r="N176" s="231"/>
      <c r="O176" s="231"/>
    </row>
    <row r="177" spans="3:43" ht="18">
      <c r="C177" s="12" t="s">
        <v>73</v>
      </c>
      <c r="D177" s="23" t="s">
        <v>1486</v>
      </c>
      <c r="E177" s="37">
        <f>'7.1 - MOTORS'!F35</f>
        <v>0</v>
      </c>
      <c r="F177" s="37">
        <f>'7.1 - MOTORS'!G35</f>
        <v>0</v>
      </c>
      <c r="G177" s="150">
        <f>'7.1 - MOTORS'!H35</f>
        <v>0</v>
      </c>
      <c r="H177" s="141">
        <f>'7.1 - MOTORS'!J35</f>
        <v>0</v>
      </c>
      <c r="I177" s="150">
        <f>'7.1 - MOTORS'!K35</f>
        <v>0</v>
      </c>
      <c r="J177" s="26">
        <f>'7.1 - MOTORS'!M35</f>
        <v>0</v>
      </c>
      <c r="K177" s="26">
        <f>'7.1 - MOTORS'!J35</f>
        <v>0</v>
      </c>
      <c r="L177" s="26">
        <f>'7.1 - MOTORS'!L35</f>
        <v>0</v>
      </c>
      <c r="M177" s="251"/>
      <c r="N177" s="231"/>
      <c r="O177" s="231"/>
    </row>
    <row r="178" spans="3:43" ht="18">
      <c r="C178" s="12" t="s">
        <v>571</v>
      </c>
      <c r="D178" s="23" t="s">
        <v>390</v>
      </c>
      <c r="E178" s="37">
        <f>'7.1 - MOTORS'!F36</f>
        <v>0</v>
      </c>
      <c r="F178" s="37">
        <f>'7.1 - MOTORS'!G36</f>
        <v>0</v>
      </c>
      <c r="G178" s="150">
        <f>'7.1 - MOTORS'!H36</f>
        <v>0</v>
      </c>
      <c r="H178" s="141">
        <f>'7.1 - MOTORS'!J36</f>
        <v>0</v>
      </c>
      <c r="I178" s="150">
        <f>'7.1 - MOTORS'!K36</f>
        <v>0</v>
      </c>
      <c r="J178" s="26">
        <f>'7.1 - MOTORS'!M36</f>
        <v>0</v>
      </c>
      <c r="K178" s="26">
        <f>'7.1 - MOTORS'!J36</f>
        <v>0</v>
      </c>
      <c r="L178" s="26">
        <f>'7.1 - MOTORS'!L36</f>
        <v>0</v>
      </c>
      <c r="M178" s="251"/>
      <c r="N178" s="231"/>
      <c r="O178" s="231"/>
    </row>
    <row r="179" spans="3:43" ht="36">
      <c r="C179" s="12" t="s">
        <v>572</v>
      </c>
      <c r="D179" s="23" t="s">
        <v>157</v>
      </c>
      <c r="E179" s="37" t="s">
        <v>805</v>
      </c>
      <c r="F179" s="37" t="s">
        <v>805</v>
      </c>
      <c r="G179" s="150" t="s">
        <v>805</v>
      </c>
      <c r="H179" s="150" t="s">
        <v>805</v>
      </c>
      <c r="I179" s="150" t="s">
        <v>805</v>
      </c>
      <c r="J179" s="26">
        <f>'7.1 - MOTORS'!M37</f>
        <v>0</v>
      </c>
      <c r="K179" s="26" t="s">
        <v>805</v>
      </c>
      <c r="L179" s="26">
        <f>'7.1 - MOTORS'!L37</f>
        <v>0</v>
      </c>
      <c r="M179" s="251"/>
      <c r="N179" s="231"/>
      <c r="O179" s="231"/>
    </row>
    <row r="180" spans="3:43" ht="36">
      <c r="C180" s="12" t="s">
        <v>573</v>
      </c>
      <c r="D180" s="23" t="s">
        <v>391</v>
      </c>
      <c r="E180" s="37" t="s">
        <v>805</v>
      </c>
      <c r="F180" s="37" t="s">
        <v>805</v>
      </c>
      <c r="G180" s="150" t="s">
        <v>805</v>
      </c>
      <c r="H180" s="150" t="s">
        <v>805</v>
      </c>
      <c r="I180" s="150" t="s">
        <v>805</v>
      </c>
      <c r="J180" s="26">
        <f>'7.1 - MOTORS'!M38</f>
        <v>0</v>
      </c>
      <c r="K180" s="26" t="s">
        <v>805</v>
      </c>
      <c r="L180" s="26">
        <f>'7.1 - MOTORS'!L38</f>
        <v>0</v>
      </c>
      <c r="M180" s="251"/>
      <c r="N180" s="231"/>
      <c r="O180" s="231"/>
    </row>
    <row r="181" spans="3:43" ht="36">
      <c r="C181" s="12" t="s">
        <v>1411</v>
      </c>
      <c r="D181" s="23" t="s">
        <v>392</v>
      </c>
      <c r="E181" s="37" t="s">
        <v>805</v>
      </c>
      <c r="F181" s="37" t="s">
        <v>805</v>
      </c>
      <c r="G181" s="150" t="s">
        <v>805</v>
      </c>
      <c r="H181" s="150" t="s">
        <v>805</v>
      </c>
      <c r="I181" s="150" t="s">
        <v>805</v>
      </c>
      <c r="J181" s="26">
        <f>'7.1 - MOTORS'!M39</f>
        <v>0</v>
      </c>
      <c r="K181" s="26" t="s">
        <v>805</v>
      </c>
      <c r="L181" s="26">
        <f>'7.1 - MOTORS'!L39</f>
        <v>0</v>
      </c>
      <c r="M181" s="251"/>
      <c r="N181" s="231"/>
      <c r="O181" s="231"/>
    </row>
    <row r="182" spans="3:43" s="244" customFormat="1" ht="18">
      <c r="C182" s="136">
        <v>8</v>
      </c>
      <c r="D182" s="137" t="s">
        <v>1214</v>
      </c>
      <c r="E182" s="138"/>
      <c r="F182" s="138"/>
      <c r="G182" s="138"/>
      <c r="H182" s="138"/>
      <c r="I182" s="138"/>
      <c r="J182" s="138"/>
      <c r="K182" s="138"/>
      <c r="L182" s="139"/>
      <c r="M182" s="319"/>
      <c r="P182" s="245"/>
      <c r="Q182" s="245"/>
      <c r="R182" s="245"/>
      <c r="S182" s="245"/>
      <c r="T182" s="245"/>
      <c r="U182" s="245"/>
      <c r="V182" s="245"/>
      <c r="W182" s="245"/>
      <c r="X182" s="245"/>
      <c r="Y182" s="245"/>
      <c r="Z182" s="245"/>
      <c r="AA182" s="245"/>
      <c r="AB182" s="245"/>
      <c r="AC182" s="245"/>
      <c r="AD182" s="245"/>
      <c r="AE182" s="245"/>
      <c r="AF182" s="245"/>
      <c r="AG182" s="245"/>
      <c r="AH182" s="245"/>
      <c r="AI182" s="245"/>
      <c r="AJ182" s="245"/>
      <c r="AK182" s="245"/>
      <c r="AL182" s="245"/>
      <c r="AM182" s="245"/>
      <c r="AN182" s="245"/>
      <c r="AO182" s="245"/>
      <c r="AP182" s="245"/>
      <c r="AQ182" s="245"/>
    </row>
    <row r="183" spans="3:43" ht="18">
      <c r="C183" s="146"/>
      <c r="D183" s="147" t="s">
        <v>468</v>
      </c>
      <c r="E183" s="147"/>
      <c r="F183" s="147"/>
      <c r="G183" s="147"/>
      <c r="H183" s="147"/>
      <c r="I183" s="147"/>
      <c r="J183" s="147"/>
      <c r="K183" s="147"/>
      <c r="L183" s="147"/>
      <c r="M183" s="511"/>
      <c r="N183" s="231"/>
      <c r="O183" s="231"/>
    </row>
    <row r="184" spans="3:43" ht="36">
      <c r="C184" s="12" t="s">
        <v>574</v>
      </c>
      <c r="D184" s="23" t="s">
        <v>7</v>
      </c>
      <c r="E184" s="30" t="s">
        <v>805</v>
      </c>
      <c r="F184" s="30" t="s">
        <v>805</v>
      </c>
      <c r="G184" s="141">
        <f>'8.1 - INF_EXT AIR BARRIER'!$F$31</f>
        <v>0</v>
      </c>
      <c r="H184" s="141">
        <f>'8.1 - INF_EXT AIR BARRIER'!$G$31</f>
        <v>0</v>
      </c>
      <c r="I184" s="141">
        <f>'8.1 - INF_EXT AIR BARRIER'!$H$31</f>
        <v>0</v>
      </c>
      <c r="J184" s="24" t="s">
        <v>805</v>
      </c>
      <c r="K184" s="24" t="s">
        <v>805</v>
      </c>
      <c r="L184" s="24" t="s">
        <v>805</v>
      </c>
      <c r="M184" s="251"/>
      <c r="N184" s="231"/>
      <c r="O184" s="231"/>
    </row>
    <row r="185" spans="3:43" ht="54">
      <c r="C185" s="12" t="s">
        <v>575</v>
      </c>
      <c r="D185" s="23" t="s">
        <v>8</v>
      </c>
      <c r="E185" s="30" t="s">
        <v>805</v>
      </c>
      <c r="F185" s="30" t="s">
        <v>805</v>
      </c>
      <c r="G185" s="141">
        <f>'8.1 - INF_EXT AIR BARRIER'!$F$32</f>
        <v>0</v>
      </c>
      <c r="H185" s="141">
        <f>'8.1 - INF_EXT AIR BARRIER'!$G$32</f>
        <v>0</v>
      </c>
      <c r="I185" s="141">
        <f>'8.1 - INF_EXT AIR BARRIER'!$H$32</f>
        <v>0</v>
      </c>
      <c r="J185" s="24" t="s">
        <v>805</v>
      </c>
      <c r="K185" s="24" t="s">
        <v>805</v>
      </c>
      <c r="L185" s="24" t="s">
        <v>805</v>
      </c>
      <c r="M185" s="251"/>
      <c r="N185" s="231"/>
      <c r="O185" s="231"/>
    </row>
    <row r="186" spans="3:43" ht="36">
      <c r="C186" s="12" t="s">
        <v>576</v>
      </c>
      <c r="D186" s="23" t="s">
        <v>1448</v>
      </c>
      <c r="E186" s="37" t="s">
        <v>805</v>
      </c>
      <c r="F186" s="37" t="s">
        <v>805</v>
      </c>
      <c r="G186" s="150">
        <f>'8.1 - INF_EXT AIR BARRIER'!F47</f>
        <v>0</v>
      </c>
      <c r="H186" s="150">
        <f>'8.1 - INF_EXT AIR BARRIER'!G47</f>
        <v>0</v>
      </c>
      <c r="I186" s="150">
        <f>'8.1 - INF_EXT AIR BARRIER'!H47</f>
        <v>0</v>
      </c>
      <c r="J186" s="26">
        <f>'8.1 - INF_EXT AIR BARRIER'!J47</f>
        <v>0</v>
      </c>
      <c r="K186" s="26">
        <f>'8.1 - INF_EXT AIR BARRIER'!G47</f>
        <v>0</v>
      </c>
      <c r="L186" s="26">
        <f>'8.1 - INF_EXT AIR BARRIER'!I47</f>
        <v>0</v>
      </c>
      <c r="M186" s="251"/>
      <c r="N186" s="231"/>
      <c r="O186" s="231"/>
    </row>
    <row r="187" spans="3:43" ht="18">
      <c r="C187" s="12" t="s">
        <v>577</v>
      </c>
      <c r="D187" s="23" t="s">
        <v>359</v>
      </c>
      <c r="E187" s="37" t="s">
        <v>805</v>
      </c>
      <c r="F187" s="37" t="s">
        <v>805</v>
      </c>
      <c r="G187" s="150">
        <f>'8.1 - INF_EXT AIR BARRIER'!F48</f>
        <v>0</v>
      </c>
      <c r="H187" s="150">
        <f>'8.1 - INF_EXT AIR BARRIER'!G48</f>
        <v>0</v>
      </c>
      <c r="I187" s="150">
        <f>'8.1 - INF_EXT AIR BARRIER'!H48</f>
        <v>0</v>
      </c>
      <c r="J187" s="26">
        <f>'8.1 - INF_EXT AIR BARRIER'!J48</f>
        <v>0</v>
      </c>
      <c r="K187" s="26">
        <f>'8.1 - INF_EXT AIR BARRIER'!G48</f>
        <v>0</v>
      </c>
      <c r="L187" s="26">
        <f>'8.1 - INF_EXT AIR BARRIER'!I48</f>
        <v>0</v>
      </c>
      <c r="M187" s="251"/>
      <c r="N187" s="231"/>
      <c r="O187" s="231"/>
    </row>
    <row r="188" spans="3:43" ht="18">
      <c r="C188" s="12" t="s">
        <v>578</v>
      </c>
      <c r="D188" s="77" t="s">
        <v>405</v>
      </c>
      <c r="E188" s="37" t="s">
        <v>805</v>
      </c>
      <c r="F188" s="37" t="s">
        <v>805</v>
      </c>
      <c r="G188" s="150">
        <f>'8.1 - INF_EXT AIR BARRIER'!F49</f>
        <v>0</v>
      </c>
      <c r="H188" s="150">
        <f>'8.1 - INF_EXT AIR BARRIER'!G49</f>
        <v>0</v>
      </c>
      <c r="I188" s="150">
        <f>'8.1 - INF_EXT AIR BARRIER'!H49</f>
        <v>0</v>
      </c>
      <c r="J188" s="26">
        <f>'8.1 - INF_EXT AIR BARRIER'!J49</f>
        <v>0</v>
      </c>
      <c r="K188" s="26">
        <f>'8.1 - INF_EXT AIR BARRIER'!G49</f>
        <v>0</v>
      </c>
      <c r="L188" s="26">
        <f>'8.1 - INF_EXT AIR BARRIER'!I49</f>
        <v>0</v>
      </c>
      <c r="M188" s="251"/>
      <c r="N188" s="231"/>
      <c r="O188" s="231"/>
    </row>
    <row r="189" spans="3:43" ht="36">
      <c r="C189" s="12" t="s">
        <v>579</v>
      </c>
      <c r="D189" s="77" t="s">
        <v>40</v>
      </c>
      <c r="E189" s="37" t="s">
        <v>805</v>
      </c>
      <c r="F189" s="37" t="s">
        <v>805</v>
      </c>
      <c r="G189" s="150">
        <f>'8.1 - INF_EXT AIR BARRIER'!F50</f>
        <v>0</v>
      </c>
      <c r="H189" s="150">
        <f>'8.1 - INF_EXT AIR BARRIER'!G50</f>
        <v>0</v>
      </c>
      <c r="I189" s="150">
        <f>'8.1 - INF_EXT AIR BARRIER'!H50</f>
        <v>0</v>
      </c>
      <c r="J189" s="26">
        <f>'8.1 - INF_EXT AIR BARRIER'!J50</f>
        <v>0</v>
      </c>
      <c r="K189" s="26">
        <f>'8.1 - INF_EXT AIR BARRIER'!G50</f>
        <v>0</v>
      </c>
      <c r="L189" s="26">
        <f>'8.1 - INF_EXT AIR BARRIER'!I50</f>
        <v>0</v>
      </c>
      <c r="M189" s="251"/>
      <c r="N189" s="231"/>
      <c r="O189" s="231"/>
    </row>
    <row r="190" spans="3:43" ht="36">
      <c r="C190" s="12" t="s">
        <v>580</v>
      </c>
      <c r="D190" s="77" t="s">
        <v>404</v>
      </c>
      <c r="E190" s="37" t="s">
        <v>805</v>
      </c>
      <c r="F190" s="37" t="s">
        <v>805</v>
      </c>
      <c r="G190" s="150">
        <f>'8.1 - INF_EXT AIR BARRIER'!F51</f>
        <v>0</v>
      </c>
      <c r="H190" s="150">
        <f>'8.1 - INF_EXT AIR BARRIER'!G51</f>
        <v>0</v>
      </c>
      <c r="I190" s="150">
        <f>'8.1 - INF_EXT AIR BARRIER'!H51</f>
        <v>0</v>
      </c>
      <c r="J190" s="26">
        <f>'8.1 - INF_EXT AIR BARRIER'!J51</f>
        <v>0</v>
      </c>
      <c r="K190" s="26">
        <f>'8.1 - INF_EXT AIR BARRIER'!G51</f>
        <v>0</v>
      </c>
      <c r="L190" s="26">
        <f>'8.1 - INF_EXT AIR BARRIER'!I51</f>
        <v>0</v>
      </c>
      <c r="M190" s="251"/>
      <c r="N190" s="231"/>
      <c r="O190" s="231"/>
    </row>
    <row r="191" spans="3:43" ht="54">
      <c r="C191" s="12" t="s">
        <v>581</v>
      </c>
      <c r="D191" s="77" t="s">
        <v>403</v>
      </c>
      <c r="E191" s="37" t="s">
        <v>805</v>
      </c>
      <c r="F191" s="37" t="s">
        <v>805</v>
      </c>
      <c r="G191" s="150">
        <f>'8.1 - INF_EXT AIR BARRIER'!F52</f>
        <v>0</v>
      </c>
      <c r="H191" s="150">
        <f>'8.1 - INF_EXT AIR BARRIER'!G52</f>
        <v>0</v>
      </c>
      <c r="I191" s="150">
        <f>'8.1 - INF_EXT AIR BARRIER'!H52</f>
        <v>0</v>
      </c>
      <c r="J191" s="26">
        <f>'8.1 - INF_EXT AIR BARRIER'!J52</f>
        <v>0</v>
      </c>
      <c r="K191" s="26">
        <f>'8.1 - INF_EXT AIR BARRIER'!G52</f>
        <v>0</v>
      </c>
      <c r="L191" s="26">
        <f>'8.1 - INF_EXT AIR BARRIER'!I52</f>
        <v>0</v>
      </c>
      <c r="M191" s="251"/>
      <c r="N191" s="231"/>
      <c r="O191" s="231"/>
    </row>
    <row r="192" spans="3:43" ht="36">
      <c r="C192" s="12" t="s">
        <v>582</v>
      </c>
      <c r="D192" s="77" t="s">
        <v>407</v>
      </c>
      <c r="E192" s="37" t="s">
        <v>805</v>
      </c>
      <c r="F192" s="37" t="s">
        <v>805</v>
      </c>
      <c r="G192" s="150">
        <f>'8.1 - INF_EXT AIR BARRIER'!F53</f>
        <v>0</v>
      </c>
      <c r="H192" s="150">
        <f>'8.1 - INF_EXT AIR BARRIER'!G53</f>
        <v>0</v>
      </c>
      <c r="I192" s="150">
        <f>'8.1 - INF_EXT AIR BARRIER'!H53</f>
        <v>0</v>
      </c>
      <c r="J192" s="26">
        <f>'8.1 - INF_EXT AIR BARRIER'!J53</f>
        <v>0</v>
      </c>
      <c r="K192" s="26">
        <f>'8.1 - INF_EXT AIR BARRIER'!G53</f>
        <v>0</v>
      </c>
      <c r="L192" s="26">
        <f>'8.1 - INF_EXT AIR BARRIER'!I53</f>
        <v>0</v>
      </c>
      <c r="M192" s="251"/>
      <c r="N192" s="231"/>
      <c r="O192" s="231"/>
    </row>
    <row r="193" spans="2:51" ht="18">
      <c r="C193" s="12" t="s">
        <v>583</v>
      </c>
      <c r="D193" s="77" t="s">
        <v>406</v>
      </c>
      <c r="E193" s="37" t="s">
        <v>805</v>
      </c>
      <c r="F193" s="37" t="s">
        <v>805</v>
      </c>
      <c r="G193" s="150">
        <f>'8.1 - INF_EXT AIR BARRIER'!F54</f>
        <v>0</v>
      </c>
      <c r="H193" s="150">
        <f>'8.1 - INF_EXT AIR BARRIER'!G54</f>
        <v>0</v>
      </c>
      <c r="I193" s="150">
        <f>'8.1 - INF_EXT AIR BARRIER'!H54</f>
        <v>0</v>
      </c>
      <c r="J193" s="26">
        <f>'8.1 - INF_EXT AIR BARRIER'!J54</f>
        <v>0</v>
      </c>
      <c r="K193" s="26">
        <f>'8.1 - INF_EXT AIR BARRIER'!G54</f>
        <v>0</v>
      </c>
      <c r="L193" s="26">
        <f>'8.1 - INF_EXT AIR BARRIER'!I54</f>
        <v>0</v>
      </c>
      <c r="M193" s="251"/>
      <c r="N193" s="231"/>
      <c r="O193" s="231"/>
    </row>
    <row r="194" spans="2:51" ht="54">
      <c r="C194" s="12" t="s">
        <v>584</v>
      </c>
      <c r="D194" s="77" t="s">
        <v>408</v>
      </c>
      <c r="E194" s="37" t="s">
        <v>805</v>
      </c>
      <c r="F194" s="37" t="s">
        <v>805</v>
      </c>
      <c r="G194" s="150">
        <f>'8.1 - INF_EXT AIR BARRIER'!F55</f>
        <v>0</v>
      </c>
      <c r="H194" s="150">
        <f>'8.1 - INF_EXT AIR BARRIER'!G55</f>
        <v>0</v>
      </c>
      <c r="I194" s="150">
        <f>'8.1 - INF_EXT AIR BARRIER'!H55</f>
        <v>0</v>
      </c>
      <c r="J194" s="26">
        <f>'8.1 - INF_EXT AIR BARRIER'!J55</f>
        <v>0</v>
      </c>
      <c r="K194" s="26">
        <f>'8.1 - INF_EXT AIR BARRIER'!G55</f>
        <v>0</v>
      </c>
      <c r="L194" s="26">
        <f>'8.1 - INF_EXT AIR BARRIER'!I55</f>
        <v>0</v>
      </c>
      <c r="M194" s="251"/>
      <c r="N194" s="231"/>
      <c r="O194" s="231"/>
    </row>
    <row r="195" spans="2:51" ht="54">
      <c r="C195" s="12" t="s">
        <v>585</v>
      </c>
      <c r="D195" s="77" t="s">
        <v>409</v>
      </c>
      <c r="E195" s="37" t="s">
        <v>805</v>
      </c>
      <c r="F195" s="37" t="s">
        <v>805</v>
      </c>
      <c r="G195" s="150">
        <f>'8.1 - INF_EXT AIR BARRIER'!F56</f>
        <v>0</v>
      </c>
      <c r="H195" s="150">
        <f>'8.1 - INF_EXT AIR BARRIER'!G56</f>
        <v>0</v>
      </c>
      <c r="I195" s="150">
        <f>'8.1 - INF_EXT AIR BARRIER'!H56</f>
        <v>0</v>
      </c>
      <c r="J195" s="26">
        <f>'8.1 - INF_EXT AIR BARRIER'!J56</f>
        <v>0</v>
      </c>
      <c r="K195" s="26">
        <f>'8.1 - INF_EXT AIR BARRIER'!G56</f>
        <v>0</v>
      </c>
      <c r="L195" s="26">
        <f>'8.1 - INF_EXT AIR BARRIER'!I56</f>
        <v>0</v>
      </c>
      <c r="M195" s="251"/>
      <c r="N195" s="231"/>
      <c r="O195" s="231"/>
    </row>
    <row r="196" spans="2:51" s="232" customFormat="1" ht="36">
      <c r="B196" s="231"/>
      <c r="C196" s="12" t="s">
        <v>586</v>
      </c>
      <c r="D196" s="77" t="s">
        <v>410</v>
      </c>
      <c r="E196" s="37" t="s">
        <v>805</v>
      </c>
      <c r="F196" s="37" t="s">
        <v>805</v>
      </c>
      <c r="G196" s="150">
        <f>'8.1 - INF_EXT AIR BARRIER'!F57</f>
        <v>0</v>
      </c>
      <c r="H196" s="150">
        <f>'8.1 - INF_EXT AIR BARRIER'!G57</f>
        <v>0</v>
      </c>
      <c r="I196" s="150">
        <f>'8.1 - INF_EXT AIR BARRIER'!H57</f>
        <v>0</v>
      </c>
      <c r="J196" s="26">
        <f>'8.1 - INF_EXT AIR BARRIER'!J57</f>
        <v>0</v>
      </c>
      <c r="K196" s="26">
        <f>'8.1 - INF_EXT AIR BARRIER'!G57</f>
        <v>0</v>
      </c>
      <c r="L196" s="26">
        <f>'8.1 - INF_EXT AIR BARRIER'!I57</f>
        <v>0</v>
      </c>
      <c r="M196" s="251"/>
      <c r="N196" s="231"/>
      <c r="O196" s="231"/>
      <c r="AR196" s="231"/>
      <c r="AS196" s="231"/>
      <c r="AT196" s="231"/>
      <c r="AU196" s="231"/>
      <c r="AV196" s="231"/>
      <c r="AW196" s="231"/>
      <c r="AX196" s="231"/>
      <c r="AY196" s="231"/>
    </row>
    <row r="197" spans="2:51" s="232" customFormat="1" ht="18">
      <c r="B197" s="231"/>
      <c r="C197" s="12" t="s">
        <v>587</v>
      </c>
      <c r="D197" s="77" t="s">
        <v>411</v>
      </c>
      <c r="E197" s="37" t="s">
        <v>805</v>
      </c>
      <c r="F197" s="37" t="s">
        <v>805</v>
      </c>
      <c r="G197" s="150">
        <f>'8.1 - INF_EXT AIR BARRIER'!F58</f>
        <v>0</v>
      </c>
      <c r="H197" s="150">
        <f>'8.1 - INF_EXT AIR BARRIER'!G58</f>
        <v>0</v>
      </c>
      <c r="I197" s="150">
        <f>'8.1 - INF_EXT AIR BARRIER'!H58</f>
        <v>0</v>
      </c>
      <c r="J197" s="26">
        <f>'8.1 - INF_EXT AIR BARRIER'!J58</f>
        <v>0</v>
      </c>
      <c r="K197" s="26">
        <f>'8.1 - INF_EXT AIR BARRIER'!G58</f>
        <v>0</v>
      </c>
      <c r="L197" s="26">
        <f>'8.1 - INF_EXT AIR BARRIER'!I58</f>
        <v>0</v>
      </c>
      <c r="M197" s="251"/>
      <c r="N197" s="231"/>
      <c r="O197" s="231"/>
      <c r="AR197" s="231"/>
      <c r="AS197" s="231"/>
      <c r="AT197" s="231"/>
      <c r="AU197" s="231"/>
      <c r="AV197" s="231"/>
      <c r="AW197" s="231"/>
      <c r="AX197" s="231"/>
      <c r="AY197" s="231"/>
    </row>
    <row r="198" spans="2:51" s="232" customFormat="1" ht="36">
      <c r="B198" s="231"/>
      <c r="C198" s="12" t="s">
        <v>588</v>
      </c>
      <c r="D198" s="77" t="s">
        <v>412</v>
      </c>
      <c r="E198" s="37" t="s">
        <v>805</v>
      </c>
      <c r="F198" s="37" t="s">
        <v>805</v>
      </c>
      <c r="G198" s="150">
        <f>'8.1 - INF_EXT AIR BARRIER'!F59</f>
        <v>0</v>
      </c>
      <c r="H198" s="150">
        <f>'8.1 - INF_EXT AIR BARRIER'!G59</f>
        <v>0</v>
      </c>
      <c r="I198" s="150">
        <f>'8.1 - INF_EXT AIR BARRIER'!H59</f>
        <v>0</v>
      </c>
      <c r="J198" s="26">
        <f>'8.1 - INF_EXT AIR BARRIER'!J59</f>
        <v>0</v>
      </c>
      <c r="K198" s="26">
        <f>'8.1 - INF_EXT AIR BARRIER'!G59</f>
        <v>0</v>
      </c>
      <c r="L198" s="26">
        <f>'8.1 - INF_EXT AIR BARRIER'!I59</f>
        <v>0</v>
      </c>
      <c r="M198" s="251"/>
      <c r="N198" s="231"/>
      <c r="O198" s="231"/>
      <c r="AR198" s="231"/>
      <c r="AS198" s="231"/>
      <c r="AT198" s="231"/>
      <c r="AU198" s="231"/>
      <c r="AV198" s="231"/>
      <c r="AW198" s="231"/>
      <c r="AX198" s="231"/>
      <c r="AY198" s="231"/>
    </row>
    <row r="199" spans="2:51" s="232" customFormat="1" ht="36">
      <c r="B199" s="231"/>
      <c r="C199" s="12" t="s">
        <v>589</v>
      </c>
      <c r="D199" s="77" t="s">
        <v>413</v>
      </c>
      <c r="E199" s="37" t="s">
        <v>805</v>
      </c>
      <c r="F199" s="37" t="s">
        <v>805</v>
      </c>
      <c r="G199" s="150">
        <f>'8.1 - INF_EXT AIR BARRIER'!F60</f>
        <v>0</v>
      </c>
      <c r="H199" s="150">
        <f>'8.1 - INF_EXT AIR BARRIER'!G60</f>
        <v>0</v>
      </c>
      <c r="I199" s="150">
        <f>'8.1 - INF_EXT AIR BARRIER'!H60</f>
        <v>0</v>
      </c>
      <c r="J199" s="26">
        <f>'8.1 - INF_EXT AIR BARRIER'!J60</f>
        <v>0</v>
      </c>
      <c r="K199" s="26">
        <f>'8.1 - INF_EXT AIR BARRIER'!G60</f>
        <v>0</v>
      </c>
      <c r="L199" s="26">
        <f>'8.1 - INF_EXT AIR BARRIER'!I60</f>
        <v>0</v>
      </c>
      <c r="M199" s="251"/>
      <c r="N199" s="231"/>
      <c r="O199" s="231"/>
      <c r="AR199" s="231"/>
      <c r="AS199" s="231"/>
      <c r="AT199" s="231"/>
      <c r="AU199" s="231"/>
      <c r="AV199" s="231"/>
      <c r="AW199" s="231"/>
      <c r="AX199" s="231"/>
      <c r="AY199" s="231"/>
    </row>
    <row r="200" spans="2:51" s="232" customFormat="1" ht="18">
      <c r="B200" s="231"/>
      <c r="C200" s="12" t="s">
        <v>590</v>
      </c>
      <c r="D200" s="77" t="s">
        <v>1586</v>
      </c>
      <c r="E200" s="37" t="s">
        <v>805</v>
      </c>
      <c r="F200" s="37" t="s">
        <v>805</v>
      </c>
      <c r="G200" s="150">
        <f>'8.1 - INF_EXT AIR BARRIER'!F61</f>
        <v>0</v>
      </c>
      <c r="H200" s="150">
        <f>'8.1 - INF_EXT AIR BARRIER'!G61</f>
        <v>0</v>
      </c>
      <c r="I200" s="150">
        <f>'8.1 - INF_EXT AIR BARRIER'!H61</f>
        <v>0</v>
      </c>
      <c r="J200" s="26">
        <f>'8.1 - INF_EXT AIR BARRIER'!J61</f>
        <v>0</v>
      </c>
      <c r="K200" s="26">
        <f>'8.1 - INF_EXT AIR BARRIER'!G61</f>
        <v>0</v>
      </c>
      <c r="L200" s="26">
        <f>'8.1 - INF_EXT AIR BARRIER'!I61</f>
        <v>0</v>
      </c>
      <c r="M200" s="251"/>
      <c r="N200" s="231"/>
      <c r="O200" s="231"/>
      <c r="AR200" s="231"/>
      <c r="AS200" s="231"/>
      <c r="AT200" s="231"/>
      <c r="AU200" s="231"/>
      <c r="AV200" s="231"/>
      <c r="AW200" s="231"/>
      <c r="AX200" s="231"/>
      <c r="AY200" s="231"/>
    </row>
    <row r="201" spans="2:51" s="232" customFormat="1" ht="18">
      <c r="B201" s="231"/>
      <c r="C201" s="12" t="s">
        <v>591</v>
      </c>
      <c r="D201" s="77" t="s">
        <v>414</v>
      </c>
      <c r="E201" s="37" t="s">
        <v>805</v>
      </c>
      <c r="F201" s="37" t="s">
        <v>805</v>
      </c>
      <c r="G201" s="150">
        <f>'8.1 - INF_EXT AIR BARRIER'!F62</f>
        <v>0</v>
      </c>
      <c r="H201" s="150">
        <f>'8.1 - INF_EXT AIR BARRIER'!G62</f>
        <v>0</v>
      </c>
      <c r="I201" s="150">
        <f>'8.1 - INF_EXT AIR BARRIER'!H62</f>
        <v>0</v>
      </c>
      <c r="J201" s="26">
        <f>'8.1 - INF_EXT AIR BARRIER'!J62</f>
        <v>0</v>
      </c>
      <c r="K201" s="26">
        <f>'8.1 - INF_EXT AIR BARRIER'!G62</f>
        <v>0</v>
      </c>
      <c r="L201" s="26">
        <f>'8.1 - INF_EXT AIR BARRIER'!I62</f>
        <v>0</v>
      </c>
      <c r="M201" s="251"/>
      <c r="N201" s="231"/>
      <c r="O201" s="231"/>
      <c r="AR201" s="231"/>
      <c r="AS201" s="231"/>
      <c r="AT201" s="231"/>
      <c r="AU201" s="231"/>
      <c r="AV201" s="231"/>
      <c r="AW201" s="231"/>
      <c r="AX201" s="231"/>
      <c r="AY201" s="231"/>
    </row>
    <row r="202" spans="2:51" s="232" customFormat="1" ht="54">
      <c r="B202" s="231"/>
      <c r="C202" s="12" t="s">
        <v>592</v>
      </c>
      <c r="D202" s="77" t="s">
        <v>415</v>
      </c>
      <c r="E202" s="37" t="s">
        <v>805</v>
      </c>
      <c r="F202" s="37" t="s">
        <v>805</v>
      </c>
      <c r="G202" s="150">
        <f>'8.1 - INF_EXT AIR BARRIER'!F63</f>
        <v>0</v>
      </c>
      <c r="H202" s="150">
        <f>'8.1 - INF_EXT AIR BARRIER'!G63</f>
        <v>0</v>
      </c>
      <c r="I202" s="150">
        <f>'8.1 - INF_EXT AIR BARRIER'!H63</f>
        <v>0</v>
      </c>
      <c r="J202" s="26">
        <f>'8.1 - INF_EXT AIR BARRIER'!J63</f>
        <v>0</v>
      </c>
      <c r="K202" s="26">
        <f>'8.1 - INF_EXT AIR BARRIER'!G63</f>
        <v>0</v>
      </c>
      <c r="L202" s="26">
        <f>'8.1 - INF_EXT AIR BARRIER'!I63</f>
        <v>0</v>
      </c>
      <c r="M202" s="251"/>
      <c r="N202" s="231"/>
      <c r="O202" s="231"/>
      <c r="AR202" s="231"/>
      <c r="AS202" s="231"/>
      <c r="AT202" s="231"/>
      <c r="AU202" s="231"/>
      <c r="AV202" s="231"/>
      <c r="AW202" s="231"/>
      <c r="AX202" s="231"/>
      <c r="AY202" s="231"/>
    </row>
    <row r="203" spans="2:51" s="232" customFormat="1" ht="54">
      <c r="B203" s="231"/>
      <c r="C203" s="12" t="s">
        <v>213</v>
      </c>
      <c r="D203" s="77" t="s">
        <v>419</v>
      </c>
      <c r="E203" s="37" t="s">
        <v>805</v>
      </c>
      <c r="F203" s="37" t="s">
        <v>805</v>
      </c>
      <c r="G203" s="150">
        <f>'8.1 - INF_EXT AIR BARRIER'!F64</f>
        <v>0</v>
      </c>
      <c r="H203" s="150">
        <f>'8.1 - INF_EXT AIR BARRIER'!G64</f>
        <v>0</v>
      </c>
      <c r="I203" s="150">
        <f>'8.1 - INF_EXT AIR BARRIER'!H64</f>
        <v>0</v>
      </c>
      <c r="J203" s="26">
        <f>'8.1 - INF_EXT AIR BARRIER'!J64</f>
        <v>0</v>
      </c>
      <c r="K203" s="26">
        <f>'8.1 - INF_EXT AIR BARRIER'!G64</f>
        <v>0</v>
      </c>
      <c r="L203" s="26">
        <f>'8.1 - INF_EXT AIR BARRIER'!I64</f>
        <v>0</v>
      </c>
      <c r="M203" s="251"/>
      <c r="N203" s="231"/>
      <c r="O203" s="231"/>
      <c r="AR203" s="231"/>
      <c r="AS203" s="231"/>
      <c r="AT203" s="231"/>
      <c r="AU203" s="231"/>
      <c r="AV203" s="231"/>
      <c r="AW203" s="231"/>
      <c r="AX203" s="231"/>
      <c r="AY203" s="231"/>
    </row>
    <row r="204" spans="2:51" s="232" customFormat="1" ht="36">
      <c r="B204" s="231"/>
      <c r="C204" s="12" t="s">
        <v>11</v>
      </c>
      <c r="D204" s="77" t="s">
        <v>416</v>
      </c>
      <c r="E204" s="37" t="s">
        <v>805</v>
      </c>
      <c r="F204" s="37" t="s">
        <v>805</v>
      </c>
      <c r="G204" s="150">
        <f>'8.1 - INF_EXT AIR BARRIER'!F65</f>
        <v>0</v>
      </c>
      <c r="H204" s="150">
        <f>'8.1 - INF_EXT AIR BARRIER'!G65</f>
        <v>0</v>
      </c>
      <c r="I204" s="150">
        <f>'8.1 - INF_EXT AIR BARRIER'!H65</f>
        <v>0</v>
      </c>
      <c r="J204" s="26">
        <f>'8.1 - INF_EXT AIR BARRIER'!J65</f>
        <v>0</v>
      </c>
      <c r="K204" s="26">
        <f>'8.1 - INF_EXT AIR BARRIER'!G65</f>
        <v>0</v>
      </c>
      <c r="L204" s="26">
        <f>'8.1 - INF_EXT AIR BARRIER'!I65</f>
        <v>0</v>
      </c>
      <c r="M204" s="251"/>
      <c r="N204" s="231"/>
      <c r="O204" s="231"/>
      <c r="AR204" s="231"/>
      <c r="AS204" s="231"/>
      <c r="AT204" s="231"/>
      <c r="AU204" s="231"/>
      <c r="AV204" s="231"/>
      <c r="AW204" s="231"/>
      <c r="AX204" s="231"/>
      <c r="AY204" s="231"/>
    </row>
    <row r="205" spans="2:51" s="232" customFormat="1" ht="18">
      <c r="B205" s="231"/>
      <c r="C205" s="12" t="s">
        <v>20</v>
      </c>
      <c r="D205" s="77" t="s">
        <v>417</v>
      </c>
      <c r="E205" s="37" t="s">
        <v>805</v>
      </c>
      <c r="F205" s="37" t="s">
        <v>805</v>
      </c>
      <c r="G205" s="150">
        <f>'8.1 - INF_EXT AIR BARRIER'!F66</f>
        <v>0</v>
      </c>
      <c r="H205" s="150">
        <f>'8.1 - INF_EXT AIR BARRIER'!G66</f>
        <v>0</v>
      </c>
      <c r="I205" s="150">
        <f>'8.1 - INF_EXT AIR BARRIER'!H66</f>
        <v>0</v>
      </c>
      <c r="J205" s="26">
        <f>'8.1 - INF_EXT AIR BARRIER'!J66</f>
        <v>0</v>
      </c>
      <c r="K205" s="26">
        <f>'8.1 - INF_EXT AIR BARRIER'!G66</f>
        <v>0</v>
      </c>
      <c r="L205" s="26">
        <f>'8.1 - INF_EXT AIR BARRIER'!I66</f>
        <v>0</v>
      </c>
      <c r="M205" s="251"/>
      <c r="N205" s="231"/>
      <c r="O205" s="231"/>
      <c r="AR205" s="231"/>
      <c r="AS205" s="231"/>
      <c r="AT205" s="231"/>
      <c r="AU205" s="231"/>
      <c r="AV205" s="231"/>
      <c r="AW205" s="231"/>
      <c r="AX205" s="231"/>
      <c r="AY205" s="231"/>
    </row>
    <row r="206" spans="2:51" s="232" customFormat="1" ht="18">
      <c r="B206" s="231"/>
      <c r="C206" s="12" t="s">
        <v>22</v>
      </c>
      <c r="D206" s="77" t="s">
        <v>418</v>
      </c>
      <c r="E206" s="37" t="s">
        <v>805</v>
      </c>
      <c r="F206" s="37" t="s">
        <v>805</v>
      </c>
      <c r="G206" s="150">
        <f>'8.1 - INF_EXT AIR BARRIER'!F67</f>
        <v>0</v>
      </c>
      <c r="H206" s="150">
        <f>'8.1 - INF_EXT AIR BARRIER'!G67</f>
        <v>0</v>
      </c>
      <c r="I206" s="150">
        <f>'8.1 - INF_EXT AIR BARRIER'!H67</f>
        <v>0</v>
      </c>
      <c r="J206" s="26">
        <f>'8.1 - INF_EXT AIR BARRIER'!J67</f>
        <v>0</v>
      </c>
      <c r="K206" s="26">
        <f>'8.1 - INF_EXT AIR BARRIER'!G67</f>
        <v>0</v>
      </c>
      <c r="L206" s="26">
        <f>'8.1 - INF_EXT AIR BARRIER'!I67</f>
        <v>0</v>
      </c>
      <c r="M206" s="251"/>
      <c r="N206" s="231"/>
      <c r="O206" s="231"/>
      <c r="AR206" s="231"/>
      <c r="AS206" s="231"/>
      <c r="AT206" s="231"/>
      <c r="AU206" s="231"/>
      <c r="AV206" s="231"/>
      <c r="AW206" s="231"/>
      <c r="AX206" s="231"/>
      <c r="AY206" s="231"/>
    </row>
    <row r="207" spans="2:51" s="232" customFormat="1" ht="36">
      <c r="B207" s="231"/>
      <c r="C207" s="12" t="s">
        <v>23</v>
      </c>
      <c r="D207" s="77" t="s">
        <v>27</v>
      </c>
      <c r="E207" s="37" t="s">
        <v>805</v>
      </c>
      <c r="F207" s="37" t="s">
        <v>805</v>
      </c>
      <c r="G207" s="150">
        <f>'8.1 - INF_EXT AIR BARRIER'!F68</f>
        <v>0</v>
      </c>
      <c r="H207" s="150">
        <f>'8.1 - INF_EXT AIR BARRIER'!G68</f>
        <v>0</v>
      </c>
      <c r="I207" s="150">
        <f>'8.1 - INF_EXT AIR BARRIER'!H68</f>
        <v>0</v>
      </c>
      <c r="J207" s="26">
        <f>'8.1 - INF_EXT AIR BARRIER'!J68</f>
        <v>0</v>
      </c>
      <c r="K207" s="26">
        <f>'8.1 - INF_EXT AIR BARRIER'!G68</f>
        <v>0</v>
      </c>
      <c r="L207" s="26">
        <f>'8.1 - INF_EXT AIR BARRIER'!I68</f>
        <v>0</v>
      </c>
      <c r="M207" s="251"/>
      <c r="N207" s="231"/>
      <c r="O207" s="231"/>
      <c r="AR207" s="231"/>
      <c r="AS207" s="231"/>
      <c r="AT207" s="231"/>
      <c r="AU207" s="231"/>
      <c r="AV207" s="231"/>
      <c r="AW207" s="231"/>
      <c r="AX207" s="231"/>
      <c r="AY207" s="231"/>
    </row>
    <row r="208" spans="2:51" s="232" customFormat="1" ht="36">
      <c r="B208" s="231"/>
      <c r="C208" s="12" t="s">
        <v>24</v>
      </c>
      <c r="D208" s="77" t="s">
        <v>26</v>
      </c>
      <c r="E208" s="37" t="s">
        <v>805</v>
      </c>
      <c r="F208" s="37" t="s">
        <v>805</v>
      </c>
      <c r="G208" s="150">
        <f>'8.1 - INF_EXT AIR BARRIER'!F69</f>
        <v>0</v>
      </c>
      <c r="H208" s="150">
        <f>'8.1 - INF_EXT AIR BARRIER'!G69</f>
        <v>0</v>
      </c>
      <c r="I208" s="150">
        <f>'8.1 - INF_EXT AIR BARRIER'!H69</f>
        <v>0</v>
      </c>
      <c r="J208" s="26">
        <f>'8.1 - INF_EXT AIR BARRIER'!J69</f>
        <v>0</v>
      </c>
      <c r="K208" s="26">
        <f>'8.1 - INF_EXT AIR BARRIER'!G69</f>
        <v>0</v>
      </c>
      <c r="L208" s="26">
        <f>'8.1 - INF_EXT AIR BARRIER'!I69</f>
        <v>0</v>
      </c>
      <c r="M208" s="251"/>
      <c r="N208" s="231"/>
      <c r="O208" s="231"/>
      <c r="AR208" s="231"/>
      <c r="AS208" s="231"/>
      <c r="AT208" s="231"/>
      <c r="AU208" s="231"/>
      <c r="AV208" s="231"/>
      <c r="AW208" s="231"/>
      <c r="AX208" s="231"/>
      <c r="AY208" s="231"/>
    </row>
    <row r="209" spans="2:51" s="232" customFormat="1" ht="54">
      <c r="B209" s="231"/>
      <c r="C209" s="12" t="s">
        <v>25</v>
      </c>
      <c r="D209" s="77" t="s">
        <v>28</v>
      </c>
      <c r="E209" s="37" t="s">
        <v>805</v>
      </c>
      <c r="F209" s="37" t="s">
        <v>805</v>
      </c>
      <c r="G209" s="150">
        <f>'8.1 - INF_EXT AIR BARRIER'!F70</f>
        <v>0</v>
      </c>
      <c r="H209" s="150">
        <f>'8.1 - INF_EXT AIR BARRIER'!G70</f>
        <v>0</v>
      </c>
      <c r="I209" s="150">
        <f>'8.1 - INF_EXT AIR BARRIER'!H70</f>
        <v>0</v>
      </c>
      <c r="J209" s="26">
        <f>'8.1 - INF_EXT AIR BARRIER'!J70</f>
        <v>0</v>
      </c>
      <c r="K209" s="26">
        <f>'8.1 - INF_EXT AIR BARRIER'!G70</f>
        <v>0</v>
      </c>
      <c r="L209" s="26">
        <f>'8.1 - INF_EXT AIR BARRIER'!I70</f>
        <v>0</v>
      </c>
      <c r="M209" s="251"/>
      <c r="N209" s="231"/>
      <c r="O209" s="231"/>
      <c r="AR209" s="231"/>
      <c r="AS209" s="231"/>
      <c r="AT209" s="231"/>
      <c r="AU209" s="231"/>
      <c r="AV209" s="231"/>
      <c r="AW209" s="231"/>
      <c r="AX209" s="231"/>
      <c r="AY209" s="231"/>
    </row>
    <row r="210" spans="2:51" s="232" customFormat="1" ht="72">
      <c r="B210" s="231"/>
      <c r="C210" s="12" t="s">
        <v>41</v>
      </c>
      <c r="D210" s="77" t="s">
        <v>29</v>
      </c>
      <c r="E210" s="37" t="s">
        <v>805</v>
      </c>
      <c r="F210" s="37" t="s">
        <v>805</v>
      </c>
      <c r="G210" s="150">
        <f>'8.1 - INF_EXT AIR BARRIER'!F71</f>
        <v>0</v>
      </c>
      <c r="H210" s="150">
        <f>'8.1 - INF_EXT AIR BARRIER'!G71</f>
        <v>0</v>
      </c>
      <c r="I210" s="150">
        <f>'8.1 - INF_EXT AIR BARRIER'!H71</f>
        <v>0</v>
      </c>
      <c r="J210" s="26">
        <f>'8.1 - INF_EXT AIR BARRIER'!J71</f>
        <v>0</v>
      </c>
      <c r="K210" s="26">
        <f>'8.1 - INF_EXT AIR BARRIER'!G71</f>
        <v>0</v>
      </c>
      <c r="L210" s="26">
        <f>'8.1 - INF_EXT AIR BARRIER'!I71</f>
        <v>0</v>
      </c>
      <c r="M210" s="251"/>
      <c r="N210" s="231"/>
      <c r="O210" s="231"/>
      <c r="AR210" s="231"/>
      <c r="AS210" s="231"/>
      <c r="AT210" s="231"/>
      <c r="AU210" s="231"/>
      <c r="AV210" s="231"/>
      <c r="AW210" s="231"/>
      <c r="AX210" s="231"/>
      <c r="AY210" s="231"/>
    </row>
    <row r="211" spans="2:51" s="232" customFormat="1" ht="18">
      <c r="B211" s="231"/>
      <c r="C211" s="12" t="s">
        <v>1585</v>
      </c>
      <c r="D211" s="77" t="s">
        <v>19</v>
      </c>
      <c r="E211" s="37" t="s">
        <v>805</v>
      </c>
      <c r="F211" s="37" t="s">
        <v>805</v>
      </c>
      <c r="G211" s="150">
        <f>'8.1 - INF_EXT AIR BARRIER'!F72</f>
        <v>0</v>
      </c>
      <c r="H211" s="150">
        <f>'8.1 - INF_EXT AIR BARRIER'!G72</f>
        <v>0</v>
      </c>
      <c r="I211" s="150">
        <f>'8.1 - INF_EXT AIR BARRIER'!H72</f>
        <v>0</v>
      </c>
      <c r="J211" s="26">
        <f>'8.1 - INF_EXT AIR BARRIER'!J72</f>
        <v>0</v>
      </c>
      <c r="K211" s="26">
        <f>'8.1 - INF_EXT AIR BARRIER'!G72</f>
        <v>0</v>
      </c>
      <c r="L211" s="26">
        <f>'8.1 - INF_EXT AIR BARRIER'!I72</f>
        <v>0</v>
      </c>
      <c r="M211" s="251"/>
      <c r="N211" s="231"/>
      <c r="O211" s="231"/>
      <c r="AR211" s="231"/>
      <c r="AS211" s="231"/>
      <c r="AT211" s="231"/>
      <c r="AU211" s="231"/>
      <c r="AV211" s="231"/>
      <c r="AW211" s="231"/>
      <c r="AX211" s="231"/>
      <c r="AY211" s="231"/>
    </row>
    <row r="212" spans="2:51" s="232" customFormat="1" ht="36">
      <c r="B212" s="231"/>
      <c r="C212" s="317"/>
      <c r="D212" s="321" t="s">
        <v>475</v>
      </c>
      <c r="E212" s="322"/>
      <c r="F212" s="320"/>
      <c r="G212" s="320"/>
      <c r="H212" s="320"/>
      <c r="I212" s="320"/>
      <c r="J212" s="320"/>
      <c r="K212" s="320"/>
      <c r="L212" s="320"/>
      <c r="M212" s="320"/>
      <c r="N212" s="231"/>
      <c r="O212" s="231"/>
      <c r="AR212" s="231"/>
      <c r="AS212" s="231"/>
      <c r="AT212" s="231"/>
      <c r="AU212" s="231"/>
      <c r="AV212" s="231"/>
      <c r="AW212" s="231"/>
      <c r="AX212" s="231"/>
      <c r="AY212" s="231"/>
    </row>
    <row r="213" spans="2:51" s="232" customFormat="1" ht="36">
      <c r="B213" s="231"/>
      <c r="C213" s="12" t="s">
        <v>593</v>
      </c>
      <c r="D213" s="23" t="s">
        <v>171</v>
      </c>
      <c r="E213" s="30" t="s">
        <v>805</v>
      </c>
      <c r="F213" s="30" t="s">
        <v>805</v>
      </c>
      <c r="G213" s="141">
        <f>'8.1-INF_COMPTZN VIS INSPECTION'!$F$29</f>
        <v>0</v>
      </c>
      <c r="H213" s="141">
        <f>'8.1-INF_COMPTZN VIS INSPECTION'!$G$29</f>
        <v>0</v>
      </c>
      <c r="I213" s="141">
        <f>'8.1-INF_COMPTZN VIS INSPECTION'!$H$29</f>
        <v>0</v>
      </c>
      <c r="J213" s="24" t="s">
        <v>805</v>
      </c>
      <c r="K213" s="24" t="s">
        <v>805</v>
      </c>
      <c r="L213" s="24" t="s">
        <v>805</v>
      </c>
      <c r="M213" s="251"/>
      <c r="N213" s="231"/>
      <c r="O213" s="231"/>
      <c r="AR213" s="231"/>
      <c r="AS213" s="231"/>
      <c r="AT213" s="231"/>
      <c r="AU213" s="231"/>
      <c r="AV213" s="231"/>
      <c r="AW213" s="231"/>
      <c r="AX213" s="231"/>
      <c r="AY213" s="231"/>
    </row>
    <row r="214" spans="2:51" s="232" customFormat="1" ht="36">
      <c r="B214" s="231"/>
      <c r="C214" s="12" t="s">
        <v>594</v>
      </c>
      <c r="D214" s="23" t="s">
        <v>14</v>
      </c>
      <c r="E214" s="37" t="s">
        <v>805</v>
      </c>
      <c r="F214" s="37" t="s">
        <v>805</v>
      </c>
      <c r="G214" s="150">
        <f>'8.1-INF_COMPTZN VIS INSPECTION'!F31</f>
        <v>0</v>
      </c>
      <c r="H214" s="150">
        <f>'8.1-INF_COMPTZN VIS INSPECTION'!G31</f>
        <v>0</v>
      </c>
      <c r="I214" s="150">
        <f>'8.1-INF_COMPTZN VIS INSPECTION'!H31</f>
        <v>0</v>
      </c>
      <c r="J214" s="26">
        <f>'8.1-INF_COMPTZN VIS INSPECTION'!J31</f>
        <v>0</v>
      </c>
      <c r="K214" s="26">
        <f>'8.1-INF_COMPTZN VIS INSPECTION'!G31</f>
        <v>0</v>
      </c>
      <c r="L214" s="26">
        <f>'8.1-INF_COMPTZN VIS INSPECTION'!I31</f>
        <v>0</v>
      </c>
      <c r="M214" s="251"/>
      <c r="N214" s="231"/>
      <c r="O214" s="231"/>
      <c r="AR214" s="231"/>
      <c r="AS214" s="231"/>
      <c r="AT214" s="231"/>
      <c r="AU214" s="231"/>
      <c r="AV214" s="231"/>
      <c r="AW214" s="231"/>
      <c r="AX214" s="231"/>
      <c r="AY214" s="231"/>
    </row>
    <row r="215" spans="2:51" s="232" customFormat="1" ht="18">
      <c r="B215" s="231"/>
      <c r="C215" s="12" t="s">
        <v>595</v>
      </c>
      <c r="D215" s="78" t="s">
        <v>432</v>
      </c>
      <c r="E215" s="37" t="s">
        <v>805</v>
      </c>
      <c r="F215" s="37" t="s">
        <v>805</v>
      </c>
      <c r="G215" s="150" t="s">
        <v>805</v>
      </c>
      <c r="H215" s="150" t="s">
        <v>805</v>
      </c>
      <c r="I215" s="150" t="s">
        <v>805</v>
      </c>
      <c r="J215" s="26">
        <f>'8.1-INF_COMPTZN VIS INSPECTION'!J32</f>
        <v>0</v>
      </c>
      <c r="K215" s="26" t="s">
        <v>805</v>
      </c>
      <c r="L215" s="26">
        <f>'8.1-INF_COMPTZN VIS INSPECTION'!I32</f>
        <v>0</v>
      </c>
      <c r="M215" s="251"/>
      <c r="N215" s="231"/>
      <c r="O215" s="231"/>
      <c r="AR215" s="231"/>
      <c r="AS215" s="231"/>
      <c r="AT215" s="231"/>
      <c r="AU215" s="231"/>
      <c r="AV215" s="231"/>
      <c r="AW215" s="231"/>
      <c r="AX215" s="231"/>
      <c r="AY215" s="231"/>
    </row>
    <row r="216" spans="2:51" s="232" customFormat="1" ht="18">
      <c r="B216" s="231"/>
      <c r="C216" s="12" t="s">
        <v>596</v>
      </c>
      <c r="D216" s="78" t="s">
        <v>433</v>
      </c>
      <c r="E216" s="37" t="s">
        <v>805</v>
      </c>
      <c r="F216" s="37" t="s">
        <v>805</v>
      </c>
      <c r="G216" s="150" t="s">
        <v>805</v>
      </c>
      <c r="H216" s="150" t="s">
        <v>805</v>
      </c>
      <c r="I216" s="150" t="s">
        <v>805</v>
      </c>
      <c r="J216" s="26">
        <f>'8.1-INF_COMPTZN VIS INSPECTION'!J33</f>
        <v>0</v>
      </c>
      <c r="K216" s="26" t="s">
        <v>805</v>
      </c>
      <c r="L216" s="26">
        <f>'8.1-INF_COMPTZN VIS INSPECTION'!I33</f>
        <v>0</v>
      </c>
      <c r="M216" s="251"/>
      <c r="N216" s="231"/>
      <c r="O216" s="231"/>
      <c r="AR216" s="231"/>
      <c r="AS216" s="231"/>
      <c r="AT216" s="231"/>
      <c r="AU216" s="231"/>
      <c r="AV216" s="231"/>
      <c r="AW216" s="231"/>
      <c r="AX216" s="231"/>
      <c r="AY216" s="231"/>
    </row>
    <row r="217" spans="2:51" s="232" customFormat="1" ht="36">
      <c r="B217" s="231"/>
      <c r="C217" s="12" t="s">
        <v>597</v>
      </c>
      <c r="D217" s="78" t="s">
        <v>435</v>
      </c>
      <c r="E217" s="37" t="s">
        <v>805</v>
      </c>
      <c r="F217" s="37" t="s">
        <v>805</v>
      </c>
      <c r="G217" s="150" t="s">
        <v>805</v>
      </c>
      <c r="H217" s="150" t="s">
        <v>805</v>
      </c>
      <c r="I217" s="150" t="s">
        <v>805</v>
      </c>
      <c r="J217" s="26">
        <f>'8.1-INF_COMPTZN VIS INSPECTION'!J35</f>
        <v>0</v>
      </c>
      <c r="K217" s="26" t="s">
        <v>805</v>
      </c>
      <c r="L217" s="26">
        <f>'8.1-INF_COMPTZN VIS INSPECTION'!I35</f>
        <v>0</v>
      </c>
      <c r="M217" s="251"/>
      <c r="N217" s="231"/>
      <c r="O217" s="231"/>
      <c r="AR217" s="231"/>
      <c r="AS217" s="231"/>
      <c r="AT217" s="231"/>
      <c r="AU217" s="231"/>
      <c r="AV217" s="231"/>
      <c r="AW217" s="231"/>
      <c r="AX217" s="231"/>
      <c r="AY217" s="231"/>
    </row>
    <row r="218" spans="2:51" s="232" customFormat="1" ht="36">
      <c r="B218" s="231"/>
      <c r="C218" s="12" t="s">
        <v>598</v>
      </c>
      <c r="D218" s="78" t="s">
        <v>436</v>
      </c>
      <c r="E218" s="37" t="s">
        <v>805</v>
      </c>
      <c r="F218" s="37" t="s">
        <v>805</v>
      </c>
      <c r="G218" s="150" t="s">
        <v>805</v>
      </c>
      <c r="H218" s="150" t="s">
        <v>805</v>
      </c>
      <c r="I218" s="150" t="s">
        <v>805</v>
      </c>
      <c r="J218" s="26">
        <f>'8.1-INF_COMPTZN VIS INSPECTION'!J34</f>
        <v>0</v>
      </c>
      <c r="K218" s="26" t="s">
        <v>805</v>
      </c>
      <c r="L218" s="26">
        <f>'8.1-INF_COMPTZN VIS INSPECTION'!I34</f>
        <v>0</v>
      </c>
      <c r="M218" s="251"/>
      <c r="N218" s="231"/>
      <c r="O218" s="231"/>
      <c r="AR218" s="231"/>
      <c r="AS218" s="231"/>
      <c r="AT218" s="231"/>
      <c r="AU218" s="231"/>
      <c r="AV218" s="231"/>
      <c r="AW218" s="231"/>
      <c r="AX218" s="231"/>
      <c r="AY218" s="231"/>
    </row>
    <row r="219" spans="2:51" s="232" customFormat="1" ht="18">
      <c r="B219" s="231"/>
      <c r="C219" s="12" t="s">
        <v>599</v>
      </c>
      <c r="D219" s="78" t="s">
        <v>924</v>
      </c>
      <c r="E219" s="37" t="s">
        <v>805</v>
      </c>
      <c r="F219" s="37" t="s">
        <v>805</v>
      </c>
      <c r="G219" s="150" t="s">
        <v>805</v>
      </c>
      <c r="H219" s="150" t="s">
        <v>805</v>
      </c>
      <c r="I219" s="150" t="s">
        <v>805</v>
      </c>
      <c r="J219" s="26">
        <f>'8.1-INF_COMPTZN VIS INSPECTION'!J37</f>
        <v>0</v>
      </c>
      <c r="K219" s="26" t="s">
        <v>805</v>
      </c>
      <c r="L219" s="26">
        <f>'8.1-INF_COMPTZN VIS INSPECTION'!I37</f>
        <v>0</v>
      </c>
      <c r="M219" s="251"/>
      <c r="N219" s="231"/>
      <c r="O219" s="231"/>
      <c r="AR219" s="231"/>
      <c r="AS219" s="231"/>
      <c r="AT219" s="231"/>
      <c r="AU219" s="231"/>
      <c r="AV219" s="231"/>
      <c r="AW219" s="231"/>
      <c r="AX219" s="231"/>
      <c r="AY219" s="231"/>
    </row>
    <row r="220" spans="2:51" s="232" customFormat="1" ht="36">
      <c r="B220" s="231"/>
      <c r="C220" s="12" t="s">
        <v>600</v>
      </c>
      <c r="D220" s="78" t="s">
        <v>434</v>
      </c>
      <c r="E220" s="37" t="s">
        <v>805</v>
      </c>
      <c r="F220" s="37" t="s">
        <v>805</v>
      </c>
      <c r="G220" s="150" t="s">
        <v>805</v>
      </c>
      <c r="H220" s="150" t="s">
        <v>805</v>
      </c>
      <c r="I220" s="150" t="s">
        <v>805</v>
      </c>
      <c r="J220" s="26">
        <f>'8.1-INF_COMPTZN VIS INSPECTION'!J36</f>
        <v>0</v>
      </c>
      <c r="K220" s="26" t="s">
        <v>805</v>
      </c>
      <c r="L220" s="26">
        <f>'8.1-INF_COMPTZN VIS INSPECTION'!I36</f>
        <v>0</v>
      </c>
      <c r="M220" s="251"/>
      <c r="N220" s="231"/>
      <c r="O220" s="231"/>
      <c r="AR220" s="231"/>
      <c r="AS220" s="231"/>
      <c r="AT220" s="231"/>
      <c r="AU220" s="231"/>
      <c r="AV220" s="231"/>
      <c r="AW220" s="231"/>
      <c r="AX220" s="231"/>
      <c r="AY220" s="231"/>
    </row>
    <row r="221" spans="2:51" s="232" customFormat="1" ht="36">
      <c r="B221" s="231"/>
      <c r="C221" s="12" t="s">
        <v>601</v>
      </c>
      <c r="D221" s="78" t="s">
        <v>1048</v>
      </c>
      <c r="E221" s="37" t="s">
        <v>805</v>
      </c>
      <c r="F221" s="37" t="s">
        <v>805</v>
      </c>
      <c r="G221" s="150" t="s">
        <v>805</v>
      </c>
      <c r="H221" s="150" t="s">
        <v>805</v>
      </c>
      <c r="I221" s="150" t="s">
        <v>805</v>
      </c>
      <c r="J221" s="26">
        <f>'8.1-INF_COMPTZN VIS INSPECTION'!J38</f>
        <v>0</v>
      </c>
      <c r="K221" s="26" t="s">
        <v>805</v>
      </c>
      <c r="L221" s="26">
        <f>'8.1-INF_COMPTZN VIS INSPECTION'!I38</f>
        <v>0</v>
      </c>
      <c r="M221" s="251"/>
      <c r="N221" s="231"/>
      <c r="O221" s="231"/>
      <c r="AR221" s="231"/>
      <c r="AS221" s="231"/>
      <c r="AT221" s="231"/>
      <c r="AU221" s="231"/>
      <c r="AV221" s="231"/>
      <c r="AW221" s="231"/>
      <c r="AX221" s="231"/>
      <c r="AY221" s="231"/>
    </row>
    <row r="222" spans="2:51" s="232" customFormat="1" ht="36">
      <c r="B222" s="231"/>
      <c r="C222" s="12" t="s">
        <v>602</v>
      </c>
      <c r="D222" s="78" t="s">
        <v>925</v>
      </c>
      <c r="E222" s="37" t="s">
        <v>805</v>
      </c>
      <c r="F222" s="37" t="s">
        <v>805</v>
      </c>
      <c r="G222" s="150" t="s">
        <v>805</v>
      </c>
      <c r="H222" s="150" t="s">
        <v>805</v>
      </c>
      <c r="I222" s="150" t="s">
        <v>805</v>
      </c>
      <c r="J222" s="26">
        <f>'8.1-INF_COMPTZN VIS INSPECTION'!J39</f>
        <v>0</v>
      </c>
      <c r="K222" s="26" t="s">
        <v>805</v>
      </c>
      <c r="L222" s="26">
        <f>'8.1-INF_COMPTZN VIS INSPECTION'!I39</f>
        <v>0</v>
      </c>
      <c r="M222" s="251"/>
      <c r="N222" s="231"/>
      <c r="O222" s="231"/>
      <c r="AR222" s="231"/>
      <c r="AS222" s="231"/>
      <c r="AT222" s="231"/>
      <c r="AU222" s="231"/>
      <c r="AV222" s="231"/>
      <c r="AW222" s="231"/>
      <c r="AX222" s="231"/>
      <c r="AY222" s="231"/>
    </row>
    <row r="223" spans="2:51" s="232" customFormat="1" ht="36">
      <c r="B223" s="231"/>
      <c r="C223" s="12" t="s">
        <v>603</v>
      </c>
      <c r="D223" s="78" t="s">
        <v>926</v>
      </c>
      <c r="E223" s="37" t="s">
        <v>805</v>
      </c>
      <c r="F223" s="37" t="s">
        <v>805</v>
      </c>
      <c r="G223" s="150" t="s">
        <v>805</v>
      </c>
      <c r="H223" s="150" t="s">
        <v>805</v>
      </c>
      <c r="I223" s="150" t="s">
        <v>805</v>
      </c>
      <c r="J223" s="26">
        <f>'8.1-INF_COMPTZN VIS INSPECTION'!J40</f>
        <v>0</v>
      </c>
      <c r="K223" s="26" t="s">
        <v>805</v>
      </c>
      <c r="L223" s="26">
        <f>'8.1-INF_COMPTZN VIS INSPECTION'!I40</f>
        <v>0</v>
      </c>
      <c r="M223" s="251"/>
      <c r="N223" s="231"/>
      <c r="O223" s="231"/>
      <c r="AR223" s="231"/>
      <c r="AS223" s="231"/>
      <c r="AT223" s="231"/>
      <c r="AU223" s="231"/>
      <c r="AV223" s="231"/>
      <c r="AW223" s="231"/>
      <c r="AX223" s="231"/>
      <c r="AY223" s="231"/>
    </row>
    <row r="224" spans="2:51" s="232" customFormat="1" ht="36">
      <c r="B224" s="231"/>
      <c r="C224" s="12" t="s">
        <v>604</v>
      </c>
      <c r="D224" s="78" t="s">
        <v>927</v>
      </c>
      <c r="E224" s="37" t="s">
        <v>805</v>
      </c>
      <c r="F224" s="37" t="s">
        <v>805</v>
      </c>
      <c r="G224" s="150" t="s">
        <v>805</v>
      </c>
      <c r="H224" s="150" t="s">
        <v>805</v>
      </c>
      <c r="I224" s="150" t="s">
        <v>805</v>
      </c>
      <c r="J224" s="26">
        <f>'8.1-INF_COMPTZN VIS INSPECTION'!J41</f>
        <v>0</v>
      </c>
      <c r="K224" s="26" t="s">
        <v>805</v>
      </c>
      <c r="L224" s="26">
        <f>'8.1-INF_COMPTZN VIS INSPECTION'!I41</f>
        <v>0</v>
      </c>
      <c r="M224" s="251"/>
      <c r="N224" s="231"/>
      <c r="O224" s="231"/>
      <c r="AR224" s="231"/>
      <c r="AS224" s="231"/>
      <c r="AT224" s="231"/>
      <c r="AU224" s="231"/>
      <c r="AV224" s="231"/>
      <c r="AW224" s="231"/>
      <c r="AX224" s="231"/>
      <c r="AY224" s="231"/>
    </row>
    <row r="225" spans="2:51" s="232" customFormat="1" ht="36">
      <c r="B225" s="231"/>
      <c r="C225" s="12" t="s">
        <v>605</v>
      </c>
      <c r="D225" s="78" t="s">
        <v>928</v>
      </c>
      <c r="E225" s="37" t="s">
        <v>805</v>
      </c>
      <c r="F225" s="37" t="s">
        <v>805</v>
      </c>
      <c r="G225" s="150" t="s">
        <v>805</v>
      </c>
      <c r="H225" s="150" t="s">
        <v>805</v>
      </c>
      <c r="I225" s="150" t="s">
        <v>805</v>
      </c>
      <c r="J225" s="26">
        <f>'8.1-INF_COMPTZN VIS INSPECTION'!J42</f>
        <v>0</v>
      </c>
      <c r="K225" s="26" t="s">
        <v>805</v>
      </c>
      <c r="L225" s="26">
        <f>'8.1-INF_COMPTZN VIS INSPECTION'!I42</f>
        <v>0</v>
      </c>
      <c r="M225" s="251"/>
      <c r="N225" s="231"/>
      <c r="O225" s="231"/>
      <c r="AR225" s="231"/>
      <c r="AS225" s="231"/>
      <c r="AT225" s="231"/>
      <c r="AU225" s="231"/>
      <c r="AV225" s="231"/>
      <c r="AW225" s="231"/>
      <c r="AX225" s="231"/>
      <c r="AY225" s="231"/>
    </row>
    <row r="226" spans="2:51" s="232" customFormat="1" ht="18">
      <c r="B226" s="231"/>
      <c r="C226" s="12" t="s">
        <v>606</v>
      </c>
      <c r="D226" s="78" t="s">
        <v>929</v>
      </c>
      <c r="E226" s="37" t="s">
        <v>805</v>
      </c>
      <c r="F226" s="37" t="s">
        <v>805</v>
      </c>
      <c r="G226" s="150" t="s">
        <v>805</v>
      </c>
      <c r="H226" s="150" t="s">
        <v>805</v>
      </c>
      <c r="I226" s="150" t="s">
        <v>805</v>
      </c>
      <c r="J226" s="26">
        <f>'8.1-INF_COMPTZN VIS INSPECTION'!J43</f>
        <v>0</v>
      </c>
      <c r="K226" s="26" t="s">
        <v>805</v>
      </c>
      <c r="L226" s="26">
        <f>'8.1-INF_COMPTZN VIS INSPECTION'!I43</f>
        <v>0</v>
      </c>
      <c r="M226" s="251"/>
      <c r="N226" s="231"/>
      <c r="O226" s="231"/>
      <c r="AR226" s="231"/>
      <c r="AS226" s="231"/>
      <c r="AT226" s="231"/>
      <c r="AU226" s="231"/>
      <c r="AV226" s="231"/>
      <c r="AW226" s="231"/>
      <c r="AX226" s="231"/>
      <c r="AY226" s="231"/>
    </row>
    <row r="227" spans="2:51" s="232" customFormat="1" ht="36">
      <c r="B227" s="231"/>
      <c r="C227" s="12" t="s">
        <v>607</v>
      </c>
      <c r="D227" s="78" t="s">
        <v>930</v>
      </c>
      <c r="E227" s="37" t="s">
        <v>805</v>
      </c>
      <c r="F227" s="37" t="s">
        <v>805</v>
      </c>
      <c r="G227" s="150" t="s">
        <v>805</v>
      </c>
      <c r="H227" s="150" t="s">
        <v>805</v>
      </c>
      <c r="I227" s="150" t="s">
        <v>805</v>
      </c>
      <c r="J227" s="26">
        <f>'8.1-INF_COMPTZN VIS INSPECTION'!J44</f>
        <v>0</v>
      </c>
      <c r="K227" s="26" t="s">
        <v>805</v>
      </c>
      <c r="L227" s="26">
        <f>'8.1-INF_COMPTZN VIS INSPECTION'!I44</f>
        <v>0</v>
      </c>
      <c r="M227" s="251"/>
      <c r="N227" s="231"/>
      <c r="O227" s="231"/>
      <c r="AR227" s="231"/>
      <c r="AS227" s="231"/>
      <c r="AT227" s="231"/>
      <c r="AU227" s="231"/>
      <c r="AV227" s="231"/>
      <c r="AW227" s="231"/>
      <c r="AX227" s="231"/>
      <c r="AY227" s="231"/>
    </row>
    <row r="228" spans="2:51" s="232" customFormat="1" ht="18">
      <c r="B228" s="231"/>
      <c r="C228" s="12" t="s">
        <v>608</v>
      </c>
      <c r="D228" s="78" t="s">
        <v>931</v>
      </c>
      <c r="E228" s="37" t="s">
        <v>805</v>
      </c>
      <c r="F228" s="37" t="s">
        <v>805</v>
      </c>
      <c r="G228" s="150" t="s">
        <v>805</v>
      </c>
      <c r="H228" s="150" t="s">
        <v>805</v>
      </c>
      <c r="I228" s="150" t="s">
        <v>805</v>
      </c>
      <c r="J228" s="26">
        <f>'8.1-INF_COMPTZN VIS INSPECTION'!J45</f>
        <v>0</v>
      </c>
      <c r="K228" s="26" t="s">
        <v>805</v>
      </c>
      <c r="L228" s="26">
        <f>'8.1-INF_COMPTZN VIS INSPECTION'!I45</f>
        <v>0</v>
      </c>
      <c r="M228" s="251"/>
      <c r="N228" s="231"/>
      <c r="O228" s="231"/>
      <c r="AR228" s="231"/>
      <c r="AS228" s="231"/>
      <c r="AT228" s="231"/>
      <c r="AU228" s="231"/>
      <c r="AV228" s="231"/>
      <c r="AW228" s="231"/>
      <c r="AX228" s="231"/>
      <c r="AY228" s="231"/>
    </row>
    <row r="229" spans="2:51" ht="18">
      <c r="C229" s="12" t="s">
        <v>609</v>
      </c>
      <c r="D229" s="78" t="s">
        <v>932</v>
      </c>
      <c r="E229" s="37" t="s">
        <v>805</v>
      </c>
      <c r="F229" s="37" t="s">
        <v>805</v>
      </c>
      <c r="G229" s="150" t="s">
        <v>805</v>
      </c>
      <c r="H229" s="150" t="s">
        <v>805</v>
      </c>
      <c r="I229" s="150" t="s">
        <v>805</v>
      </c>
      <c r="J229" s="26">
        <f>'8.1-INF_COMPTZN VIS INSPECTION'!J46</f>
        <v>0</v>
      </c>
      <c r="K229" s="26" t="s">
        <v>805</v>
      </c>
      <c r="L229" s="26">
        <f>'8.1-INF_COMPTZN VIS INSPECTION'!I46</f>
        <v>0</v>
      </c>
      <c r="M229" s="251"/>
      <c r="N229" s="231"/>
      <c r="O229" s="231"/>
    </row>
    <row r="230" spans="2:51" ht="18">
      <c r="C230" s="12" t="s">
        <v>610</v>
      </c>
      <c r="D230" s="78" t="s">
        <v>958</v>
      </c>
      <c r="E230" s="37" t="s">
        <v>805</v>
      </c>
      <c r="F230" s="37" t="s">
        <v>805</v>
      </c>
      <c r="G230" s="150" t="s">
        <v>805</v>
      </c>
      <c r="H230" s="150" t="s">
        <v>805</v>
      </c>
      <c r="I230" s="150" t="s">
        <v>805</v>
      </c>
      <c r="J230" s="26">
        <f>'8.1-INF_COMPTZN VIS INSPECTION'!J47</f>
        <v>0</v>
      </c>
      <c r="K230" s="26" t="s">
        <v>805</v>
      </c>
      <c r="L230" s="26">
        <f>'8.1-INF_COMPTZN VIS INSPECTION'!I47</f>
        <v>0</v>
      </c>
      <c r="M230" s="251"/>
      <c r="N230" s="231"/>
      <c r="O230" s="231"/>
    </row>
    <row r="231" spans="2:51" ht="18">
      <c r="C231" s="12" t="s">
        <v>611</v>
      </c>
      <c r="D231" s="78" t="s">
        <v>959</v>
      </c>
      <c r="E231" s="37" t="s">
        <v>805</v>
      </c>
      <c r="F231" s="37" t="s">
        <v>805</v>
      </c>
      <c r="G231" s="150" t="s">
        <v>805</v>
      </c>
      <c r="H231" s="150" t="s">
        <v>805</v>
      </c>
      <c r="I231" s="150" t="s">
        <v>805</v>
      </c>
      <c r="J231" s="26">
        <f>'8.1-INF_COMPTZN VIS INSPECTION'!J48</f>
        <v>0</v>
      </c>
      <c r="K231" s="26" t="s">
        <v>805</v>
      </c>
      <c r="L231" s="26">
        <f>'8.1-INF_COMPTZN VIS INSPECTION'!I48</f>
        <v>0</v>
      </c>
      <c r="M231" s="251"/>
      <c r="N231" s="231"/>
      <c r="O231" s="231"/>
    </row>
    <row r="232" spans="2:51" ht="18">
      <c r="C232" s="12" t="s">
        <v>612</v>
      </c>
      <c r="D232" s="78" t="s">
        <v>960</v>
      </c>
      <c r="E232" s="37" t="s">
        <v>805</v>
      </c>
      <c r="F232" s="37" t="s">
        <v>805</v>
      </c>
      <c r="G232" s="150" t="s">
        <v>805</v>
      </c>
      <c r="H232" s="150" t="s">
        <v>805</v>
      </c>
      <c r="I232" s="150" t="s">
        <v>805</v>
      </c>
      <c r="J232" s="26">
        <f>'8.1-INF_COMPTZN VIS INSPECTION'!J49</f>
        <v>0</v>
      </c>
      <c r="K232" s="26" t="s">
        <v>805</v>
      </c>
      <c r="L232" s="26">
        <f>'8.1-INF_COMPTZN VIS INSPECTION'!I49</f>
        <v>0</v>
      </c>
      <c r="M232" s="251"/>
      <c r="N232" s="231"/>
      <c r="O232" s="231"/>
    </row>
    <row r="233" spans="2:51" ht="18">
      <c r="C233" s="12" t="s">
        <v>613</v>
      </c>
      <c r="D233" s="78" t="s">
        <v>933</v>
      </c>
      <c r="E233" s="37" t="s">
        <v>805</v>
      </c>
      <c r="F233" s="37" t="s">
        <v>805</v>
      </c>
      <c r="G233" s="150" t="s">
        <v>805</v>
      </c>
      <c r="H233" s="150" t="s">
        <v>805</v>
      </c>
      <c r="I233" s="150" t="s">
        <v>805</v>
      </c>
      <c r="J233" s="26">
        <f>'8.1-INF_COMPTZN VIS INSPECTION'!J50</f>
        <v>0</v>
      </c>
      <c r="K233" s="26" t="s">
        <v>805</v>
      </c>
      <c r="L233" s="26">
        <f>'8.1-INF_COMPTZN VIS INSPECTION'!I50</f>
        <v>0</v>
      </c>
      <c r="M233" s="251"/>
      <c r="N233" s="231"/>
      <c r="O233" s="231"/>
    </row>
    <row r="234" spans="2:51" ht="18">
      <c r="C234" s="12" t="s">
        <v>214</v>
      </c>
      <c r="D234" s="78" t="s">
        <v>934</v>
      </c>
      <c r="E234" s="37" t="s">
        <v>805</v>
      </c>
      <c r="F234" s="37" t="s">
        <v>805</v>
      </c>
      <c r="G234" s="150" t="s">
        <v>805</v>
      </c>
      <c r="H234" s="150" t="s">
        <v>805</v>
      </c>
      <c r="I234" s="150" t="s">
        <v>805</v>
      </c>
      <c r="J234" s="26">
        <f>'8.1-INF_COMPTZN VIS INSPECTION'!J51</f>
        <v>0</v>
      </c>
      <c r="K234" s="26" t="s">
        <v>805</v>
      </c>
      <c r="L234" s="26">
        <f>'8.1-INF_COMPTZN VIS INSPECTION'!I51</f>
        <v>0</v>
      </c>
      <c r="M234" s="251"/>
      <c r="N234" s="231"/>
      <c r="O234" s="231"/>
    </row>
    <row r="235" spans="2:51" ht="18">
      <c r="C235" s="12" t="s">
        <v>18</v>
      </c>
      <c r="D235" s="78" t="s">
        <v>19</v>
      </c>
      <c r="E235" s="37" t="s">
        <v>805</v>
      </c>
      <c r="F235" s="37" t="s">
        <v>805</v>
      </c>
      <c r="G235" s="150" t="s">
        <v>805</v>
      </c>
      <c r="H235" s="150" t="s">
        <v>805</v>
      </c>
      <c r="I235" s="150" t="s">
        <v>805</v>
      </c>
      <c r="J235" s="26">
        <f>'8.1-INF_COMPTZN VIS INSPECTION'!J52</f>
        <v>0</v>
      </c>
      <c r="K235" s="26" t="s">
        <v>805</v>
      </c>
      <c r="L235" s="26">
        <f>'8.1-INF_COMPTZN VIS INSPECTION'!I52</f>
        <v>0</v>
      </c>
      <c r="M235" s="251"/>
      <c r="N235" s="231"/>
      <c r="O235" s="231"/>
    </row>
    <row r="236" spans="2:51" ht="18">
      <c r="C236" s="146"/>
      <c r="D236" s="147" t="s">
        <v>476</v>
      </c>
      <c r="E236" s="147"/>
      <c r="F236" s="147"/>
      <c r="G236" s="147"/>
      <c r="H236" s="147"/>
      <c r="I236" s="147"/>
      <c r="J236" s="147"/>
      <c r="K236" s="147"/>
      <c r="L236" s="147"/>
      <c r="M236" s="511"/>
      <c r="N236" s="231"/>
      <c r="O236" s="231"/>
    </row>
    <row r="237" spans="2:51" ht="36">
      <c r="C237" s="12" t="s">
        <v>614</v>
      </c>
      <c r="D237" s="23" t="s">
        <v>15</v>
      </c>
      <c r="E237" s="30" t="s">
        <v>805</v>
      </c>
      <c r="F237" s="30" t="s">
        <v>805</v>
      </c>
      <c r="G237" s="141">
        <f>'8.1 - INF_BLOWER DOOR TEST'!H30</f>
        <v>0</v>
      </c>
      <c r="H237" s="141">
        <f>'8.1 - INF_BLOWER DOOR TEST'!I30</f>
        <v>0</v>
      </c>
      <c r="I237" s="141">
        <f>'8.1 - INF_BLOWER DOOR TEST'!J30</f>
        <v>0</v>
      </c>
      <c r="J237" s="24" t="s">
        <v>805</v>
      </c>
      <c r="K237" s="24" t="s">
        <v>805</v>
      </c>
      <c r="L237" s="24" t="s">
        <v>805</v>
      </c>
      <c r="M237" s="251"/>
      <c r="N237" s="231"/>
      <c r="O237" s="231"/>
    </row>
    <row r="238" spans="2:51" ht="36">
      <c r="C238" s="12" t="s">
        <v>215</v>
      </c>
      <c r="D238" s="78" t="s">
        <v>1449</v>
      </c>
      <c r="E238" s="37" t="s">
        <v>805</v>
      </c>
      <c r="F238" s="37" t="s">
        <v>805</v>
      </c>
      <c r="G238" s="150">
        <f>'8.1 - INF_BLOWER DOOR TEST'!H33</f>
        <v>0</v>
      </c>
      <c r="H238" s="150">
        <f>'8.1 - INF_BLOWER DOOR TEST'!I33</f>
        <v>0</v>
      </c>
      <c r="I238" s="150">
        <f>'8.1 - INF_BLOWER DOOR TEST'!J33</f>
        <v>0</v>
      </c>
      <c r="J238" s="26">
        <f>'8.1 - INF_BLOWER DOOR TEST'!L33</f>
        <v>0</v>
      </c>
      <c r="K238" s="26">
        <f>'8.1 - INF_BLOWER DOOR TEST'!I33</f>
        <v>0</v>
      </c>
      <c r="L238" s="26">
        <f>'8.1 - INF_BLOWER DOOR TEST'!K33</f>
        <v>0</v>
      </c>
      <c r="M238" s="251"/>
      <c r="N238" s="231"/>
      <c r="O238" s="231"/>
    </row>
    <row r="239" spans="2:51" ht="36">
      <c r="C239" s="12" t="s">
        <v>13</v>
      </c>
      <c r="D239" s="78" t="s">
        <v>1584</v>
      </c>
      <c r="E239" s="37" t="s">
        <v>805</v>
      </c>
      <c r="F239" s="37" t="s">
        <v>805</v>
      </c>
      <c r="G239" s="150" t="s">
        <v>805</v>
      </c>
      <c r="H239" s="150" t="s">
        <v>805</v>
      </c>
      <c r="I239" s="150" t="s">
        <v>805</v>
      </c>
      <c r="J239" s="26">
        <f>'8.1 - INF_BLOWER DOOR TEST'!L34</f>
        <v>0</v>
      </c>
      <c r="K239" s="26" t="s">
        <v>805</v>
      </c>
      <c r="L239" s="26">
        <f>'8.1 - INF_BLOWER DOOR TEST'!K34</f>
        <v>0</v>
      </c>
      <c r="M239" s="251"/>
      <c r="N239" s="231"/>
      <c r="O239" s="231"/>
    </row>
    <row r="240" spans="2:51" ht="18">
      <c r="C240" s="12" t="s">
        <v>42</v>
      </c>
      <c r="D240" s="78" t="s">
        <v>46</v>
      </c>
      <c r="E240" s="37" t="s">
        <v>805</v>
      </c>
      <c r="F240" s="37" t="s">
        <v>805</v>
      </c>
      <c r="G240" s="150" t="s">
        <v>805</v>
      </c>
      <c r="H240" s="150" t="s">
        <v>805</v>
      </c>
      <c r="I240" s="150" t="s">
        <v>805</v>
      </c>
      <c r="J240" s="26">
        <f>'8.1 - INF_BLOWER DOOR TEST'!L35</f>
        <v>0</v>
      </c>
      <c r="K240" s="26" t="s">
        <v>805</v>
      </c>
      <c r="L240" s="26">
        <f>'8.1 - INF_BLOWER DOOR TEST'!K35</f>
        <v>0</v>
      </c>
      <c r="M240" s="251"/>
      <c r="N240" s="231"/>
      <c r="O240" s="231"/>
    </row>
    <row r="241" spans="2:51" ht="18">
      <c r="C241" s="12" t="s">
        <v>43</v>
      </c>
      <c r="D241" s="78" t="s">
        <v>45</v>
      </c>
      <c r="E241" s="37" t="s">
        <v>805</v>
      </c>
      <c r="F241" s="37" t="s">
        <v>805</v>
      </c>
      <c r="G241" s="150" t="s">
        <v>805</v>
      </c>
      <c r="H241" s="150" t="s">
        <v>805</v>
      </c>
      <c r="I241" s="150" t="s">
        <v>805</v>
      </c>
      <c r="J241" s="26">
        <f>'8.1 - INF_BLOWER DOOR TEST'!L36</f>
        <v>0</v>
      </c>
      <c r="K241" s="26" t="s">
        <v>805</v>
      </c>
      <c r="L241" s="26">
        <f>'8.1 - INF_BLOWER DOOR TEST'!K36</f>
        <v>0</v>
      </c>
      <c r="M241" s="251"/>
      <c r="N241" s="231"/>
      <c r="O241" s="231"/>
    </row>
    <row r="242" spans="2:51" s="244" customFormat="1" ht="18">
      <c r="C242" s="136">
        <v>8.5</v>
      </c>
      <c r="D242" s="137" t="s">
        <v>947</v>
      </c>
      <c r="E242" s="138"/>
      <c r="F242" s="138"/>
      <c r="G242" s="138"/>
      <c r="H242" s="138"/>
      <c r="I242" s="138"/>
      <c r="J242" s="138"/>
      <c r="K242" s="138"/>
      <c r="L242" s="139"/>
      <c r="M242" s="319"/>
      <c r="P242" s="245"/>
      <c r="Q242" s="245"/>
      <c r="R242" s="245"/>
      <c r="S242" s="245"/>
      <c r="T242" s="245"/>
      <c r="U242" s="245"/>
      <c r="V242" s="245"/>
      <c r="W242" s="245"/>
      <c r="X242" s="245"/>
      <c r="Y242" s="245"/>
      <c r="Z242" s="245"/>
      <c r="AA242" s="245"/>
      <c r="AB242" s="245"/>
      <c r="AC242" s="245"/>
      <c r="AD242" s="245"/>
      <c r="AE242" s="245"/>
      <c r="AF242" s="245"/>
      <c r="AG242" s="245"/>
      <c r="AH242" s="245"/>
      <c r="AI242" s="245"/>
      <c r="AJ242" s="245"/>
      <c r="AK242" s="245"/>
      <c r="AL242" s="245"/>
      <c r="AM242" s="245"/>
      <c r="AN242" s="245"/>
      <c r="AO242" s="245"/>
      <c r="AP242" s="245"/>
      <c r="AQ242" s="245"/>
    </row>
    <row r="243" spans="2:51" ht="36">
      <c r="C243" s="12" t="s">
        <v>621</v>
      </c>
      <c r="D243" s="23" t="s">
        <v>172</v>
      </c>
      <c r="E243" s="30" t="s">
        <v>805</v>
      </c>
      <c r="F243" s="30" t="s">
        <v>805</v>
      </c>
      <c r="G243" s="141">
        <f>'8.2 - VENT_SCHEDULE&amp;TAB REPORT'!$H$33</f>
        <v>0</v>
      </c>
      <c r="H243" s="141">
        <f>'8.2 - VENT_SCHEDULE&amp;TAB REPORT'!$O$33</f>
        <v>0</v>
      </c>
      <c r="I243" s="141">
        <f>'8.2 - VENT_SCHEDULE&amp;TAB REPORT'!$P$33</f>
        <v>0</v>
      </c>
      <c r="J243" s="24" t="s">
        <v>805</v>
      </c>
      <c r="K243" s="24" t="s">
        <v>805</v>
      </c>
      <c r="L243" s="24" t="s">
        <v>805</v>
      </c>
      <c r="M243" s="251"/>
      <c r="N243" s="231"/>
      <c r="O243" s="231"/>
    </row>
    <row r="244" spans="2:51" ht="54">
      <c r="C244" s="12" t="s">
        <v>622</v>
      </c>
      <c r="D244" s="23" t="s">
        <v>174</v>
      </c>
      <c r="E244" s="30" t="s">
        <v>805</v>
      </c>
      <c r="F244" s="30" t="s">
        <v>805</v>
      </c>
      <c r="G244" s="141">
        <f>'8.2 - VENT_SCHEDULE&amp;TAB REPORT'!$H$34</f>
        <v>0</v>
      </c>
      <c r="H244" s="141">
        <f>'8.2 - VENT_SCHEDULE&amp;TAB REPORT'!$O$34</f>
        <v>0</v>
      </c>
      <c r="I244" s="141">
        <f>'8.2 - VENT_SCHEDULE&amp;TAB REPORT'!$P$34</f>
        <v>0</v>
      </c>
      <c r="J244" s="24" t="s">
        <v>805</v>
      </c>
      <c r="K244" s="24" t="s">
        <v>805</v>
      </c>
      <c r="L244" s="24" t="s">
        <v>805</v>
      </c>
      <c r="M244" s="251"/>
      <c r="N244" s="231"/>
      <c r="O244" s="231"/>
    </row>
    <row r="245" spans="2:51" s="232" customFormat="1" ht="36">
      <c r="B245" s="231"/>
      <c r="C245" s="12" t="s">
        <v>623</v>
      </c>
      <c r="D245" s="23" t="s">
        <v>175</v>
      </c>
      <c r="E245" s="30" t="s">
        <v>805</v>
      </c>
      <c r="F245" s="30" t="s">
        <v>805</v>
      </c>
      <c r="G245" s="141">
        <f>'8.2 - VENT_SCHEDULE&amp;TAB REPORT'!$H$35</f>
        <v>0</v>
      </c>
      <c r="H245" s="141">
        <f>'8.2 - VENT_SCHEDULE&amp;TAB REPORT'!$O$35</f>
        <v>0</v>
      </c>
      <c r="I245" s="141">
        <f>'8.2 - VENT_SCHEDULE&amp;TAB REPORT'!$P$35</f>
        <v>0</v>
      </c>
      <c r="J245" s="24" t="s">
        <v>805</v>
      </c>
      <c r="K245" s="24" t="s">
        <v>805</v>
      </c>
      <c r="L245" s="24" t="s">
        <v>805</v>
      </c>
      <c r="M245" s="251"/>
      <c r="N245" s="231"/>
      <c r="O245" s="231"/>
      <c r="AR245" s="231"/>
      <c r="AS245" s="231"/>
      <c r="AT245" s="231"/>
      <c r="AU245" s="231"/>
      <c r="AV245" s="231"/>
      <c r="AW245" s="231"/>
      <c r="AX245" s="231"/>
      <c r="AY245" s="231"/>
    </row>
    <row r="246" spans="2:51" s="232" customFormat="1" ht="18">
      <c r="B246" s="231"/>
      <c r="C246" s="146"/>
      <c r="D246" s="147" t="s">
        <v>1410</v>
      </c>
      <c r="E246" s="147"/>
      <c r="F246" s="147"/>
      <c r="G246" s="147"/>
      <c r="H246" s="147"/>
      <c r="I246" s="147"/>
      <c r="J246" s="147"/>
      <c r="K246" s="147"/>
      <c r="L246" s="147"/>
      <c r="M246" s="511"/>
      <c r="N246" s="231"/>
      <c r="O246" s="231"/>
      <c r="AR246" s="231"/>
      <c r="AS246" s="231"/>
      <c r="AT246" s="231"/>
      <c r="AU246" s="231"/>
      <c r="AV246" s="231"/>
      <c r="AW246" s="231"/>
      <c r="AX246" s="231"/>
      <c r="AY246" s="231"/>
    </row>
    <row r="247" spans="2:51" s="232" customFormat="1" ht="18">
      <c r="B247" s="231"/>
      <c r="C247" s="12" t="s">
        <v>624</v>
      </c>
      <c r="D247" s="23" t="s">
        <v>1351</v>
      </c>
      <c r="E247" s="37" t="s">
        <v>805</v>
      </c>
      <c r="F247" s="37" t="s">
        <v>805</v>
      </c>
      <c r="G247" s="150">
        <f>'8.2 - VENT_SCHEDULE&amp;TAB REPORT'!H50</f>
        <v>0</v>
      </c>
      <c r="H247" s="150">
        <f>'8.2 - VENT_SCHEDULE&amp;TAB REPORT'!O50</f>
        <v>0</v>
      </c>
      <c r="I247" s="150">
        <f>'8.2 - VENT_SCHEDULE&amp;TAB REPORT'!P50</f>
        <v>0</v>
      </c>
      <c r="J247" s="26">
        <f>'8.2 - VENT_SCHEDULE&amp;TAB REPORT'!R50</f>
        <v>0</v>
      </c>
      <c r="K247" s="26">
        <f>'8.2 - VENT_SCHEDULE&amp;TAB REPORT'!O50</f>
        <v>0</v>
      </c>
      <c r="L247" s="26">
        <f>'8.2 - VENT_SCHEDULE&amp;TAB REPORT'!Q50</f>
        <v>0</v>
      </c>
      <c r="M247" s="251"/>
      <c r="N247" s="231"/>
      <c r="O247" s="231"/>
      <c r="AR247" s="231"/>
      <c r="AS247" s="231"/>
      <c r="AT247" s="231"/>
      <c r="AU247" s="231"/>
      <c r="AV247" s="231"/>
      <c r="AW247" s="231"/>
      <c r="AX247" s="231"/>
      <c r="AY247" s="231"/>
    </row>
    <row r="248" spans="2:51" s="232" customFormat="1" ht="36">
      <c r="B248" s="231"/>
      <c r="C248" s="317"/>
      <c r="D248" s="320" t="s">
        <v>444</v>
      </c>
      <c r="E248" s="320"/>
      <c r="F248" s="320"/>
      <c r="G248" s="320"/>
      <c r="H248" s="320"/>
      <c r="I248" s="320"/>
      <c r="J248" s="320"/>
      <c r="K248" s="320"/>
      <c r="L248" s="320"/>
      <c r="M248" s="320"/>
      <c r="N248" s="231"/>
      <c r="O248" s="231"/>
      <c r="AR248" s="231"/>
      <c r="AS248" s="231"/>
      <c r="AT248" s="231"/>
      <c r="AU248" s="231"/>
      <c r="AV248" s="231"/>
      <c r="AW248" s="231"/>
      <c r="AX248" s="231"/>
      <c r="AY248" s="231"/>
    </row>
    <row r="249" spans="2:51" s="232" customFormat="1" ht="18">
      <c r="B249" s="231"/>
      <c r="C249" s="12" t="s">
        <v>625</v>
      </c>
      <c r="D249" s="23" t="s">
        <v>437</v>
      </c>
      <c r="E249" s="37">
        <f>'8.2 - VENT_SCHEDULE&amp;TAB REPORT'!F52</f>
        <v>0</v>
      </c>
      <c r="F249" s="37">
        <f>'8.2 - VENT_SCHEDULE&amp;TAB REPORT'!G52</f>
        <v>0</v>
      </c>
      <c r="G249" s="150">
        <f>'8.2 - VENT_SCHEDULE&amp;TAB REPORT'!H52</f>
        <v>0</v>
      </c>
      <c r="H249" s="150">
        <f>'8.2 - VENT_SCHEDULE&amp;TAB REPORT'!O52</f>
        <v>0</v>
      </c>
      <c r="I249" s="150">
        <f>'8.2 - VENT_SCHEDULE&amp;TAB REPORT'!P52</f>
        <v>0</v>
      </c>
      <c r="J249" s="26">
        <f>'8.2 - VENT_SCHEDULE&amp;TAB REPORT'!R52</f>
        <v>0</v>
      </c>
      <c r="K249" s="26">
        <f>'8.2 - VENT_SCHEDULE&amp;TAB REPORT'!O52</f>
        <v>0</v>
      </c>
      <c r="L249" s="26">
        <f>'8.2 - VENT_SCHEDULE&amp;TAB REPORT'!Q52</f>
        <v>0</v>
      </c>
      <c r="M249" s="251"/>
      <c r="N249" s="231"/>
      <c r="O249" s="231"/>
      <c r="AR249" s="231"/>
      <c r="AS249" s="231"/>
      <c r="AT249" s="231"/>
      <c r="AU249" s="231"/>
      <c r="AV249" s="231"/>
      <c r="AW249" s="231"/>
      <c r="AX249" s="231"/>
      <c r="AY249" s="231"/>
    </row>
    <row r="250" spans="2:51" s="232" customFormat="1" ht="18">
      <c r="B250" s="231"/>
      <c r="C250" s="12" t="s">
        <v>626</v>
      </c>
      <c r="D250" s="23" t="s">
        <v>438</v>
      </c>
      <c r="E250" s="37">
        <f>'8.2 - VENT_SCHEDULE&amp;TAB REPORT'!F53</f>
        <v>0</v>
      </c>
      <c r="F250" s="37">
        <f>'8.2 - VENT_SCHEDULE&amp;TAB REPORT'!G53</f>
        <v>0</v>
      </c>
      <c r="G250" s="150">
        <f>'8.2 - VENT_SCHEDULE&amp;TAB REPORT'!H53</f>
        <v>0</v>
      </c>
      <c r="H250" s="150">
        <f>'8.2 - VENT_SCHEDULE&amp;TAB REPORT'!O53</f>
        <v>0</v>
      </c>
      <c r="I250" s="150">
        <f>'8.2 - VENT_SCHEDULE&amp;TAB REPORT'!P53</f>
        <v>0</v>
      </c>
      <c r="J250" s="26">
        <f>'8.2 - VENT_SCHEDULE&amp;TAB REPORT'!R53</f>
        <v>0</v>
      </c>
      <c r="K250" s="26">
        <f>'8.2 - VENT_SCHEDULE&amp;TAB REPORT'!O53</f>
        <v>0</v>
      </c>
      <c r="L250" s="26">
        <f>'8.2 - VENT_SCHEDULE&amp;TAB REPORT'!Q53</f>
        <v>0</v>
      </c>
      <c r="M250" s="251"/>
      <c r="N250" s="231"/>
      <c r="O250" s="231"/>
      <c r="AR250" s="231"/>
      <c r="AS250" s="231"/>
      <c r="AT250" s="231"/>
      <c r="AU250" s="231"/>
      <c r="AV250" s="231"/>
      <c r="AW250" s="231"/>
      <c r="AX250" s="231"/>
      <c r="AY250" s="231"/>
    </row>
    <row r="251" spans="2:51" s="232" customFormat="1" ht="18">
      <c r="B251" s="231"/>
      <c r="C251" s="12" t="s">
        <v>627</v>
      </c>
      <c r="D251" s="23" t="s">
        <v>439</v>
      </c>
      <c r="E251" s="37">
        <f>'8.2 - VENT_SCHEDULE&amp;TAB REPORT'!F54</f>
        <v>0</v>
      </c>
      <c r="F251" s="37">
        <f>'8.2 - VENT_SCHEDULE&amp;TAB REPORT'!G54</f>
        <v>0</v>
      </c>
      <c r="G251" s="150">
        <f>'8.2 - VENT_SCHEDULE&amp;TAB REPORT'!H54</f>
        <v>0</v>
      </c>
      <c r="H251" s="150">
        <f>'8.2 - VENT_SCHEDULE&amp;TAB REPORT'!O54</f>
        <v>0</v>
      </c>
      <c r="I251" s="150">
        <f>'8.2 - VENT_SCHEDULE&amp;TAB REPORT'!P54</f>
        <v>0</v>
      </c>
      <c r="J251" s="26">
        <f>'8.2 - VENT_SCHEDULE&amp;TAB REPORT'!R54</f>
        <v>0</v>
      </c>
      <c r="K251" s="26">
        <f>'8.2 - VENT_SCHEDULE&amp;TAB REPORT'!O54</f>
        <v>0</v>
      </c>
      <c r="L251" s="26">
        <f>'8.2 - VENT_SCHEDULE&amp;TAB REPORT'!Q54</f>
        <v>0</v>
      </c>
      <c r="M251" s="251"/>
      <c r="N251" s="231"/>
      <c r="O251" s="231"/>
      <c r="AR251" s="231"/>
      <c r="AS251" s="231"/>
      <c r="AT251" s="231"/>
      <c r="AU251" s="231"/>
      <c r="AV251" s="231"/>
      <c r="AW251" s="231"/>
      <c r="AX251" s="231"/>
      <c r="AY251" s="231"/>
    </row>
    <row r="252" spans="2:51" s="232" customFormat="1" ht="36">
      <c r="B252" s="231"/>
      <c r="C252" s="12" t="s">
        <v>74</v>
      </c>
      <c r="D252" s="23" t="s">
        <v>1567</v>
      </c>
      <c r="E252" s="37">
        <f>'8.2 - VENT_SCHEDULE&amp;TAB REPORT'!F56</f>
        <v>0</v>
      </c>
      <c r="F252" s="37">
        <f>'8.2 - VENT_SCHEDULE&amp;TAB REPORT'!G56</f>
        <v>0</v>
      </c>
      <c r="G252" s="150">
        <f>'8.2 - VENT_SCHEDULE&amp;TAB REPORT'!H56</f>
        <v>0</v>
      </c>
      <c r="H252" s="150">
        <f>'8.2 - VENT_SCHEDULE&amp;TAB REPORT'!O56</f>
        <v>0</v>
      </c>
      <c r="I252" s="150">
        <f>'8.2 - VENT_SCHEDULE&amp;TAB REPORT'!P56</f>
        <v>0</v>
      </c>
      <c r="J252" s="26">
        <f>'8.2 - VENT_SCHEDULE&amp;TAB REPORT'!R56</f>
        <v>0</v>
      </c>
      <c r="K252" s="26">
        <f>'8.2 - VENT_SCHEDULE&amp;TAB REPORT'!O56</f>
        <v>0</v>
      </c>
      <c r="L252" s="26">
        <f>'8.2 - VENT_SCHEDULE&amp;TAB REPORT'!Q56</f>
        <v>0</v>
      </c>
      <c r="M252" s="251"/>
      <c r="N252" s="231"/>
      <c r="O252" s="231"/>
      <c r="AR252" s="231"/>
      <c r="AS252" s="231"/>
      <c r="AT252" s="231"/>
      <c r="AU252" s="231"/>
      <c r="AV252" s="231"/>
      <c r="AW252" s="231"/>
      <c r="AX252" s="231"/>
      <c r="AY252" s="231"/>
    </row>
    <row r="253" spans="2:51" s="232" customFormat="1" ht="18">
      <c r="B253" s="231"/>
      <c r="C253" s="12" t="s">
        <v>75</v>
      </c>
      <c r="D253" s="23" t="s">
        <v>440</v>
      </c>
      <c r="E253" s="37">
        <f>'8.2 - VENT_SCHEDULE&amp;TAB REPORT'!F57</f>
        <v>0</v>
      </c>
      <c r="F253" s="37">
        <f>'8.2 - VENT_SCHEDULE&amp;TAB REPORT'!G57</f>
        <v>0</v>
      </c>
      <c r="G253" s="150">
        <f>'8.2 - VENT_SCHEDULE&amp;TAB REPORT'!H57</f>
        <v>0</v>
      </c>
      <c r="H253" s="150">
        <f>'8.2 - VENT_SCHEDULE&amp;TAB REPORT'!O57</f>
        <v>0</v>
      </c>
      <c r="I253" s="150">
        <f>'8.2 - VENT_SCHEDULE&amp;TAB REPORT'!P57</f>
        <v>0</v>
      </c>
      <c r="J253" s="26">
        <f>'8.2 - VENT_SCHEDULE&amp;TAB REPORT'!R57</f>
        <v>0</v>
      </c>
      <c r="K253" s="26">
        <f>'8.2 - VENT_SCHEDULE&amp;TAB REPORT'!O57</f>
        <v>0</v>
      </c>
      <c r="L253" s="26">
        <f>'8.2 - VENT_SCHEDULE&amp;TAB REPORT'!Q57</f>
        <v>0</v>
      </c>
      <c r="M253" s="251"/>
      <c r="N253" s="231"/>
      <c r="O253" s="231"/>
      <c r="AR253" s="231"/>
      <c r="AS253" s="231"/>
      <c r="AT253" s="231"/>
      <c r="AU253" s="231"/>
      <c r="AV253" s="231"/>
      <c r="AW253" s="231"/>
      <c r="AX253" s="231"/>
      <c r="AY253" s="231"/>
    </row>
    <row r="254" spans="2:51" s="232" customFormat="1" ht="18">
      <c r="B254" s="231"/>
      <c r="C254" s="12" t="s">
        <v>76</v>
      </c>
      <c r="D254" s="23" t="s">
        <v>442</v>
      </c>
      <c r="E254" s="37">
        <f>'8.2 - VENT_SCHEDULE&amp;TAB REPORT'!F58</f>
        <v>0</v>
      </c>
      <c r="F254" s="37">
        <f>'8.2 - VENT_SCHEDULE&amp;TAB REPORT'!G58</f>
        <v>0</v>
      </c>
      <c r="G254" s="150">
        <f>'8.2 - VENT_SCHEDULE&amp;TAB REPORT'!H58</f>
        <v>0</v>
      </c>
      <c r="H254" s="150">
        <f>'8.2 - VENT_SCHEDULE&amp;TAB REPORT'!O58</f>
        <v>0</v>
      </c>
      <c r="I254" s="150">
        <f>'8.2 - VENT_SCHEDULE&amp;TAB REPORT'!P58</f>
        <v>0</v>
      </c>
      <c r="J254" s="26">
        <f>'8.2 - VENT_SCHEDULE&amp;TAB REPORT'!R58</f>
        <v>0</v>
      </c>
      <c r="K254" s="26">
        <f>'8.2 - VENT_SCHEDULE&amp;TAB REPORT'!O58</f>
        <v>0</v>
      </c>
      <c r="L254" s="26">
        <f>'8.2 - VENT_SCHEDULE&amp;TAB REPORT'!Q58</f>
        <v>0</v>
      </c>
      <c r="M254" s="251"/>
      <c r="N254" s="231"/>
      <c r="O254" s="231"/>
      <c r="AR254" s="231"/>
      <c r="AS254" s="231"/>
      <c r="AT254" s="231"/>
      <c r="AU254" s="231"/>
      <c r="AV254" s="231"/>
      <c r="AW254" s="231"/>
      <c r="AX254" s="231"/>
      <c r="AY254" s="231"/>
    </row>
    <row r="255" spans="2:51" s="232" customFormat="1" ht="18">
      <c r="B255" s="231"/>
      <c r="C255" s="146"/>
      <c r="D255" s="147" t="s">
        <v>1184</v>
      </c>
      <c r="E255" s="147"/>
      <c r="F255" s="147"/>
      <c r="G255" s="147"/>
      <c r="H255" s="147"/>
      <c r="I255" s="147"/>
      <c r="J255" s="147"/>
      <c r="K255" s="147"/>
      <c r="L255" s="147"/>
      <c r="M255" s="511"/>
      <c r="N255" s="231"/>
      <c r="O255" s="231"/>
      <c r="AR255" s="231"/>
      <c r="AS255" s="231"/>
      <c r="AT255" s="231"/>
      <c r="AU255" s="231"/>
      <c r="AV255" s="231"/>
      <c r="AW255" s="231"/>
      <c r="AX255" s="231"/>
      <c r="AY255" s="231"/>
    </row>
    <row r="256" spans="2:51" s="232" customFormat="1" ht="36">
      <c r="B256" s="231"/>
      <c r="C256" s="12" t="s">
        <v>628</v>
      </c>
      <c r="D256" s="23" t="s">
        <v>443</v>
      </c>
      <c r="E256" s="37">
        <f>'8.2 - VENT_SCHEDULE&amp;TAB REPORT'!F60</f>
        <v>0</v>
      </c>
      <c r="F256" s="37">
        <f>'8.2 - VENT_SCHEDULE&amp;TAB REPORT'!G60</f>
        <v>0</v>
      </c>
      <c r="G256" s="150">
        <f>'8.2 - VENT_SCHEDULE&amp;TAB REPORT'!H60</f>
        <v>0</v>
      </c>
      <c r="H256" s="150">
        <f>'8.2 - VENT_SCHEDULE&amp;TAB REPORT'!O60</f>
        <v>0</v>
      </c>
      <c r="I256" s="150">
        <f>'8.2 - VENT_SCHEDULE&amp;TAB REPORT'!P60</f>
        <v>0</v>
      </c>
      <c r="J256" s="26">
        <f>'8.2 - VENT_SCHEDULE&amp;TAB REPORT'!R60</f>
        <v>0</v>
      </c>
      <c r="K256" s="26">
        <f>'8.2 - VENT_SCHEDULE&amp;TAB REPORT'!O60</f>
        <v>0</v>
      </c>
      <c r="L256" s="26">
        <f>'8.2 - VENT_SCHEDULE&amp;TAB REPORT'!Q60</f>
        <v>0</v>
      </c>
      <c r="M256" s="251"/>
      <c r="N256" s="231"/>
      <c r="O256" s="231"/>
      <c r="AR256" s="231"/>
      <c r="AS256" s="231"/>
      <c r="AT256" s="231"/>
      <c r="AU256" s="231"/>
      <c r="AV256" s="231"/>
      <c r="AW256" s="231"/>
      <c r="AX256" s="231"/>
      <c r="AY256" s="231"/>
    </row>
    <row r="257" spans="2:51" s="232" customFormat="1" ht="18">
      <c r="B257" s="231"/>
      <c r="C257" s="12" t="s">
        <v>629</v>
      </c>
      <c r="D257" s="23" t="s">
        <v>1469</v>
      </c>
      <c r="E257" s="37" t="s">
        <v>805</v>
      </c>
      <c r="F257" s="37" t="s">
        <v>805</v>
      </c>
      <c r="G257" s="150">
        <f>'8.2 - VENT_SCHEDULE&amp;TAB REPORT'!H61</f>
        <v>0</v>
      </c>
      <c r="H257" s="150">
        <f>'8.2 - VENT_SCHEDULE&amp;TAB REPORT'!O61</f>
        <v>0</v>
      </c>
      <c r="I257" s="150">
        <f>'8.2 - VENT_SCHEDULE&amp;TAB REPORT'!P61</f>
        <v>0</v>
      </c>
      <c r="J257" s="26">
        <f>'8.2 - VENT_SCHEDULE&amp;TAB REPORT'!R61</f>
        <v>0</v>
      </c>
      <c r="K257" s="26">
        <f>'8.2 - VENT_SCHEDULE&amp;TAB REPORT'!O61</f>
        <v>0</v>
      </c>
      <c r="L257" s="26">
        <f>'8.2 - VENT_SCHEDULE&amp;TAB REPORT'!Q61</f>
        <v>0</v>
      </c>
      <c r="M257" s="251"/>
      <c r="N257" s="231"/>
      <c r="O257" s="231"/>
      <c r="AR257" s="231"/>
      <c r="AS257" s="231"/>
      <c r="AT257" s="231"/>
      <c r="AU257" s="231"/>
      <c r="AV257" s="231"/>
      <c r="AW257" s="231"/>
      <c r="AX257" s="231"/>
      <c r="AY257" s="231"/>
    </row>
    <row r="258" spans="2:51" s="232" customFormat="1" ht="18">
      <c r="B258" s="231"/>
      <c r="C258" s="12" t="s">
        <v>630</v>
      </c>
      <c r="D258" s="23" t="s">
        <v>445</v>
      </c>
      <c r="E258" s="37" t="s">
        <v>805</v>
      </c>
      <c r="F258" s="37" t="s">
        <v>805</v>
      </c>
      <c r="G258" s="150">
        <f>'8.2 - VENT_SCHEDULE&amp;TAB REPORT'!H62</f>
        <v>0</v>
      </c>
      <c r="H258" s="150">
        <f>'8.2 - VENT_SCHEDULE&amp;TAB REPORT'!O62</f>
        <v>0</v>
      </c>
      <c r="I258" s="150">
        <f>'8.2 - VENT_SCHEDULE&amp;TAB REPORT'!P62</f>
        <v>0</v>
      </c>
      <c r="J258" s="26">
        <f>'8.2 - VENT_SCHEDULE&amp;TAB REPORT'!R62</f>
        <v>0</v>
      </c>
      <c r="K258" s="26">
        <f>'8.2 - VENT_SCHEDULE&amp;TAB REPORT'!O62</f>
        <v>0</v>
      </c>
      <c r="L258" s="26">
        <f>'8.2 - VENT_SCHEDULE&amp;TAB REPORT'!Q62</f>
        <v>0</v>
      </c>
      <c r="M258" s="251"/>
      <c r="N258" s="231"/>
      <c r="O258" s="231"/>
      <c r="AR258" s="231"/>
      <c r="AS258" s="231"/>
      <c r="AT258" s="231"/>
      <c r="AU258" s="231"/>
      <c r="AV258" s="231"/>
      <c r="AW258" s="231"/>
      <c r="AX258" s="231"/>
      <c r="AY258" s="231"/>
    </row>
    <row r="259" spans="2:51" s="232" customFormat="1" ht="36">
      <c r="B259" s="231"/>
      <c r="C259" s="12" t="s">
        <v>631</v>
      </c>
      <c r="D259" s="23" t="s">
        <v>446</v>
      </c>
      <c r="E259" s="37" t="s">
        <v>805</v>
      </c>
      <c r="F259" s="37" t="s">
        <v>805</v>
      </c>
      <c r="G259" s="150">
        <f>'8.2 - VENT_SCHEDULE&amp;TAB REPORT'!H63</f>
        <v>0</v>
      </c>
      <c r="H259" s="150">
        <f>'8.2 - VENT_SCHEDULE&amp;TAB REPORT'!O63</f>
        <v>0</v>
      </c>
      <c r="I259" s="150">
        <f>'8.2 - VENT_SCHEDULE&amp;TAB REPORT'!P63</f>
        <v>0</v>
      </c>
      <c r="J259" s="26">
        <f>'8.2 - VENT_SCHEDULE&amp;TAB REPORT'!R63</f>
        <v>0</v>
      </c>
      <c r="K259" s="26">
        <f>'8.2 - VENT_SCHEDULE&amp;TAB REPORT'!O63</f>
        <v>0</v>
      </c>
      <c r="L259" s="26">
        <f>'8.2 - VENT_SCHEDULE&amp;TAB REPORT'!Q63</f>
        <v>0</v>
      </c>
      <c r="M259" s="251"/>
      <c r="N259" s="231"/>
      <c r="O259" s="231"/>
      <c r="AR259" s="231"/>
      <c r="AS259" s="231"/>
      <c r="AT259" s="231"/>
      <c r="AU259" s="231"/>
      <c r="AV259" s="231"/>
      <c r="AW259" s="231"/>
      <c r="AX259" s="231"/>
      <c r="AY259" s="231"/>
    </row>
    <row r="260" spans="2:51" s="232" customFormat="1" ht="18">
      <c r="B260" s="231"/>
      <c r="C260" s="146"/>
      <c r="D260" s="147" t="s">
        <v>1080</v>
      </c>
      <c r="E260" s="147"/>
      <c r="F260" s="147"/>
      <c r="G260" s="147"/>
      <c r="H260" s="147"/>
      <c r="I260" s="147"/>
      <c r="J260" s="147"/>
      <c r="K260" s="147"/>
      <c r="L260" s="147"/>
      <c r="M260" s="511"/>
      <c r="N260" s="231"/>
      <c r="O260" s="231"/>
      <c r="AR260" s="231"/>
      <c r="AS260" s="231"/>
      <c r="AT260" s="231"/>
      <c r="AU260" s="231"/>
      <c r="AV260" s="231"/>
      <c r="AW260" s="231"/>
      <c r="AX260" s="231"/>
      <c r="AY260" s="231"/>
    </row>
    <row r="261" spans="2:51" s="232" customFormat="1" ht="54">
      <c r="B261" s="231"/>
      <c r="C261" s="12" t="s">
        <v>632</v>
      </c>
      <c r="D261" s="23" t="s">
        <v>447</v>
      </c>
      <c r="E261" s="37" t="s">
        <v>805</v>
      </c>
      <c r="F261" s="37" t="s">
        <v>805</v>
      </c>
      <c r="G261" s="150">
        <f>'8.2 - VENT_SCHEDULE&amp;TAB REPORT'!H65</f>
        <v>0</v>
      </c>
      <c r="H261" s="150">
        <f>'8.2 - VENT_SCHEDULE&amp;TAB REPORT'!O65</f>
        <v>0</v>
      </c>
      <c r="I261" s="150">
        <f>'8.2 - VENT_SCHEDULE&amp;TAB REPORT'!P65</f>
        <v>0</v>
      </c>
      <c r="J261" s="26">
        <f>'8.2 - VENT_SCHEDULE&amp;TAB REPORT'!R65</f>
        <v>0</v>
      </c>
      <c r="K261" s="26">
        <f>'8.2 - VENT_SCHEDULE&amp;TAB REPORT'!O65</f>
        <v>0</v>
      </c>
      <c r="L261" s="26">
        <f>'8.2 - VENT_SCHEDULE&amp;TAB REPORT'!Q65</f>
        <v>0</v>
      </c>
      <c r="M261" s="251"/>
      <c r="N261" s="231"/>
      <c r="O261" s="231"/>
      <c r="AR261" s="231"/>
      <c r="AS261" s="231"/>
      <c r="AT261" s="231"/>
      <c r="AU261" s="231"/>
      <c r="AV261" s="231"/>
      <c r="AW261" s="231"/>
      <c r="AX261" s="231"/>
      <c r="AY261" s="231"/>
    </row>
    <row r="262" spans="2:51" s="232" customFormat="1" ht="36">
      <c r="B262" s="231"/>
      <c r="C262" s="12" t="s">
        <v>633</v>
      </c>
      <c r="D262" s="23" t="s">
        <v>1470</v>
      </c>
      <c r="E262" s="37" t="s">
        <v>805</v>
      </c>
      <c r="F262" s="37" t="s">
        <v>805</v>
      </c>
      <c r="G262" s="150">
        <f>'8.2 - VENT_SCHEDULE&amp;TAB REPORT'!H66</f>
        <v>0</v>
      </c>
      <c r="H262" s="150">
        <f>'8.2 - VENT_SCHEDULE&amp;TAB REPORT'!O66</f>
        <v>0</v>
      </c>
      <c r="I262" s="150">
        <f>'8.2 - VENT_SCHEDULE&amp;TAB REPORT'!P66</f>
        <v>0</v>
      </c>
      <c r="J262" s="26">
        <f>'8.2 - VENT_SCHEDULE&amp;TAB REPORT'!R66</f>
        <v>0</v>
      </c>
      <c r="K262" s="26">
        <f>'8.2 - VENT_SCHEDULE&amp;TAB REPORT'!O66</f>
        <v>0</v>
      </c>
      <c r="L262" s="26">
        <f>'8.2 - VENT_SCHEDULE&amp;TAB REPORT'!Q66</f>
        <v>0</v>
      </c>
      <c r="M262" s="251"/>
      <c r="N262" s="231"/>
      <c r="O262" s="231"/>
      <c r="AR262" s="231"/>
      <c r="AS262" s="231"/>
      <c r="AT262" s="231"/>
      <c r="AU262" s="231"/>
      <c r="AV262" s="231"/>
      <c r="AW262" s="231"/>
      <c r="AX262" s="231"/>
      <c r="AY262" s="231"/>
    </row>
    <row r="263" spans="2:51" s="232" customFormat="1" ht="36">
      <c r="B263" s="231"/>
      <c r="C263" s="12" t="s">
        <v>634</v>
      </c>
      <c r="D263" s="23" t="s">
        <v>1568</v>
      </c>
      <c r="E263" s="37" t="s">
        <v>805</v>
      </c>
      <c r="F263" s="37" t="s">
        <v>805</v>
      </c>
      <c r="G263" s="150">
        <f>'8.2 - VENT_SCHEDULE&amp;TAB REPORT'!H67</f>
        <v>0</v>
      </c>
      <c r="H263" s="150">
        <f>'8.2 - VENT_SCHEDULE&amp;TAB REPORT'!O67</f>
        <v>0</v>
      </c>
      <c r="I263" s="150">
        <f>'8.2 - VENT_SCHEDULE&amp;TAB REPORT'!P67</f>
        <v>0</v>
      </c>
      <c r="J263" s="26">
        <f>'8.2 - VENT_SCHEDULE&amp;TAB REPORT'!R67</f>
        <v>0</v>
      </c>
      <c r="K263" s="26">
        <f>'8.2 - VENT_SCHEDULE&amp;TAB REPORT'!O67</f>
        <v>0</v>
      </c>
      <c r="L263" s="26">
        <f>'8.2 - VENT_SCHEDULE&amp;TAB REPORT'!Q67</f>
        <v>0</v>
      </c>
      <c r="M263" s="251"/>
      <c r="N263" s="231"/>
      <c r="O263" s="231"/>
      <c r="AR263" s="231"/>
      <c r="AS263" s="231"/>
      <c r="AT263" s="231"/>
      <c r="AU263" s="231"/>
      <c r="AV263" s="231"/>
      <c r="AW263" s="231"/>
      <c r="AX263" s="231"/>
      <c r="AY263" s="231"/>
    </row>
    <row r="264" spans="2:51" s="232" customFormat="1" ht="36">
      <c r="B264" s="231"/>
      <c r="C264" s="12" t="s">
        <v>635</v>
      </c>
      <c r="D264" s="23" t="s">
        <v>1569</v>
      </c>
      <c r="E264" s="37" t="s">
        <v>805</v>
      </c>
      <c r="F264" s="37" t="s">
        <v>805</v>
      </c>
      <c r="G264" s="150">
        <f>'8.2 - VENT_SCHEDULE&amp;TAB REPORT'!H68</f>
        <v>0</v>
      </c>
      <c r="H264" s="150">
        <f>'8.2 - VENT_SCHEDULE&amp;TAB REPORT'!O68</f>
        <v>0</v>
      </c>
      <c r="I264" s="150">
        <f>'8.2 - VENT_SCHEDULE&amp;TAB REPORT'!P68</f>
        <v>0</v>
      </c>
      <c r="J264" s="26">
        <f>'8.2 - VENT_SCHEDULE&amp;TAB REPORT'!R68</f>
        <v>0</v>
      </c>
      <c r="K264" s="26">
        <f>'8.2 - VENT_SCHEDULE&amp;TAB REPORT'!O68</f>
        <v>0</v>
      </c>
      <c r="L264" s="26">
        <f>'8.2 - VENT_SCHEDULE&amp;TAB REPORT'!Q68</f>
        <v>0</v>
      </c>
      <c r="M264" s="251"/>
      <c r="N264" s="231"/>
      <c r="O264" s="231"/>
      <c r="AR264" s="231"/>
      <c r="AS264" s="231"/>
      <c r="AT264" s="231"/>
      <c r="AU264" s="231"/>
      <c r="AV264" s="231"/>
      <c r="AW264" s="231"/>
      <c r="AX264" s="231"/>
      <c r="AY264" s="231"/>
    </row>
    <row r="265" spans="2:51" s="232" customFormat="1" ht="18">
      <c r="B265" s="231"/>
      <c r="C265" s="12" t="s">
        <v>636</v>
      </c>
      <c r="D265" s="23" t="s">
        <v>449</v>
      </c>
      <c r="E265" s="37" t="s">
        <v>805</v>
      </c>
      <c r="F265" s="37" t="s">
        <v>805</v>
      </c>
      <c r="G265" s="150">
        <f>'8.2 - VENT_SCHEDULE&amp;TAB REPORT'!H69</f>
        <v>0</v>
      </c>
      <c r="H265" s="150">
        <f>'8.2 - VENT_SCHEDULE&amp;TAB REPORT'!O69</f>
        <v>0</v>
      </c>
      <c r="I265" s="150">
        <f>'8.2 - VENT_SCHEDULE&amp;TAB REPORT'!P69</f>
        <v>0</v>
      </c>
      <c r="J265" s="26">
        <f>'8.2 - VENT_SCHEDULE&amp;TAB REPORT'!R69</f>
        <v>0</v>
      </c>
      <c r="K265" s="26">
        <f>'8.2 - VENT_SCHEDULE&amp;TAB REPORT'!O69</f>
        <v>0</v>
      </c>
      <c r="L265" s="26">
        <f>'8.2 - VENT_SCHEDULE&amp;TAB REPORT'!Q69</f>
        <v>0</v>
      </c>
      <c r="M265" s="251"/>
      <c r="N265" s="231"/>
      <c r="O265" s="231"/>
      <c r="AR265" s="231"/>
      <c r="AS265" s="231"/>
      <c r="AT265" s="231"/>
      <c r="AU265" s="231"/>
      <c r="AV265" s="231"/>
      <c r="AW265" s="231"/>
      <c r="AX265" s="231"/>
      <c r="AY265" s="231"/>
    </row>
    <row r="266" spans="2:51" s="232" customFormat="1" ht="36">
      <c r="B266" s="231"/>
      <c r="C266" s="12" t="s">
        <v>637</v>
      </c>
      <c r="D266" s="23" t="s">
        <v>452</v>
      </c>
      <c r="E266" s="37" t="s">
        <v>805</v>
      </c>
      <c r="F266" s="37" t="s">
        <v>805</v>
      </c>
      <c r="G266" s="150" t="s">
        <v>805</v>
      </c>
      <c r="H266" s="150" t="s">
        <v>805</v>
      </c>
      <c r="I266" s="150" t="s">
        <v>805</v>
      </c>
      <c r="J266" s="26">
        <f>'8.2 - VENT_SCHEDULE&amp;TAB REPORT'!R70</f>
        <v>0</v>
      </c>
      <c r="K266" s="26" t="s">
        <v>805</v>
      </c>
      <c r="L266" s="26">
        <f>'8.2 - VENT_SCHEDULE&amp;TAB REPORT'!Q70</f>
        <v>0</v>
      </c>
      <c r="M266" s="251"/>
      <c r="N266" s="231"/>
      <c r="O266" s="231"/>
      <c r="AR266" s="231"/>
      <c r="AS266" s="231"/>
      <c r="AT266" s="231"/>
      <c r="AU266" s="231"/>
      <c r="AV266" s="231"/>
      <c r="AW266" s="231"/>
      <c r="AX266" s="231"/>
      <c r="AY266" s="231"/>
    </row>
    <row r="267" spans="2:51" s="232" customFormat="1" ht="36">
      <c r="B267" s="231"/>
      <c r="C267" s="12" t="s">
        <v>638</v>
      </c>
      <c r="D267" s="23" t="s">
        <v>684</v>
      </c>
      <c r="E267" s="37" t="s">
        <v>805</v>
      </c>
      <c r="F267" s="37" t="s">
        <v>805</v>
      </c>
      <c r="G267" s="150" t="s">
        <v>805</v>
      </c>
      <c r="H267" s="150" t="s">
        <v>805</v>
      </c>
      <c r="I267" s="150" t="s">
        <v>805</v>
      </c>
      <c r="J267" s="26">
        <f>'8.2 - VENT_SCHEDULE&amp;TAB REPORT'!R71</f>
        <v>0</v>
      </c>
      <c r="K267" s="26" t="s">
        <v>805</v>
      </c>
      <c r="L267" s="26">
        <f>'8.2 - VENT_SCHEDULE&amp;TAB REPORT'!Q71</f>
        <v>0</v>
      </c>
      <c r="M267" s="251"/>
      <c r="N267" s="231"/>
      <c r="O267" s="231"/>
      <c r="AR267" s="231"/>
      <c r="AS267" s="231"/>
      <c r="AT267" s="231"/>
      <c r="AU267" s="231"/>
      <c r="AV267" s="231"/>
      <c r="AW267" s="231"/>
      <c r="AX267" s="231"/>
      <c r="AY267" s="231"/>
    </row>
    <row r="268" spans="2:51" s="232" customFormat="1" ht="18">
      <c r="B268" s="231"/>
      <c r="C268" s="12" t="s">
        <v>639</v>
      </c>
      <c r="D268" s="23" t="s">
        <v>453</v>
      </c>
      <c r="E268" s="37" t="s">
        <v>805</v>
      </c>
      <c r="F268" s="37" t="s">
        <v>805</v>
      </c>
      <c r="G268" s="150" t="s">
        <v>805</v>
      </c>
      <c r="H268" s="150" t="s">
        <v>805</v>
      </c>
      <c r="I268" s="150" t="s">
        <v>805</v>
      </c>
      <c r="J268" s="26">
        <f>'8.2 - VENT_SCHEDULE&amp;TAB REPORT'!R72</f>
        <v>0</v>
      </c>
      <c r="K268" s="26" t="s">
        <v>805</v>
      </c>
      <c r="L268" s="26">
        <f>'8.2 - VENT_SCHEDULE&amp;TAB REPORT'!Q72</f>
        <v>0</v>
      </c>
      <c r="M268" s="251"/>
      <c r="N268" s="231"/>
      <c r="O268" s="231"/>
      <c r="AR268" s="231"/>
      <c r="AS268" s="231"/>
      <c r="AT268" s="231"/>
      <c r="AU268" s="231"/>
      <c r="AV268" s="231"/>
      <c r="AW268" s="231"/>
      <c r="AX268" s="231"/>
      <c r="AY268" s="231"/>
    </row>
    <row r="269" spans="2:51" s="232" customFormat="1" ht="18">
      <c r="B269" s="231"/>
      <c r="C269" s="146"/>
      <c r="D269" s="147" t="s">
        <v>477</v>
      </c>
      <c r="E269" s="147"/>
      <c r="F269" s="147"/>
      <c r="G269" s="147"/>
      <c r="H269" s="147"/>
      <c r="I269" s="147"/>
      <c r="J269" s="147"/>
      <c r="K269" s="147"/>
      <c r="L269" s="147"/>
      <c r="M269" s="511"/>
      <c r="N269" s="231"/>
      <c r="O269" s="231"/>
      <c r="AR269" s="231"/>
      <c r="AS269" s="231"/>
      <c r="AT269" s="231"/>
      <c r="AU269" s="231"/>
      <c r="AV269" s="231"/>
      <c r="AW269" s="231"/>
      <c r="AX269" s="231"/>
      <c r="AY269" s="231"/>
    </row>
    <row r="270" spans="2:51" s="232" customFormat="1" ht="36">
      <c r="B270" s="231"/>
      <c r="C270" s="12" t="s">
        <v>77</v>
      </c>
      <c r="D270" s="23" t="s">
        <v>173</v>
      </c>
      <c r="E270" s="30" t="s">
        <v>805</v>
      </c>
      <c r="F270" s="30" t="s">
        <v>805</v>
      </c>
      <c r="G270" s="141">
        <f>'8.2 - VENT_DUCT TIGHTNESS'!$F$30</f>
        <v>0</v>
      </c>
      <c r="H270" s="141">
        <f>'8.2 - VENT_DUCT TIGHTNESS'!$G$30</f>
        <v>0</v>
      </c>
      <c r="I270" s="141">
        <f>'8.2 - VENT_DUCT TIGHTNESS'!$H$30</f>
        <v>0</v>
      </c>
      <c r="J270" s="24" t="s">
        <v>805</v>
      </c>
      <c r="K270" s="24" t="s">
        <v>805</v>
      </c>
      <c r="L270" s="24" t="s">
        <v>805</v>
      </c>
      <c r="M270" s="251"/>
      <c r="N270" s="231"/>
      <c r="O270" s="231"/>
      <c r="AR270" s="231"/>
      <c r="AS270" s="231"/>
      <c r="AT270" s="231"/>
      <c r="AU270" s="231"/>
      <c r="AV270" s="231"/>
      <c r="AW270" s="231"/>
      <c r="AX270" s="231"/>
      <c r="AY270" s="231"/>
    </row>
    <row r="271" spans="2:51" s="232" customFormat="1" ht="36">
      <c r="B271" s="231"/>
      <c r="C271" s="12" t="s">
        <v>78</v>
      </c>
      <c r="D271" s="23" t="s">
        <v>1450</v>
      </c>
      <c r="E271" s="37">
        <f>'8.2 - VENT_DUCT TIGHTNESS'!D32</f>
        <v>0</v>
      </c>
      <c r="F271" s="37">
        <f>'8.2 - VENT_DUCT TIGHTNESS'!E32</f>
        <v>0</v>
      </c>
      <c r="G271" s="150">
        <f>'8.2 - VENT_DUCT TIGHTNESS'!F32</f>
        <v>0</v>
      </c>
      <c r="H271" s="150">
        <f>'8.2 - VENT_DUCT TIGHTNESS'!G32</f>
        <v>0</v>
      </c>
      <c r="I271" s="150">
        <f>'8.2 - VENT_DUCT TIGHTNESS'!H32</f>
        <v>0</v>
      </c>
      <c r="J271" s="26">
        <f>'8.2 - VENT_DUCT TIGHTNESS'!J32</f>
        <v>0</v>
      </c>
      <c r="K271" s="26">
        <f>'8.2 - VENT_DUCT TIGHTNESS'!G32</f>
        <v>0</v>
      </c>
      <c r="L271" s="26">
        <f>'8.2 - VENT_DUCT TIGHTNESS'!I32</f>
        <v>0</v>
      </c>
      <c r="M271" s="251"/>
      <c r="N271" s="231"/>
      <c r="O271" s="231"/>
      <c r="AR271" s="231"/>
      <c r="AS271" s="231"/>
      <c r="AT271" s="231"/>
      <c r="AU271" s="231"/>
      <c r="AV271" s="231"/>
      <c r="AW271" s="231"/>
      <c r="AX271" s="231"/>
      <c r="AY271" s="231"/>
    </row>
    <row r="272" spans="2:51" s="232" customFormat="1" ht="18">
      <c r="B272" s="231"/>
      <c r="C272" s="12" t="s">
        <v>79</v>
      </c>
      <c r="D272" s="23" t="s">
        <v>1221</v>
      </c>
      <c r="E272" s="37">
        <f>'8.2 - VENT_DUCT TIGHTNESS'!D32</f>
        <v>0</v>
      </c>
      <c r="F272" s="37">
        <f>'8.2 - VENT_DUCT TIGHTNESS'!E32</f>
        <v>0</v>
      </c>
      <c r="G272" s="150">
        <f>'8.2 - VENT_DUCT TIGHTNESS'!F33</f>
        <v>0</v>
      </c>
      <c r="H272" s="150">
        <f>'8.2 - VENT_DUCT TIGHTNESS'!G33</f>
        <v>0</v>
      </c>
      <c r="I272" s="150">
        <f>'8.2 - VENT_DUCT TIGHTNESS'!H33</f>
        <v>0</v>
      </c>
      <c r="J272" s="26">
        <f>'8.2 - VENT_DUCT TIGHTNESS'!J33</f>
        <v>0</v>
      </c>
      <c r="K272" s="26">
        <f>'8.2 - VENT_DUCT TIGHTNESS'!G33</f>
        <v>0</v>
      </c>
      <c r="L272" s="26">
        <f>'8.2 - VENT_DUCT TIGHTNESS'!I33</f>
        <v>0</v>
      </c>
      <c r="M272" s="251"/>
      <c r="N272" s="231"/>
      <c r="O272" s="231"/>
      <c r="AR272" s="231"/>
      <c r="AS272" s="231"/>
      <c r="AT272" s="231"/>
      <c r="AU272" s="231"/>
      <c r="AV272" s="231"/>
      <c r="AW272" s="231"/>
      <c r="AX272" s="231"/>
      <c r="AY272" s="231"/>
    </row>
    <row r="273" spans="2:51" s="232" customFormat="1" ht="54">
      <c r="B273" s="231"/>
      <c r="C273" s="12" t="s">
        <v>80</v>
      </c>
      <c r="D273" s="23" t="s">
        <v>1566</v>
      </c>
      <c r="E273" s="37" t="s">
        <v>805</v>
      </c>
      <c r="F273" s="37" t="s">
        <v>805</v>
      </c>
      <c r="G273" s="150" t="s">
        <v>805</v>
      </c>
      <c r="H273" s="150" t="s">
        <v>805</v>
      </c>
      <c r="I273" s="150" t="s">
        <v>805</v>
      </c>
      <c r="J273" s="26">
        <f>'8.2 - VENT_DUCT TIGHTNESS'!J34</f>
        <v>0</v>
      </c>
      <c r="K273" s="26" t="s">
        <v>805</v>
      </c>
      <c r="L273" s="26">
        <f>'8.2 - VENT_DUCT TIGHTNESS'!I34</f>
        <v>0</v>
      </c>
      <c r="M273" s="251"/>
      <c r="N273" s="231"/>
      <c r="O273" s="231"/>
      <c r="AR273" s="231"/>
      <c r="AS273" s="231"/>
      <c r="AT273" s="231"/>
      <c r="AU273" s="231"/>
      <c r="AV273" s="231"/>
      <c r="AW273" s="231"/>
      <c r="AX273" s="231"/>
      <c r="AY273" s="231"/>
    </row>
    <row r="274" spans="2:51" s="232" customFormat="1" ht="18">
      <c r="B274" s="231"/>
      <c r="C274" s="12" t="s">
        <v>81</v>
      </c>
      <c r="D274" s="23" t="s">
        <v>454</v>
      </c>
      <c r="E274" s="37" t="s">
        <v>805</v>
      </c>
      <c r="F274" s="37" t="s">
        <v>805</v>
      </c>
      <c r="G274" s="150" t="s">
        <v>805</v>
      </c>
      <c r="H274" s="150" t="s">
        <v>805</v>
      </c>
      <c r="I274" s="150" t="s">
        <v>805</v>
      </c>
      <c r="J274" s="26">
        <f>'8.2 - VENT_DUCT TIGHTNESS'!J35</f>
        <v>0</v>
      </c>
      <c r="K274" s="26" t="s">
        <v>805</v>
      </c>
      <c r="L274" s="26">
        <f>'8.2 - VENT_DUCT TIGHTNESS'!I35</f>
        <v>0</v>
      </c>
      <c r="M274" s="251"/>
      <c r="N274" s="231"/>
      <c r="O274" s="231"/>
      <c r="AR274" s="231"/>
      <c r="AS274" s="231"/>
      <c r="AT274" s="231"/>
      <c r="AU274" s="231"/>
      <c r="AV274" s="231"/>
      <c r="AW274" s="231"/>
      <c r="AX274" s="231"/>
      <c r="AY274" s="231"/>
    </row>
    <row r="275" spans="2:51" s="232" customFormat="1" ht="36">
      <c r="B275" s="231"/>
      <c r="C275" s="12" t="s">
        <v>82</v>
      </c>
      <c r="D275" s="23" t="s">
        <v>455</v>
      </c>
      <c r="E275" s="37" t="s">
        <v>805</v>
      </c>
      <c r="F275" s="37" t="s">
        <v>805</v>
      </c>
      <c r="G275" s="150" t="s">
        <v>805</v>
      </c>
      <c r="H275" s="150" t="s">
        <v>805</v>
      </c>
      <c r="I275" s="150" t="s">
        <v>805</v>
      </c>
      <c r="J275" s="26">
        <f>'8.2 - VENT_DUCT TIGHTNESS'!J36</f>
        <v>0</v>
      </c>
      <c r="K275" s="26" t="s">
        <v>805</v>
      </c>
      <c r="L275" s="26">
        <f>'8.2 - VENT_DUCT TIGHTNESS'!I36</f>
        <v>0</v>
      </c>
      <c r="M275" s="251"/>
      <c r="N275" s="231"/>
      <c r="O275" s="231"/>
      <c r="AR275" s="231"/>
      <c r="AS275" s="231"/>
      <c r="AT275" s="231"/>
      <c r="AU275" s="231"/>
      <c r="AV275" s="231"/>
      <c r="AW275" s="231"/>
      <c r="AX275" s="231"/>
      <c r="AY275" s="231"/>
    </row>
    <row r="276" spans="2:51" s="232" customFormat="1" ht="36">
      <c r="B276" s="231"/>
      <c r="C276" s="12" t="s">
        <v>83</v>
      </c>
      <c r="D276" s="23" t="s">
        <v>456</v>
      </c>
      <c r="E276" s="37" t="s">
        <v>805</v>
      </c>
      <c r="F276" s="37" t="s">
        <v>805</v>
      </c>
      <c r="G276" s="150" t="s">
        <v>805</v>
      </c>
      <c r="H276" s="150" t="s">
        <v>805</v>
      </c>
      <c r="I276" s="150" t="s">
        <v>805</v>
      </c>
      <c r="J276" s="26">
        <f>'8.2 - VENT_DUCT TIGHTNESS'!J37</f>
        <v>0</v>
      </c>
      <c r="K276" s="26" t="s">
        <v>805</v>
      </c>
      <c r="L276" s="26">
        <f>'8.2 - VENT_DUCT TIGHTNESS'!I37</f>
        <v>0</v>
      </c>
      <c r="M276" s="251"/>
      <c r="N276" s="231"/>
      <c r="O276" s="231"/>
      <c r="AR276" s="231"/>
      <c r="AS276" s="231"/>
      <c r="AT276" s="231"/>
      <c r="AU276" s="231"/>
      <c r="AV276" s="231"/>
      <c r="AW276" s="231"/>
      <c r="AX276" s="231"/>
      <c r="AY276" s="231"/>
    </row>
    <row r="277" spans="2:51" ht="36">
      <c r="C277" s="12" t="s">
        <v>84</v>
      </c>
      <c r="D277" s="23" t="s">
        <v>457</v>
      </c>
      <c r="E277" s="37" t="s">
        <v>805</v>
      </c>
      <c r="F277" s="37" t="s">
        <v>805</v>
      </c>
      <c r="G277" s="150" t="s">
        <v>805</v>
      </c>
      <c r="H277" s="150" t="s">
        <v>805</v>
      </c>
      <c r="I277" s="150" t="s">
        <v>805</v>
      </c>
      <c r="J277" s="26">
        <f>'8.2 - VENT_DUCT TIGHTNESS'!J38</f>
        <v>0</v>
      </c>
      <c r="K277" s="26" t="s">
        <v>805</v>
      </c>
      <c r="L277" s="26">
        <f>'8.2 - VENT_DUCT TIGHTNESS'!I38</f>
        <v>0</v>
      </c>
      <c r="M277" s="251"/>
      <c r="N277" s="231"/>
      <c r="O277" s="231"/>
    </row>
    <row r="278" spans="2:51" ht="18">
      <c r="C278" s="12" t="s">
        <v>85</v>
      </c>
      <c r="D278" s="23" t="s">
        <v>458</v>
      </c>
      <c r="E278" s="37" t="s">
        <v>805</v>
      </c>
      <c r="F278" s="37" t="s">
        <v>805</v>
      </c>
      <c r="G278" s="150" t="s">
        <v>805</v>
      </c>
      <c r="H278" s="150" t="s">
        <v>805</v>
      </c>
      <c r="I278" s="150" t="s">
        <v>805</v>
      </c>
      <c r="J278" s="26">
        <f>'8.2 - VENT_DUCT TIGHTNESS'!J39</f>
        <v>0</v>
      </c>
      <c r="K278" s="26" t="s">
        <v>805</v>
      </c>
      <c r="L278" s="26">
        <f>'8.2 - VENT_DUCT TIGHTNESS'!I39</f>
        <v>0</v>
      </c>
      <c r="M278" s="251"/>
      <c r="N278" s="231"/>
      <c r="O278" s="231"/>
    </row>
    <row r="279" spans="2:51" ht="36">
      <c r="C279" s="12" t="s">
        <v>86</v>
      </c>
      <c r="D279" s="23" t="s">
        <v>459</v>
      </c>
      <c r="E279" s="37" t="s">
        <v>805</v>
      </c>
      <c r="F279" s="37" t="s">
        <v>805</v>
      </c>
      <c r="G279" s="150" t="s">
        <v>805</v>
      </c>
      <c r="H279" s="150" t="s">
        <v>805</v>
      </c>
      <c r="I279" s="150" t="s">
        <v>805</v>
      </c>
      <c r="J279" s="26">
        <f>'8.2 - VENT_DUCT TIGHTNESS'!J40</f>
        <v>0</v>
      </c>
      <c r="K279" s="26" t="s">
        <v>805</v>
      </c>
      <c r="L279" s="26">
        <f>'8.2 - VENT_DUCT TIGHTNESS'!I40</f>
        <v>0</v>
      </c>
      <c r="M279" s="251"/>
      <c r="N279" s="231"/>
      <c r="O279" s="231"/>
    </row>
    <row r="280" spans="2:51" s="244" customFormat="1" ht="18">
      <c r="C280" s="136">
        <v>9</v>
      </c>
      <c r="D280" s="137" t="s">
        <v>1215</v>
      </c>
      <c r="E280" s="138"/>
      <c r="F280" s="138"/>
      <c r="G280" s="138"/>
      <c r="H280" s="138"/>
      <c r="I280" s="138"/>
      <c r="J280" s="138"/>
      <c r="K280" s="138"/>
      <c r="L280" s="139"/>
      <c r="M280" s="319"/>
      <c r="P280" s="245"/>
      <c r="Q280" s="245"/>
      <c r="R280" s="245"/>
      <c r="S280" s="245"/>
      <c r="T280" s="245"/>
      <c r="U280" s="245"/>
      <c r="V280" s="245"/>
      <c r="W280" s="245"/>
      <c r="X280" s="245"/>
      <c r="Y280" s="245"/>
      <c r="Z280" s="245"/>
      <c r="AA280" s="245"/>
      <c r="AB280" s="245"/>
      <c r="AC280" s="245"/>
      <c r="AD280" s="245"/>
      <c r="AE280" s="245"/>
      <c r="AF280" s="245"/>
      <c r="AG280" s="245"/>
      <c r="AH280" s="245"/>
      <c r="AI280" s="245"/>
      <c r="AJ280" s="245"/>
      <c r="AK280" s="245"/>
      <c r="AL280" s="245"/>
      <c r="AM280" s="245"/>
      <c r="AN280" s="245"/>
      <c r="AO280" s="245"/>
      <c r="AP280" s="245"/>
      <c r="AQ280" s="245"/>
    </row>
    <row r="281" spans="2:51" ht="18">
      <c r="C281" s="12" t="s">
        <v>615</v>
      </c>
      <c r="D281" s="27" t="s">
        <v>398</v>
      </c>
      <c r="E281" s="30" t="s">
        <v>805</v>
      </c>
      <c r="F281" s="30" t="s">
        <v>805</v>
      </c>
      <c r="G281" s="141">
        <f>'9.1 - METERS'!I28</f>
        <v>0</v>
      </c>
      <c r="H281" s="141">
        <f>'9.1 - METERS'!J28</f>
        <v>0</v>
      </c>
      <c r="I281" s="141">
        <f>'9.1 - METERS'!K28</f>
        <v>0</v>
      </c>
      <c r="J281" s="24">
        <f>'9.1 - METERS'!M28</f>
        <v>0</v>
      </c>
      <c r="K281" s="24">
        <f>'9.1 - METERS'!J28</f>
        <v>0</v>
      </c>
      <c r="L281" s="24">
        <f>'9.1 - METERS'!L28</f>
        <v>0</v>
      </c>
      <c r="M281" s="251"/>
      <c r="N281" s="231"/>
      <c r="O281" s="231"/>
    </row>
    <row r="282" spans="2:51" ht="18">
      <c r="C282" s="12" t="s">
        <v>616</v>
      </c>
      <c r="D282" s="27" t="s">
        <v>399</v>
      </c>
      <c r="E282" s="30" t="s">
        <v>805</v>
      </c>
      <c r="F282" s="30" t="s">
        <v>805</v>
      </c>
      <c r="G282" s="141">
        <f>'9.1 - METERS'!I29</f>
        <v>0</v>
      </c>
      <c r="H282" s="141">
        <f>'9.1 - METERS'!J29</f>
        <v>0</v>
      </c>
      <c r="I282" s="141">
        <f>'9.1 - METERS'!K29</f>
        <v>0</v>
      </c>
      <c r="J282" s="24">
        <f>'9.1 - METERS'!M29</f>
        <v>0</v>
      </c>
      <c r="K282" s="24">
        <f>'9.1 - METERS'!J29</f>
        <v>0</v>
      </c>
      <c r="L282" s="24">
        <f>'9.1 - METERS'!L29</f>
        <v>0</v>
      </c>
      <c r="M282" s="251"/>
      <c r="N282" s="231"/>
      <c r="O282" s="231"/>
    </row>
    <row r="283" spans="2:51" ht="18">
      <c r="C283" s="12" t="s">
        <v>617</v>
      </c>
      <c r="D283" s="28" t="s">
        <v>400</v>
      </c>
      <c r="E283" s="30" t="s">
        <v>805</v>
      </c>
      <c r="F283" s="30" t="s">
        <v>805</v>
      </c>
      <c r="G283" s="141" t="s">
        <v>805</v>
      </c>
      <c r="H283" s="141" t="s">
        <v>805</v>
      </c>
      <c r="I283" s="141" t="s">
        <v>805</v>
      </c>
      <c r="J283" s="24">
        <f>'9.1 - METERS'!M30</f>
        <v>0</v>
      </c>
      <c r="K283" s="24" t="s">
        <v>805</v>
      </c>
      <c r="L283" s="24">
        <f>'9.1 - METERS'!L30</f>
        <v>0</v>
      </c>
      <c r="M283" s="251"/>
      <c r="N283" s="231"/>
      <c r="O283" s="231"/>
    </row>
    <row r="284" spans="2:51" ht="18">
      <c r="C284" s="12" t="s">
        <v>618</v>
      </c>
      <c r="D284" s="28" t="s">
        <v>401</v>
      </c>
      <c r="E284" s="30" t="s">
        <v>805</v>
      </c>
      <c r="F284" s="30" t="s">
        <v>805</v>
      </c>
      <c r="G284" s="141" t="s">
        <v>805</v>
      </c>
      <c r="H284" s="141" t="s">
        <v>805</v>
      </c>
      <c r="I284" s="141" t="s">
        <v>805</v>
      </c>
      <c r="J284" s="24">
        <f>'9.1 - METERS'!M31</f>
        <v>0</v>
      </c>
      <c r="K284" s="24" t="s">
        <v>805</v>
      </c>
      <c r="L284" s="24">
        <f>'9.1 - METERS'!L31</f>
        <v>0</v>
      </c>
      <c r="M284" s="251"/>
      <c r="N284" s="231"/>
      <c r="O284" s="231"/>
    </row>
    <row r="285" spans="2:51" ht="18">
      <c r="C285" s="12" t="s">
        <v>619</v>
      </c>
      <c r="D285" s="28" t="s">
        <v>402</v>
      </c>
      <c r="E285" s="30" t="s">
        <v>805</v>
      </c>
      <c r="F285" s="30" t="s">
        <v>805</v>
      </c>
      <c r="G285" s="141" t="s">
        <v>805</v>
      </c>
      <c r="H285" s="141" t="s">
        <v>805</v>
      </c>
      <c r="I285" s="141" t="s">
        <v>805</v>
      </c>
      <c r="J285" s="24">
        <f>'9.1 - METERS'!M32</f>
        <v>0</v>
      </c>
      <c r="K285" s="24" t="s">
        <v>805</v>
      </c>
      <c r="L285" s="24">
        <f>'9.1 - METERS'!L32</f>
        <v>0</v>
      </c>
      <c r="M285" s="251"/>
      <c r="N285" s="231"/>
      <c r="O285" s="231"/>
    </row>
    <row r="286" spans="2:51" ht="36">
      <c r="C286" s="12" t="s">
        <v>620</v>
      </c>
      <c r="D286" s="28" t="s">
        <v>392</v>
      </c>
      <c r="E286" s="30" t="s">
        <v>805</v>
      </c>
      <c r="F286" s="30" t="s">
        <v>805</v>
      </c>
      <c r="G286" s="141" t="s">
        <v>805</v>
      </c>
      <c r="H286" s="141" t="s">
        <v>805</v>
      </c>
      <c r="I286" s="141" t="s">
        <v>805</v>
      </c>
      <c r="J286" s="24">
        <f>'9.1 - METERS'!M33</f>
        <v>0</v>
      </c>
      <c r="K286" s="24" t="s">
        <v>805</v>
      </c>
      <c r="L286" s="24">
        <f>'9.1 - METERS'!L33</f>
        <v>0</v>
      </c>
      <c r="M286" s="251"/>
      <c r="N286" s="231"/>
      <c r="O286" s="231"/>
    </row>
    <row r="287" spans="2:51">
      <c r="C287" s="252"/>
      <c r="D287" s="253"/>
      <c r="E287" s="254"/>
      <c r="F287" s="217"/>
      <c r="J287" s="216"/>
      <c r="K287" s="217"/>
      <c r="L287" s="230"/>
      <c r="M287" s="231"/>
      <c r="N287" s="231"/>
      <c r="O287" s="231"/>
    </row>
    <row r="288" spans="2:51">
      <c r="C288" s="252"/>
      <c r="D288" s="253"/>
      <c r="E288" s="254"/>
      <c r="F288" s="217"/>
      <c r="J288" s="216"/>
      <c r="K288" s="217"/>
      <c r="L288" s="230"/>
      <c r="M288" s="231"/>
      <c r="N288" s="231"/>
      <c r="O288" s="231"/>
    </row>
    <row r="289" spans="3:51">
      <c r="C289" s="252"/>
      <c r="D289" s="253"/>
      <c r="E289" s="254"/>
      <c r="F289" s="217"/>
      <c r="J289" s="216"/>
      <c r="K289" s="217"/>
      <c r="L289" s="230"/>
      <c r="M289" s="231"/>
      <c r="N289" s="231"/>
      <c r="O289" s="231"/>
    </row>
    <row r="290" spans="3:51">
      <c r="C290" s="252"/>
      <c r="D290" s="253"/>
      <c r="E290" s="254"/>
      <c r="F290" s="217"/>
      <c r="J290" s="216"/>
      <c r="K290" s="217"/>
      <c r="L290" s="230"/>
      <c r="M290" s="231"/>
      <c r="N290" s="231"/>
      <c r="O290" s="231"/>
    </row>
    <row r="291" spans="3:51">
      <c r="C291" s="252"/>
      <c r="D291" s="253"/>
      <c r="E291" s="254"/>
      <c r="F291" s="217"/>
      <c r="J291" s="216"/>
      <c r="K291" s="217"/>
      <c r="L291" s="230"/>
      <c r="M291" s="231"/>
      <c r="N291" s="231"/>
      <c r="O291" s="231"/>
    </row>
    <row r="292" spans="3:51">
      <c r="C292" s="252"/>
      <c r="D292" s="253"/>
      <c r="E292" s="254"/>
      <c r="F292" s="217"/>
      <c r="J292" s="216"/>
      <c r="K292" s="217"/>
      <c r="L292" s="230"/>
      <c r="M292" s="231"/>
      <c r="N292" s="231"/>
      <c r="O292" s="231"/>
    </row>
    <row r="293" spans="3:51">
      <c r="C293" s="252"/>
      <c r="D293" s="253"/>
      <c r="E293" s="254"/>
      <c r="F293" s="217"/>
      <c r="J293" s="216"/>
      <c r="K293" s="217"/>
      <c r="L293" s="230"/>
      <c r="M293" s="231"/>
      <c r="N293" s="231"/>
      <c r="O293" s="231"/>
    </row>
    <row r="294" spans="3:51">
      <c r="C294" s="252"/>
      <c r="D294" s="253"/>
      <c r="E294" s="254"/>
      <c r="F294" s="217"/>
      <c r="J294" s="216"/>
      <c r="K294" s="217"/>
      <c r="L294" s="230"/>
      <c r="M294" s="231"/>
      <c r="N294" s="231"/>
      <c r="O294" s="231"/>
    </row>
    <row r="295" spans="3:51">
      <c r="D295" s="253"/>
      <c r="E295" s="254"/>
      <c r="F295" s="217"/>
      <c r="J295" s="216"/>
      <c r="K295" s="217"/>
      <c r="L295" s="230"/>
      <c r="M295" s="231"/>
      <c r="N295" s="231"/>
      <c r="O295" s="231"/>
    </row>
    <row r="296" spans="3:51">
      <c r="D296" s="253"/>
      <c r="E296" s="254"/>
      <c r="F296" s="217"/>
      <c r="J296" s="216"/>
      <c r="K296" s="217"/>
      <c r="L296" s="230"/>
      <c r="M296" s="231"/>
      <c r="N296" s="231"/>
      <c r="O296" s="231"/>
    </row>
    <row r="297" spans="3:51">
      <c r="D297" s="253"/>
      <c r="E297" s="254"/>
      <c r="F297" s="217"/>
      <c r="J297" s="216"/>
      <c r="K297" s="217"/>
      <c r="L297" s="230"/>
      <c r="M297" s="231"/>
      <c r="N297" s="231"/>
      <c r="O297" s="231"/>
    </row>
    <row r="298" spans="3:51">
      <c r="D298" s="253"/>
      <c r="E298" s="254"/>
      <c r="F298" s="217"/>
      <c r="J298" s="216"/>
      <c r="K298" s="217"/>
      <c r="L298" s="230"/>
      <c r="M298" s="231"/>
      <c r="N298" s="231"/>
    </row>
    <row r="299" spans="3:51">
      <c r="D299" s="253"/>
      <c r="E299" s="254"/>
      <c r="F299" s="217"/>
      <c r="J299" s="216"/>
      <c r="K299" s="217"/>
      <c r="L299" s="230"/>
      <c r="M299" s="231"/>
      <c r="N299" s="231"/>
    </row>
    <row r="300" spans="3:51">
      <c r="D300" s="253"/>
      <c r="E300" s="254"/>
      <c r="F300" s="217"/>
      <c r="J300" s="216"/>
      <c r="K300" s="217"/>
      <c r="L300" s="230"/>
      <c r="M300" s="231"/>
      <c r="N300" s="231"/>
    </row>
    <row r="301" spans="3:51">
      <c r="D301" s="253"/>
      <c r="E301" s="254"/>
      <c r="F301" s="217"/>
      <c r="J301" s="216"/>
      <c r="K301" s="217"/>
      <c r="L301" s="230"/>
      <c r="M301" s="231"/>
      <c r="N301" s="231"/>
    </row>
    <row r="302" spans="3:51">
      <c r="D302" s="253"/>
      <c r="E302" s="254"/>
      <c r="F302" s="217"/>
      <c r="J302" s="216"/>
      <c r="K302" s="217"/>
      <c r="L302" s="230"/>
      <c r="M302" s="231"/>
      <c r="N302" s="231"/>
    </row>
    <row r="303" spans="3:51" s="255" customFormat="1">
      <c r="C303" s="227"/>
      <c r="D303" s="253"/>
      <c r="E303" s="254"/>
      <c r="F303" s="217"/>
      <c r="G303" s="228"/>
      <c r="H303" s="229"/>
      <c r="I303" s="229"/>
      <c r="J303" s="216"/>
      <c r="K303" s="217"/>
      <c r="L303" s="230"/>
      <c r="M303" s="231"/>
      <c r="N303" s="231"/>
      <c r="O303" s="232"/>
      <c r="P303" s="232"/>
      <c r="Q303" s="232"/>
      <c r="R303" s="232"/>
      <c r="S303" s="232"/>
      <c r="T303" s="232"/>
      <c r="U303" s="232"/>
      <c r="V303" s="232"/>
      <c r="W303" s="232"/>
      <c r="X303" s="232"/>
      <c r="Y303" s="232"/>
      <c r="Z303" s="232"/>
      <c r="AA303" s="232"/>
      <c r="AB303" s="232"/>
      <c r="AC303" s="232"/>
      <c r="AD303" s="232"/>
      <c r="AE303" s="232"/>
      <c r="AF303" s="232"/>
      <c r="AG303" s="232"/>
      <c r="AH303" s="232"/>
      <c r="AI303" s="232"/>
      <c r="AJ303" s="232"/>
      <c r="AK303" s="232"/>
      <c r="AL303" s="232"/>
      <c r="AM303" s="232"/>
      <c r="AN303" s="232"/>
      <c r="AO303" s="232"/>
      <c r="AP303" s="232"/>
      <c r="AQ303" s="232"/>
      <c r="AR303" s="231"/>
      <c r="AS303" s="231"/>
      <c r="AT303" s="231"/>
      <c r="AU303" s="231"/>
      <c r="AV303" s="231"/>
      <c r="AW303" s="231"/>
      <c r="AX303" s="231"/>
      <c r="AY303" s="231"/>
    </row>
    <row r="304" spans="3:51" s="255" customFormat="1">
      <c r="C304" s="227"/>
      <c r="D304" s="253"/>
      <c r="E304" s="254"/>
      <c r="F304" s="217"/>
      <c r="G304" s="228"/>
      <c r="H304" s="229"/>
      <c r="I304" s="229"/>
      <c r="J304" s="216"/>
      <c r="K304" s="217"/>
      <c r="L304" s="230"/>
      <c r="M304" s="231"/>
      <c r="N304" s="231"/>
      <c r="O304" s="232"/>
      <c r="P304" s="232"/>
      <c r="Q304" s="232"/>
      <c r="R304" s="232"/>
      <c r="S304" s="232"/>
      <c r="T304" s="232"/>
      <c r="U304" s="232"/>
      <c r="V304" s="232"/>
      <c r="W304" s="232"/>
      <c r="X304" s="232"/>
      <c r="Y304" s="232"/>
      <c r="Z304" s="232"/>
      <c r="AA304" s="232"/>
      <c r="AB304" s="232"/>
      <c r="AC304" s="232"/>
      <c r="AD304" s="232"/>
      <c r="AE304" s="232"/>
      <c r="AF304" s="232"/>
      <c r="AG304" s="232"/>
      <c r="AH304" s="232"/>
      <c r="AI304" s="232"/>
      <c r="AJ304" s="232"/>
      <c r="AK304" s="232"/>
      <c r="AL304" s="232"/>
      <c r="AM304" s="232"/>
      <c r="AN304" s="232"/>
      <c r="AO304" s="232"/>
      <c r="AP304" s="232"/>
      <c r="AQ304" s="232"/>
      <c r="AR304" s="231"/>
      <c r="AS304" s="231"/>
      <c r="AT304" s="231"/>
      <c r="AU304" s="231"/>
      <c r="AV304" s="231"/>
      <c r="AW304" s="231"/>
      <c r="AX304" s="231"/>
      <c r="AY304" s="231"/>
    </row>
    <row r="305" spans="3:51" s="255" customFormat="1">
      <c r="C305" s="227"/>
      <c r="D305" s="253"/>
      <c r="E305" s="254"/>
      <c r="F305" s="217"/>
      <c r="G305" s="228"/>
      <c r="H305" s="229"/>
      <c r="I305" s="229"/>
      <c r="J305" s="216"/>
      <c r="K305" s="217"/>
      <c r="L305" s="230"/>
      <c r="M305" s="231"/>
      <c r="N305" s="231"/>
      <c r="O305" s="232"/>
      <c r="P305" s="232"/>
      <c r="Q305" s="232"/>
      <c r="R305" s="232"/>
      <c r="S305" s="232"/>
      <c r="T305" s="232"/>
      <c r="U305" s="232"/>
      <c r="V305" s="232"/>
      <c r="W305" s="232"/>
      <c r="X305" s="232"/>
      <c r="Y305" s="232"/>
      <c r="Z305" s="232"/>
      <c r="AA305" s="232"/>
      <c r="AB305" s="232"/>
      <c r="AC305" s="232"/>
      <c r="AD305" s="232"/>
      <c r="AE305" s="232"/>
      <c r="AF305" s="232"/>
      <c r="AG305" s="232"/>
      <c r="AH305" s="232"/>
      <c r="AI305" s="232"/>
      <c r="AJ305" s="232"/>
      <c r="AK305" s="232"/>
      <c r="AL305" s="232"/>
      <c r="AM305" s="232"/>
      <c r="AN305" s="232"/>
      <c r="AO305" s="232"/>
      <c r="AP305" s="232"/>
      <c r="AQ305" s="232"/>
      <c r="AR305" s="231"/>
      <c r="AS305" s="231"/>
      <c r="AT305" s="231"/>
      <c r="AU305" s="231"/>
      <c r="AV305" s="231"/>
      <c r="AW305" s="231"/>
      <c r="AX305" s="231"/>
      <c r="AY305" s="231"/>
    </row>
    <row r="306" spans="3:51" s="255" customFormat="1">
      <c r="C306" s="227"/>
      <c r="D306" s="253"/>
      <c r="E306" s="254"/>
      <c r="F306" s="217"/>
      <c r="G306" s="228"/>
      <c r="H306" s="229"/>
      <c r="I306" s="229"/>
      <c r="J306" s="216"/>
      <c r="K306" s="217"/>
      <c r="L306" s="230"/>
      <c r="M306" s="231"/>
      <c r="N306" s="231"/>
      <c r="O306" s="232"/>
      <c r="P306" s="232"/>
      <c r="Q306" s="232"/>
      <c r="R306" s="232"/>
      <c r="S306" s="232"/>
      <c r="T306" s="232"/>
      <c r="U306" s="232"/>
      <c r="V306" s="232"/>
      <c r="W306" s="232"/>
      <c r="X306" s="232"/>
      <c r="Y306" s="232"/>
      <c r="Z306" s="232"/>
      <c r="AA306" s="232"/>
      <c r="AB306" s="232"/>
      <c r="AC306" s="232"/>
      <c r="AD306" s="232"/>
      <c r="AE306" s="232"/>
      <c r="AF306" s="232"/>
      <c r="AG306" s="232"/>
      <c r="AH306" s="232"/>
      <c r="AI306" s="232"/>
      <c r="AJ306" s="232"/>
      <c r="AK306" s="232"/>
      <c r="AL306" s="232"/>
      <c r="AM306" s="232"/>
      <c r="AN306" s="232"/>
      <c r="AO306" s="232"/>
      <c r="AP306" s="232"/>
      <c r="AQ306" s="232"/>
      <c r="AR306" s="231"/>
      <c r="AS306" s="231"/>
      <c r="AT306" s="231"/>
      <c r="AU306" s="231"/>
      <c r="AV306" s="231"/>
      <c r="AW306" s="231"/>
      <c r="AX306" s="231"/>
      <c r="AY306" s="231"/>
    </row>
    <row r="307" spans="3:51" s="255" customFormat="1">
      <c r="C307" s="227"/>
      <c r="D307" s="253"/>
      <c r="E307" s="254"/>
      <c r="F307" s="217"/>
      <c r="G307" s="228"/>
      <c r="H307" s="229"/>
      <c r="I307" s="229"/>
      <c r="J307" s="216"/>
      <c r="K307" s="217"/>
      <c r="L307" s="230"/>
      <c r="M307" s="231"/>
      <c r="N307" s="231"/>
      <c r="O307" s="232"/>
      <c r="P307" s="232"/>
      <c r="Q307" s="232"/>
      <c r="R307" s="232"/>
      <c r="S307" s="232"/>
      <c r="T307" s="232"/>
      <c r="U307" s="232"/>
      <c r="V307" s="232"/>
      <c r="W307" s="232"/>
      <c r="X307" s="232"/>
      <c r="Y307" s="232"/>
      <c r="Z307" s="232"/>
      <c r="AA307" s="232"/>
      <c r="AB307" s="232"/>
      <c r="AC307" s="232"/>
      <c r="AD307" s="232"/>
      <c r="AE307" s="232"/>
      <c r="AF307" s="232"/>
      <c r="AG307" s="232"/>
      <c r="AH307" s="232"/>
      <c r="AI307" s="232"/>
      <c r="AJ307" s="232"/>
      <c r="AK307" s="232"/>
      <c r="AL307" s="232"/>
      <c r="AM307" s="232"/>
      <c r="AN307" s="232"/>
      <c r="AO307" s="232"/>
      <c r="AP307" s="232"/>
      <c r="AQ307" s="232"/>
      <c r="AR307" s="231"/>
      <c r="AS307" s="231"/>
      <c r="AT307" s="231"/>
      <c r="AU307" s="231"/>
      <c r="AV307" s="231"/>
      <c r="AW307" s="231"/>
      <c r="AX307" s="231"/>
      <c r="AY307" s="231"/>
    </row>
    <row r="308" spans="3:51" s="255" customFormat="1">
      <c r="C308" s="227"/>
      <c r="D308" s="253"/>
      <c r="E308" s="254"/>
      <c r="F308" s="217"/>
      <c r="G308" s="228"/>
      <c r="H308" s="229"/>
      <c r="I308" s="229"/>
      <c r="J308" s="216"/>
      <c r="K308" s="217"/>
      <c r="L308" s="230"/>
      <c r="M308" s="231"/>
      <c r="N308" s="231"/>
      <c r="O308" s="232"/>
      <c r="P308" s="232"/>
      <c r="Q308" s="232"/>
      <c r="R308" s="232"/>
      <c r="S308" s="232"/>
      <c r="T308" s="232"/>
      <c r="U308" s="232"/>
      <c r="V308" s="232"/>
      <c r="W308" s="232"/>
      <c r="X308" s="232"/>
      <c r="Y308" s="232"/>
      <c r="Z308" s="232"/>
      <c r="AA308" s="232"/>
      <c r="AB308" s="232"/>
      <c r="AC308" s="232"/>
      <c r="AD308" s="232"/>
      <c r="AE308" s="232"/>
      <c r="AF308" s="232"/>
      <c r="AG308" s="232"/>
      <c r="AH308" s="232"/>
      <c r="AI308" s="232"/>
      <c r="AJ308" s="232"/>
      <c r="AK308" s="232"/>
      <c r="AL308" s="232"/>
      <c r="AM308" s="232"/>
      <c r="AN308" s="232"/>
      <c r="AO308" s="232"/>
      <c r="AP308" s="232"/>
      <c r="AQ308" s="232"/>
      <c r="AR308" s="231"/>
      <c r="AS308" s="231"/>
      <c r="AT308" s="231"/>
      <c r="AU308" s="231"/>
      <c r="AV308" s="231"/>
      <c r="AW308" s="231"/>
      <c r="AX308" s="231"/>
      <c r="AY308" s="231"/>
    </row>
    <row r="309" spans="3:51" s="255" customFormat="1">
      <c r="C309" s="227"/>
      <c r="D309" s="253"/>
      <c r="E309" s="254"/>
      <c r="F309" s="217"/>
      <c r="G309" s="228"/>
      <c r="H309" s="229"/>
      <c r="I309" s="229"/>
      <c r="J309" s="216"/>
      <c r="K309" s="217"/>
      <c r="L309" s="230"/>
      <c r="M309" s="231"/>
      <c r="N309" s="231"/>
      <c r="O309" s="232"/>
      <c r="P309" s="232"/>
      <c r="Q309" s="232"/>
      <c r="R309" s="232"/>
      <c r="S309" s="232"/>
      <c r="T309" s="232"/>
      <c r="U309" s="232"/>
      <c r="V309" s="232"/>
      <c r="W309" s="232"/>
      <c r="X309" s="232"/>
      <c r="Y309" s="232"/>
      <c r="Z309" s="232"/>
      <c r="AA309" s="232"/>
      <c r="AB309" s="232"/>
      <c r="AC309" s="232"/>
      <c r="AD309" s="232"/>
      <c r="AE309" s="232"/>
      <c r="AF309" s="232"/>
      <c r="AG309" s="232"/>
      <c r="AH309" s="232"/>
      <c r="AI309" s="232"/>
      <c r="AJ309" s="232"/>
      <c r="AK309" s="232"/>
      <c r="AL309" s="232"/>
      <c r="AM309" s="232"/>
      <c r="AN309" s="232"/>
      <c r="AO309" s="232"/>
      <c r="AP309" s="232"/>
      <c r="AQ309" s="232"/>
      <c r="AR309" s="231"/>
      <c r="AS309" s="231"/>
      <c r="AT309" s="231"/>
      <c r="AU309" s="231"/>
      <c r="AV309" s="231"/>
      <c r="AW309" s="231"/>
      <c r="AX309" s="231"/>
      <c r="AY309" s="231"/>
    </row>
    <row r="310" spans="3:51" s="255" customFormat="1">
      <c r="C310" s="227"/>
      <c r="D310" s="253"/>
      <c r="E310" s="254"/>
      <c r="F310" s="217"/>
      <c r="G310" s="228"/>
      <c r="H310" s="229"/>
      <c r="I310" s="229"/>
      <c r="J310" s="216"/>
      <c r="K310" s="217"/>
      <c r="L310" s="230"/>
      <c r="M310" s="231"/>
      <c r="N310" s="231"/>
      <c r="O310" s="232"/>
      <c r="P310" s="232"/>
      <c r="Q310" s="232"/>
      <c r="R310" s="232"/>
      <c r="S310" s="232"/>
      <c r="T310" s="232"/>
      <c r="U310" s="232"/>
      <c r="V310" s="232"/>
      <c r="W310" s="232"/>
      <c r="X310" s="232"/>
      <c r="Y310" s="232"/>
      <c r="Z310" s="232"/>
      <c r="AA310" s="232"/>
      <c r="AB310" s="232"/>
      <c r="AC310" s="232"/>
      <c r="AD310" s="232"/>
      <c r="AE310" s="232"/>
      <c r="AF310" s="232"/>
      <c r="AG310" s="232"/>
      <c r="AH310" s="232"/>
      <c r="AI310" s="232"/>
      <c r="AJ310" s="232"/>
      <c r="AK310" s="232"/>
      <c r="AL310" s="232"/>
      <c r="AM310" s="232"/>
      <c r="AN310" s="232"/>
      <c r="AO310" s="232"/>
      <c r="AP310" s="232"/>
      <c r="AQ310" s="232"/>
      <c r="AR310" s="231"/>
      <c r="AS310" s="231"/>
      <c r="AT310" s="231"/>
      <c r="AU310" s="231"/>
      <c r="AV310" s="231"/>
      <c r="AW310" s="231"/>
      <c r="AX310" s="231"/>
      <c r="AY310" s="231"/>
    </row>
    <row r="311" spans="3:51" s="255" customFormat="1">
      <c r="C311" s="227"/>
      <c r="D311" s="253"/>
      <c r="E311" s="254"/>
      <c r="F311" s="217"/>
      <c r="G311" s="228"/>
      <c r="H311" s="229"/>
      <c r="I311" s="229"/>
      <c r="J311" s="216"/>
      <c r="K311" s="217"/>
      <c r="L311" s="230"/>
      <c r="M311" s="231"/>
      <c r="N311" s="231"/>
      <c r="O311" s="232"/>
      <c r="P311" s="232"/>
      <c r="Q311" s="232"/>
      <c r="R311" s="232"/>
      <c r="S311" s="232"/>
      <c r="T311" s="232"/>
      <c r="U311" s="232"/>
      <c r="V311" s="232"/>
      <c r="W311" s="232"/>
      <c r="X311" s="232"/>
      <c r="Y311" s="232"/>
      <c r="Z311" s="232"/>
      <c r="AA311" s="232"/>
      <c r="AB311" s="232"/>
      <c r="AC311" s="232"/>
      <c r="AD311" s="232"/>
      <c r="AE311" s="232"/>
      <c r="AF311" s="232"/>
      <c r="AG311" s="232"/>
      <c r="AH311" s="232"/>
      <c r="AI311" s="232"/>
      <c r="AJ311" s="232"/>
      <c r="AK311" s="232"/>
      <c r="AL311" s="232"/>
      <c r="AM311" s="232"/>
      <c r="AN311" s="232"/>
      <c r="AO311" s="232"/>
      <c r="AP311" s="232"/>
      <c r="AQ311" s="232"/>
      <c r="AR311" s="231"/>
      <c r="AS311" s="231"/>
      <c r="AT311" s="231"/>
      <c r="AU311" s="231"/>
      <c r="AV311" s="231"/>
      <c r="AW311" s="231"/>
      <c r="AX311" s="231"/>
      <c r="AY311" s="231"/>
    </row>
    <row r="312" spans="3:51" s="255" customFormat="1">
      <c r="C312" s="227"/>
      <c r="D312" s="253"/>
      <c r="E312" s="254"/>
      <c r="F312" s="217"/>
      <c r="G312" s="228"/>
      <c r="H312" s="229"/>
      <c r="I312" s="229"/>
      <c r="J312" s="216"/>
      <c r="K312" s="217"/>
      <c r="L312" s="230"/>
      <c r="M312" s="231"/>
      <c r="N312" s="231"/>
      <c r="O312" s="232"/>
      <c r="P312" s="232"/>
      <c r="Q312" s="232"/>
      <c r="R312" s="232"/>
      <c r="S312" s="232"/>
      <c r="T312" s="232"/>
      <c r="U312" s="232"/>
      <c r="V312" s="232"/>
      <c r="W312" s="232"/>
      <c r="X312" s="232"/>
      <c r="Y312" s="232"/>
      <c r="Z312" s="232"/>
      <c r="AA312" s="232"/>
      <c r="AB312" s="232"/>
      <c r="AC312" s="232"/>
      <c r="AD312" s="232"/>
      <c r="AE312" s="232"/>
      <c r="AF312" s="232"/>
      <c r="AG312" s="232"/>
      <c r="AH312" s="232"/>
      <c r="AI312" s="232"/>
      <c r="AJ312" s="232"/>
      <c r="AK312" s="232"/>
      <c r="AL312" s="232"/>
      <c r="AM312" s="232"/>
      <c r="AN312" s="232"/>
      <c r="AO312" s="232"/>
      <c r="AP312" s="232"/>
      <c r="AQ312" s="232"/>
      <c r="AR312" s="231"/>
      <c r="AS312" s="231"/>
      <c r="AT312" s="231"/>
      <c r="AU312" s="231"/>
      <c r="AV312" s="231"/>
      <c r="AW312" s="231"/>
      <c r="AX312" s="231"/>
      <c r="AY312" s="231"/>
    </row>
    <row r="313" spans="3:51" s="255" customFormat="1">
      <c r="C313" s="227"/>
      <c r="D313" s="253"/>
      <c r="E313" s="254"/>
      <c r="F313" s="217"/>
      <c r="G313" s="228"/>
      <c r="H313" s="229"/>
      <c r="I313" s="229"/>
      <c r="J313" s="216"/>
      <c r="K313" s="217"/>
      <c r="L313" s="230"/>
      <c r="M313" s="231"/>
      <c r="N313" s="231"/>
      <c r="O313" s="232"/>
      <c r="P313" s="232"/>
      <c r="Q313" s="232"/>
      <c r="R313" s="232"/>
      <c r="S313" s="232"/>
      <c r="T313" s="232"/>
      <c r="U313" s="232"/>
      <c r="V313" s="232"/>
      <c r="W313" s="232"/>
      <c r="X313" s="232"/>
      <c r="Y313" s="232"/>
      <c r="Z313" s="232"/>
      <c r="AA313" s="232"/>
      <c r="AB313" s="232"/>
      <c r="AC313" s="232"/>
      <c r="AD313" s="232"/>
      <c r="AE313" s="232"/>
      <c r="AF313" s="232"/>
      <c r="AG313" s="232"/>
      <c r="AH313" s="232"/>
      <c r="AI313" s="232"/>
      <c r="AJ313" s="232"/>
      <c r="AK313" s="232"/>
      <c r="AL313" s="232"/>
      <c r="AM313" s="232"/>
      <c r="AN313" s="232"/>
      <c r="AO313" s="232"/>
      <c r="AP313" s="232"/>
      <c r="AQ313" s="232"/>
      <c r="AR313" s="231"/>
      <c r="AS313" s="231"/>
      <c r="AT313" s="231"/>
      <c r="AU313" s="231"/>
      <c r="AV313" s="231"/>
      <c r="AW313" s="231"/>
      <c r="AX313" s="231"/>
      <c r="AY313" s="231"/>
    </row>
    <row r="314" spans="3:51" s="255" customFormat="1">
      <c r="C314" s="227"/>
      <c r="D314" s="253"/>
      <c r="E314" s="254"/>
      <c r="F314" s="217"/>
      <c r="G314" s="228"/>
      <c r="H314" s="229"/>
      <c r="I314" s="229"/>
      <c r="J314" s="216"/>
      <c r="K314" s="217"/>
      <c r="L314" s="230"/>
      <c r="M314" s="231"/>
      <c r="N314" s="231"/>
      <c r="O314" s="232"/>
      <c r="P314" s="232"/>
      <c r="Q314" s="232"/>
      <c r="R314" s="232"/>
      <c r="S314" s="232"/>
      <c r="T314" s="232"/>
      <c r="U314" s="232"/>
      <c r="V314" s="232"/>
      <c r="W314" s="232"/>
      <c r="X314" s="232"/>
      <c r="Y314" s="232"/>
      <c r="Z314" s="232"/>
      <c r="AA314" s="232"/>
      <c r="AB314" s="232"/>
      <c r="AC314" s="232"/>
      <c r="AD314" s="232"/>
      <c r="AE314" s="232"/>
      <c r="AF314" s="232"/>
      <c r="AG314" s="232"/>
      <c r="AH314" s="232"/>
      <c r="AI314" s="232"/>
      <c r="AJ314" s="232"/>
      <c r="AK314" s="232"/>
      <c r="AL314" s="232"/>
      <c r="AM314" s="232"/>
      <c r="AN314" s="232"/>
      <c r="AO314" s="232"/>
      <c r="AP314" s="232"/>
      <c r="AQ314" s="232"/>
      <c r="AR314" s="231"/>
      <c r="AS314" s="231"/>
      <c r="AT314" s="231"/>
      <c r="AU314" s="231"/>
      <c r="AV314" s="231"/>
      <c r="AW314" s="231"/>
      <c r="AX314" s="231"/>
      <c r="AY314" s="231"/>
    </row>
    <row r="315" spans="3:51" s="255" customFormat="1">
      <c r="C315" s="227"/>
      <c r="D315" s="253"/>
      <c r="E315" s="254"/>
      <c r="F315" s="217"/>
      <c r="G315" s="228"/>
      <c r="H315" s="229"/>
      <c r="I315" s="229"/>
      <c r="J315" s="216"/>
      <c r="K315" s="217"/>
      <c r="L315" s="230"/>
      <c r="M315" s="231"/>
      <c r="N315" s="231"/>
      <c r="O315" s="232"/>
      <c r="P315" s="232"/>
      <c r="Q315" s="232"/>
      <c r="R315" s="232"/>
      <c r="S315" s="232"/>
      <c r="T315" s="232"/>
      <c r="U315" s="232"/>
      <c r="V315" s="232"/>
      <c r="W315" s="232"/>
      <c r="X315" s="232"/>
      <c r="Y315" s="232"/>
      <c r="Z315" s="232"/>
      <c r="AA315" s="232"/>
      <c r="AB315" s="232"/>
      <c r="AC315" s="232"/>
      <c r="AD315" s="232"/>
      <c r="AE315" s="232"/>
      <c r="AF315" s="232"/>
      <c r="AG315" s="232"/>
      <c r="AH315" s="232"/>
      <c r="AI315" s="232"/>
      <c r="AJ315" s="232"/>
      <c r="AK315" s="232"/>
      <c r="AL315" s="232"/>
      <c r="AM315" s="232"/>
      <c r="AN315" s="232"/>
      <c r="AO315" s="232"/>
      <c r="AP315" s="232"/>
      <c r="AQ315" s="232"/>
      <c r="AR315" s="231"/>
      <c r="AS315" s="231"/>
      <c r="AT315" s="231"/>
      <c r="AU315" s="231"/>
      <c r="AV315" s="231"/>
      <c r="AW315" s="231"/>
      <c r="AX315" s="231"/>
      <c r="AY315" s="231"/>
    </row>
    <row r="316" spans="3:51" s="255" customFormat="1">
      <c r="C316" s="227"/>
      <c r="D316" s="253"/>
      <c r="E316" s="254"/>
      <c r="F316" s="217"/>
      <c r="G316" s="228"/>
      <c r="H316" s="229"/>
      <c r="I316" s="229"/>
      <c r="J316" s="216"/>
      <c r="K316" s="217"/>
      <c r="L316" s="230"/>
      <c r="M316" s="231"/>
      <c r="N316" s="231"/>
      <c r="O316" s="232"/>
      <c r="P316" s="232"/>
      <c r="Q316" s="232"/>
      <c r="R316" s="232"/>
      <c r="S316" s="232"/>
      <c r="T316" s="232"/>
      <c r="U316" s="232"/>
      <c r="V316" s="232"/>
      <c r="W316" s="232"/>
      <c r="X316" s="232"/>
      <c r="Y316" s="232"/>
      <c r="Z316" s="232"/>
      <c r="AA316" s="232"/>
      <c r="AB316" s="232"/>
      <c r="AC316" s="232"/>
      <c r="AD316" s="232"/>
      <c r="AE316" s="232"/>
      <c r="AF316" s="232"/>
      <c r="AG316" s="232"/>
      <c r="AH316" s="232"/>
      <c r="AI316" s="232"/>
      <c r="AJ316" s="232"/>
      <c r="AK316" s="232"/>
      <c r="AL316" s="232"/>
      <c r="AM316" s="232"/>
      <c r="AN316" s="232"/>
      <c r="AO316" s="232"/>
      <c r="AP316" s="232"/>
      <c r="AQ316" s="232"/>
      <c r="AR316" s="231"/>
      <c r="AS316" s="231"/>
      <c r="AT316" s="231"/>
      <c r="AU316" s="231"/>
      <c r="AV316" s="231"/>
      <c r="AW316" s="231"/>
      <c r="AX316" s="231"/>
      <c r="AY316" s="231"/>
    </row>
    <row r="317" spans="3:51" s="255" customFormat="1">
      <c r="C317" s="227"/>
      <c r="D317" s="253"/>
      <c r="E317" s="254"/>
      <c r="F317" s="217"/>
      <c r="G317" s="228"/>
      <c r="H317" s="229"/>
      <c r="I317" s="229"/>
      <c r="J317" s="216"/>
      <c r="K317" s="217"/>
      <c r="L317" s="230"/>
      <c r="M317" s="231"/>
      <c r="N317" s="231"/>
      <c r="O317" s="232"/>
      <c r="P317" s="232"/>
      <c r="Q317" s="232"/>
      <c r="R317" s="232"/>
      <c r="S317" s="232"/>
      <c r="T317" s="232"/>
      <c r="U317" s="232"/>
      <c r="V317" s="232"/>
      <c r="W317" s="232"/>
      <c r="X317" s="232"/>
      <c r="Y317" s="232"/>
      <c r="Z317" s="232"/>
      <c r="AA317" s="232"/>
      <c r="AB317" s="232"/>
      <c r="AC317" s="232"/>
      <c r="AD317" s="232"/>
      <c r="AE317" s="232"/>
      <c r="AF317" s="232"/>
      <c r="AG317" s="232"/>
      <c r="AH317" s="232"/>
      <c r="AI317" s="232"/>
      <c r="AJ317" s="232"/>
      <c r="AK317" s="232"/>
      <c r="AL317" s="232"/>
      <c r="AM317" s="232"/>
      <c r="AN317" s="232"/>
      <c r="AO317" s="232"/>
      <c r="AP317" s="232"/>
      <c r="AQ317" s="232"/>
      <c r="AR317" s="231"/>
      <c r="AS317" s="231"/>
      <c r="AT317" s="231"/>
      <c r="AU317" s="231"/>
      <c r="AV317" s="231"/>
      <c r="AW317" s="231"/>
      <c r="AX317" s="231"/>
      <c r="AY317" s="231"/>
    </row>
    <row r="318" spans="3:51" s="255" customFormat="1">
      <c r="C318" s="227"/>
      <c r="D318" s="253"/>
      <c r="E318" s="254"/>
      <c r="F318" s="217"/>
      <c r="G318" s="228"/>
      <c r="H318" s="229"/>
      <c r="I318" s="229"/>
      <c r="J318" s="216"/>
      <c r="K318" s="217"/>
      <c r="L318" s="230"/>
      <c r="M318" s="231"/>
      <c r="N318" s="231"/>
      <c r="O318" s="232"/>
      <c r="P318" s="232"/>
      <c r="Q318" s="232"/>
      <c r="R318" s="232"/>
      <c r="S318" s="232"/>
      <c r="T318" s="232"/>
      <c r="U318" s="232"/>
      <c r="V318" s="232"/>
      <c r="W318" s="232"/>
      <c r="X318" s="232"/>
      <c r="Y318" s="232"/>
      <c r="Z318" s="232"/>
      <c r="AA318" s="232"/>
      <c r="AB318" s="232"/>
      <c r="AC318" s="232"/>
      <c r="AD318" s="232"/>
      <c r="AE318" s="232"/>
      <c r="AF318" s="232"/>
      <c r="AG318" s="232"/>
      <c r="AH318" s="232"/>
      <c r="AI318" s="232"/>
      <c r="AJ318" s="232"/>
      <c r="AK318" s="232"/>
      <c r="AL318" s="232"/>
      <c r="AM318" s="232"/>
      <c r="AN318" s="232"/>
      <c r="AO318" s="232"/>
      <c r="AP318" s="232"/>
      <c r="AQ318" s="232"/>
      <c r="AR318" s="231"/>
      <c r="AS318" s="231"/>
      <c r="AT318" s="231"/>
      <c r="AU318" s="231"/>
      <c r="AV318" s="231"/>
      <c r="AW318" s="231"/>
      <c r="AX318" s="231"/>
      <c r="AY318" s="231"/>
    </row>
    <row r="319" spans="3:51" s="255" customFormat="1">
      <c r="C319" s="227"/>
      <c r="D319" s="253"/>
      <c r="E319" s="254"/>
      <c r="F319" s="217"/>
      <c r="G319" s="228"/>
      <c r="H319" s="229"/>
      <c r="I319" s="229"/>
      <c r="J319" s="216"/>
      <c r="K319" s="217"/>
      <c r="L319" s="230"/>
      <c r="M319" s="231"/>
      <c r="N319" s="231"/>
      <c r="O319" s="232"/>
      <c r="P319" s="232"/>
      <c r="Q319" s="232"/>
      <c r="R319" s="232"/>
      <c r="S319" s="232"/>
      <c r="T319" s="232"/>
      <c r="U319" s="232"/>
      <c r="V319" s="232"/>
      <c r="W319" s="232"/>
      <c r="X319" s="232"/>
      <c r="Y319" s="232"/>
      <c r="Z319" s="232"/>
      <c r="AA319" s="232"/>
      <c r="AB319" s="232"/>
      <c r="AC319" s="232"/>
      <c r="AD319" s="232"/>
      <c r="AE319" s="232"/>
      <c r="AF319" s="232"/>
      <c r="AG319" s="232"/>
      <c r="AH319" s="232"/>
      <c r="AI319" s="232"/>
      <c r="AJ319" s="232"/>
      <c r="AK319" s="232"/>
      <c r="AL319" s="232"/>
      <c r="AM319" s="232"/>
      <c r="AN319" s="232"/>
      <c r="AO319" s="232"/>
      <c r="AP319" s="232"/>
      <c r="AQ319" s="232"/>
      <c r="AR319" s="231"/>
      <c r="AS319" s="231"/>
      <c r="AT319" s="231"/>
      <c r="AU319" s="231"/>
      <c r="AV319" s="231"/>
      <c r="AW319" s="231"/>
      <c r="AX319" s="231"/>
      <c r="AY319" s="231"/>
    </row>
    <row r="320" spans="3:51" s="255" customFormat="1">
      <c r="C320" s="227"/>
      <c r="D320" s="253"/>
      <c r="E320" s="254"/>
      <c r="F320" s="217"/>
      <c r="G320" s="228"/>
      <c r="H320" s="229"/>
      <c r="I320" s="229"/>
      <c r="J320" s="216"/>
      <c r="K320" s="217"/>
      <c r="L320" s="230"/>
      <c r="M320" s="231"/>
      <c r="N320" s="231"/>
      <c r="O320" s="232"/>
      <c r="P320" s="232"/>
      <c r="Q320" s="232"/>
      <c r="R320" s="232"/>
      <c r="S320" s="232"/>
      <c r="T320" s="232"/>
      <c r="U320" s="232"/>
      <c r="V320" s="232"/>
      <c r="W320" s="232"/>
      <c r="X320" s="232"/>
      <c r="Y320" s="232"/>
      <c r="Z320" s="232"/>
      <c r="AA320" s="232"/>
      <c r="AB320" s="232"/>
      <c r="AC320" s="232"/>
      <c r="AD320" s="232"/>
      <c r="AE320" s="232"/>
      <c r="AF320" s="232"/>
      <c r="AG320" s="232"/>
      <c r="AH320" s="232"/>
      <c r="AI320" s="232"/>
      <c r="AJ320" s="232"/>
      <c r="AK320" s="232"/>
      <c r="AL320" s="232"/>
      <c r="AM320" s="232"/>
      <c r="AN320" s="232"/>
      <c r="AO320" s="232"/>
      <c r="AP320" s="232"/>
      <c r="AQ320" s="232"/>
      <c r="AR320" s="231"/>
      <c r="AS320" s="231"/>
      <c r="AT320" s="231"/>
      <c r="AU320" s="231"/>
      <c r="AV320" s="231"/>
      <c r="AW320" s="231"/>
      <c r="AX320" s="231"/>
      <c r="AY320" s="231"/>
    </row>
    <row r="321" spans="3:51" s="255" customFormat="1">
      <c r="C321" s="227"/>
      <c r="D321" s="253"/>
      <c r="E321" s="254"/>
      <c r="F321" s="217"/>
      <c r="G321" s="228"/>
      <c r="H321" s="229"/>
      <c r="I321" s="229"/>
      <c r="J321" s="216"/>
      <c r="K321" s="217"/>
      <c r="L321" s="230"/>
      <c r="M321" s="231"/>
      <c r="N321" s="231"/>
      <c r="O321" s="232"/>
      <c r="P321" s="232"/>
      <c r="Q321" s="232"/>
      <c r="R321" s="232"/>
      <c r="S321" s="232"/>
      <c r="T321" s="232"/>
      <c r="U321" s="232"/>
      <c r="V321" s="232"/>
      <c r="W321" s="232"/>
      <c r="X321" s="232"/>
      <c r="Y321" s="232"/>
      <c r="Z321" s="232"/>
      <c r="AA321" s="232"/>
      <c r="AB321" s="232"/>
      <c r="AC321" s="232"/>
      <c r="AD321" s="232"/>
      <c r="AE321" s="232"/>
      <c r="AF321" s="232"/>
      <c r="AG321" s="232"/>
      <c r="AH321" s="232"/>
      <c r="AI321" s="232"/>
      <c r="AJ321" s="232"/>
      <c r="AK321" s="232"/>
      <c r="AL321" s="232"/>
      <c r="AM321" s="232"/>
      <c r="AN321" s="232"/>
      <c r="AO321" s="232"/>
      <c r="AP321" s="232"/>
      <c r="AQ321" s="232"/>
      <c r="AR321" s="231"/>
      <c r="AS321" s="231"/>
      <c r="AT321" s="231"/>
      <c r="AU321" s="231"/>
      <c r="AV321" s="231"/>
      <c r="AW321" s="231"/>
      <c r="AX321" s="231"/>
      <c r="AY321" s="231"/>
    </row>
    <row r="322" spans="3:51" s="255" customFormat="1">
      <c r="C322" s="227"/>
      <c r="D322" s="253"/>
      <c r="E322" s="254"/>
      <c r="F322" s="217"/>
      <c r="G322" s="228"/>
      <c r="H322" s="229"/>
      <c r="I322" s="229"/>
      <c r="J322" s="216"/>
      <c r="K322" s="217"/>
      <c r="L322" s="230"/>
      <c r="M322" s="231"/>
      <c r="N322" s="231"/>
      <c r="O322" s="232"/>
      <c r="P322" s="232"/>
      <c r="Q322" s="232"/>
      <c r="R322" s="232"/>
      <c r="S322" s="232"/>
      <c r="T322" s="232"/>
      <c r="U322" s="232"/>
      <c r="V322" s="232"/>
      <c r="W322" s="232"/>
      <c r="X322" s="232"/>
      <c r="Y322" s="232"/>
      <c r="Z322" s="232"/>
      <c r="AA322" s="232"/>
      <c r="AB322" s="232"/>
      <c r="AC322" s="232"/>
      <c r="AD322" s="232"/>
      <c r="AE322" s="232"/>
      <c r="AF322" s="232"/>
      <c r="AG322" s="232"/>
      <c r="AH322" s="232"/>
      <c r="AI322" s="232"/>
      <c r="AJ322" s="232"/>
      <c r="AK322" s="232"/>
      <c r="AL322" s="232"/>
      <c r="AM322" s="232"/>
      <c r="AN322" s="232"/>
      <c r="AO322" s="232"/>
      <c r="AP322" s="232"/>
      <c r="AQ322" s="232"/>
      <c r="AR322" s="231"/>
      <c r="AS322" s="231"/>
      <c r="AT322" s="231"/>
      <c r="AU322" s="231"/>
      <c r="AV322" s="231"/>
      <c r="AW322" s="231"/>
      <c r="AX322" s="231"/>
      <c r="AY322" s="231"/>
    </row>
    <row r="323" spans="3:51" s="255" customFormat="1">
      <c r="C323" s="227"/>
      <c r="D323" s="253"/>
      <c r="E323" s="254"/>
      <c r="F323" s="217"/>
      <c r="G323" s="228"/>
      <c r="H323" s="229"/>
      <c r="I323" s="229"/>
      <c r="J323" s="216"/>
      <c r="K323" s="217"/>
      <c r="L323" s="230"/>
      <c r="M323" s="231"/>
      <c r="N323" s="231"/>
      <c r="O323" s="232"/>
      <c r="P323" s="232"/>
      <c r="Q323" s="232"/>
      <c r="R323" s="232"/>
      <c r="S323" s="232"/>
      <c r="T323" s="232"/>
      <c r="U323" s="232"/>
      <c r="V323" s="232"/>
      <c r="W323" s="232"/>
      <c r="X323" s="232"/>
      <c r="Y323" s="232"/>
      <c r="Z323" s="232"/>
      <c r="AA323" s="232"/>
      <c r="AB323" s="232"/>
      <c r="AC323" s="232"/>
      <c r="AD323" s="232"/>
      <c r="AE323" s="232"/>
      <c r="AF323" s="232"/>
      <c r="AG323" s="232"/>
      <c r="AH323" s="232"/>
      <c r="AI323" s="232"/>
      <c r="AJ323" s="232"/>
      <c r="AK323" s="232"/>
      <c r="AL323" s="232"/>
      <c r="AM323" s="232"/>
      <c r="AN323" s="232"/>
      <c r="AO323" s="232"/>
      <c r="AP323" s="232"/>
      <c r="AQ323" s="232"/>
      <c r="AR323" s="231"/>
      <c r="AS323" s="231"/>
      <c r="AT323" s="231"/>
      <c r="AU323" s="231"/>
      <c r="AV323" s="231"/>
      <c r="AW323" s="231"/>
      <c r="AX323" s="231"/>
      <c r="AY323" s="231"/>
    </row>
    <row r="324" spans="3:51" s="255" customFormat="1">
      <c r="C324" s="227"/>
      <c r="D324" s="253"/>
      <c r="E324" s="254"/>
      <c r="F324" s="217"/>
      <c r="G324" s="228"/>
      <c r="H324" s="229"/>
      <c r="I324" s="229"/>
      <c r="J324" s="216"/>
      <c r="K324" s="217"/>
      <c r="L324" s="230"/>
      <c r="M324" s="231"/>
      <c r="N324" s="231"/>
      <c r="O324" s="232"/>
      <c r="P324" s="232"/>
      <c r="Q324" s="232"/>
      <c r="R324" s="232"/>
      <c r="S324" s="232"/>
      <c r="T324" s="232"/>
      <c r="U324" s="232"/>
      <c r="V324" s="232"/>
      <c r="W324" s="232"/>
      <c r="X324" s="232"/>
      <c r="Y324" s="232"/>
      <c r="Z324" s="232"/>
      <c r="AA324" s="232"/>
      <c r="AB324" s="232"/>
      <c r="AC324" s="232"/>
      <c r="AD324" s="232"/>
      <c r="AE324" s="232"/>
      <c r="AF324" s="232"/>
      <c r="AG324" s="232"/>
      <c r="AH324" s="232"/>
      <c r="AI324" s="232"/>
      <c r="AJ324" s="232"/>
      <c r="AK324" s="232"/>
      <c r="AL324" s="232"/>
      <c r="AM324" s="232"/>
      <c r="AN324" s="232"/>
      <c r="AO324" s="232"/>
      <c r="AP324" s="232"/>
      <c r="AQ324" s="232"/>
      <c r="AR324" s="231"/>
      <c r="AS324" s="231"/>
      <c r="AT324" s="231"/>
      <c r="AU324" s="231"/>
      <c r="AV324" s="231"/>
      <c r="AW324" s="231"/>
      <c r="AX324" s="231"/>
      <c r="AY324" s="231"/>
    </row>
    <row r="325" spans="3:51" s="255" customFormat="1">
      <c r="C325" s="227"/>
      <c r="D325" s="253"/>
      <c r="E325" s="254"/>
      <c r="F325" s="217"/>
      <c r="G325" s="228"/>
      <c r="H325" s="229"/>
      <c r="I325" s="229"/>
      <c r="J325" s="216"/>
      <c r="K325" s="217"/>
      <c r="L325" s="230"/>
      <c r="M325" s="231"/>
      <c r="N325" s="231"/>
      <c r="O325" s="232"/>
      <c r="P325" s="232"/>
      <c r="Q325" s="232"/>
      <c r="R325" s="232"/>
      <c r="S325" s="232"/>
      <c r="T325" s="232"/>
      <c r="U325" s="232"/>
      <c r="V325" s="232"/>
      <c r="W325" s="232"/>
      <c r="X325" s="232"/>
      <c r="Y325" s="232"/>
      <c r="Z325" s="232"/>
      <c r="AA325" s="232"/>
      <c r="AB325" s="232"/>
      <c r="AC325" s="232"/>
      <c r="AD325" s="232"/>
      <c r="AE325" s="232"/>
      <c r="AF325" s="232"/>
      <c r="AG325" s="232"/>
      <c r="AH325" s="232"/>
      <c r="AI325" s="232"/>
      <c r="AJ325" s="232"/>
      <c r="AK325" s="232"/>
      <c r="AL325" s="232"/>
      <c r="AM325" s="232"/>
      <c r="AN325" s="232"/>
      <c r="AO325" s="232"/>
      <c r="AP325" s="232"/>
      <c r="AQ325" s="232"/>
      <c r="AR325" s="231"/>
      <c r="AS325" s="231"/>
      <c r="AT325" s="231"/>
      <c r="AU325" s="231"/>
      <c r="AV325" s="231"/>
      <c r="AW325" s="231"/>
      <c r="AX325" s="231"/>
      <c r="AY325" s="231"/>
    </row>
    <row r="326" spans="3:51" s="255" customFormat="1">
      <c r="C326" s="227"/>
      <c r="D326" s="253"/>
      <c r="E326" s="254"/>
      <c r="F326" s="217"/>
      <c r="G326" s="228"/>
      <c r="H326" s="229"/>
      <c r="I326" s="229"/>
      <c r="J326" s="216"/>
      <c r="K326" s="217"/>
      <c r="L326" s="230"/>
      <c r="M326" s="231"/>
      <c r="N326" s="231"/>
      <c r="O326" s="232"/>
      <c r="P326" s="232"/>
      <c r="Q326" s="232"/>
      <c r="R326" s="232"/>
      <c r="S326" s="232"/>
      <c r="T326" s="232"/>
      <c r="U326" s="232"/>
      <c r="V326" s="232"/>
      <c r="W326" s="232"/>
      <c r="X326" s="232"/>
      <c r="Y326" s="232"/>
      <c r="Z326" s="232"/>
      <c r="AA326" s="232"/>
      <c r="AB326" s="232"/>
      <c r="AC326" s="232"/>
      <c r="AD326" s="232"/>
      <c r="AE326" s="232"/>
      <c r="AF326" s="232"/>
      <c r="AG326" s="232"/>
      <c r="AH326" s="232"/>
      <c r="AI326" s="232"/>
      <c r="AJ326" s="232"/>
      <c r="AK326" s="232"/>
      <c r="AL326" s="232"/>
      <c r="AM326" s="232"/>
      <c r="AN326" s="232"/>
      <c r="AO326" s="232"/>
      <c r="AP326" s="232"/>
      <c r="AQ326" s="232"/>
      <c r="AR326" s="231"/>
      <c r="AS326" s="231"/>
      <c r="AT326" s="231"/>
      <c r="AU326" s="231"/>
      <c r="AV326" s="231"/>
      <c r="AW326" s="231"/>
      <c r="AX326" s="231"/>
      <c r="AY326" s="231"/>
    </row>
    <row r="327" spans="3:51" s="255" customFormat="1">
      <c r="C327" s="227"/>
      <c r="D327" s="253"/>
      <c r="E327" s="254"/>
      <c r="F327" s="217"/>
      <c r="G327" s="228"/>
      <c r="H327" s="229"/>
      <c r="I327" s="229"/>
      <c r="J327" s="216"/>
      <c r="K327" s="217"/>
      <c r="L327" s="230"/>
      <c r="M327" s="231"/>
      <c r="N327" s="231"/>
      <c r="O327" s="232"/>
      <c r="P327" s="232"/>
      <c r="Q327" s="232"/>
      <c r="R327" s="232"/>
      <c r="S327" s="232"/>
      <c r="T327" s="232"/>
      <c r="U327" s="232"/>
      <c r="V327" s="232"/>
      <c r="W327" s="232"/>
      <c r="X327" s="232"/>
      <c r="Y327" s="232"/>
      <c r="Z327" s="232"/>
      <c r="AA327" s="232"/>
      <c r="AB327" s="232"/>
      <c r="AC327" s="232"/>
      <c r="AD327" s="232"/>
      <c r="AE327" s="232"/>
      <c r="AF327" s="232"/>
      <c r="AG327" s="232"/>
      <c r="AH327" s="232"/>
      <c r="AI327" s="232"/>
      <c r="AJ327" s="232"/>
      <c r="AK327" s="232"/>
      <c r="AL327" s="232"/>
      <c r="AM327" s="232"/>
      <c r="AN327" s="232"/>
      <c r="AO327" s="232"/>
      <c r="AP327" s="232"/>
      <c r="AQ327" s="232"/>
      <c r="AR327" s="231"/>
      <c r="AS327" s="231"/>
      <c r="AT327" s="231"/>
      <c r="AU327" s="231"/>
      <c r="AV327" s="231"/>
      <c r="AW327" s="231"/>
      <c r="AX327" s="231"/>
      <c r="AY327" s="231"/>
    </row>
    <row r="328" spans="3:51" s="255" customFormat="1">
      <c r="C328" s="227"/>
      <c r="D328" s="253"/>
      <c r="E328" s="254"/>
      <c r="F328" s="217"/>
      <c r="G328" s="228"/>
      <c r="H328" s="229"/>
      <c r="I328" s="229"/>
      <c r="J328" s="216"/>
      <c r="K328" s="217"/>
      <c r="L328" s="230"/>
      <c r="M328" s="231"/>
      <c r="N328" s="231"/>
      <c r="O328" s="232"/>
      <c r="P328" s="232"/>
      <c r="Q328" s="232"/>
      <c r="R328" s="232"/>
      <c r="S328" s="232"/>
      <c r="T328" s="232"/>
      <c r="U328" s="232"/>
      <c r="V328" s="232"/>
      <c r="W328" s="232"/>
      <c r="X328" s="232"/>
      <c r="Y328" s="232"/>
      <c r="Z328" s="232"/>
      <c r="AA328" s="232"/>
      <c r="AB328" s="232"/>
      <c r="AC328" s="232"/>
      <c r="AD328" s="232"/>
      <c r="AE328" s="232"/>
      <c r="AF328" s="232"/>
      <c r="AG328" s="232"/>
      <c r="AH328" s="232"/>
      <c r="AI328" s="232"/>
      <c r="AJ328" s="232"/>
      <c r="AK328" s="232"/>
      <c r="AL328" s="232"/>
      <c r="AM328" s="232"/>
      <c r="AN328" s="232"/>
      <c r="AO328" s="232"/>
      <c r="AP328" s="232"/>
      <c r="AQ328" s="232"/>
      <c r="AR328" s="231"/>
      <c r="AS328" s="231"/>
      <c r="AT328" s="231"/>
      <c r="AU328" s="231"/>
      <c r="AV328" s="231"/>
      <c r="AW328" s="231"/>
      <c r="AX328" s="231"/>
      <c r="AY328" s="231"/>
    </row>
    <row r="329" spans="3:51" s="255" customFormat="1">
      <c r="C329" s="227"/>
      <c r="D329" s="253"/>
      <c r="E329" s="254"/>
      <c r="F329" s="217"/>
      <c r="G329" s="228"/>
      <c r="H329" s="229"/>
      <c r="I329" s="229"/>
      <c r="J329" s="216"/>
      <c r="K329" s="217"/>
      <c r="L329" s="230"/>
      <c r="M329" s="231"/>
      <c r="N329" s="231"/>
      <c r="O329" s="232"/>
      <c r="P329" s="232"/>
      <c r="Q329" s="232"/>
      <c r="R329" s="232"/>
      <c r="S329" s="232"/>
      <c r="T329" s="232"/>
      <c r="U329" s="232"/>
      <c r="V329" s="232"/>
      <c r="W329" s="232"/>
      <c r="X329" s="232"/>
      <c r="Y329" s="232"/>
      <c r="Z329" s="232"/>
      <c r="AA329" s="232"/>
      <c r="AB329" s="232"/>
      <c r="AC329" s="232"/>
      <c r="AD329" s="232"/>
      <c r="AE329" s="232"/>
      <c r="AF329" s="232"/>
      <c r="AG329" s="232"/>
      <c r="AH329" s="232"/>
      <c r="AI329" s="232"/>
      <c r="AJ329" s="232"/>
      <c r="AK329" s="232"/>
      <c r="AL329" s="232"/>
      <c r="AM329" s="232"/>
      <c r="AN329" s="232"/>
      <c r="AO329" s="232"/>
      <c r="AP329" s="232"/>
      <c r="AQ329" s="232"/>
      <c r="AR329" s="231"/>
      <c r="AS329" s="231"/>
      <c r="AT329" s="231"/>
      <c r="AU329" s="231"/>
      <c r="AV329" s="231"/>
      <c r="AW329" s="231"/>
      <c r="AX329" s="231"/>
      <c r="AY329" s="231"/>
    </row>
    <row r="330" spans="3:51" s="255" customFormat="1">
      <c r="C330" s="227"/>
      <c r="D330" s="253"/>
      <c r="E330" s="254"/>
      <c r="F330" s="217"/>
      <c r="G330" s="228"/>
      <c r="H330" s="229"/>
      <c r="I330" s="229"/>
      <c r="J330" s="216"/>
      <c r="K330" s="217"/>
      <c r="L330" s="230"/>
      <c r="M330" s="231"/>
      <c r="N330" s="231"/>
      <c r="O330" s="232"/>
      <c r="P330" s="232"/>
      <c r="Q330" s="232"/>
      <c r="R330" s="232"/>
      <c r="S330" s="232"/>
      <c r="T330" s="232"/>
      <c r="U330" s="232"/>
      <c r="V330" s="232"/>
      <c r="W330" s="232"/>
      <c r="X330" s="232"/>
      <c r="Y330" s="232"/>
      <c r="Z330" s="232"/>
      <c r="AA330" s="232"/>
      <c r="AB330" s="232"/>
      <c r="AC330" s="232"/>
      <c r="AD330" s="232"/>
      <c r="AE330" s="232"/>
      <c r="AF330" s="232"/>
      <c r="AG330" s="232"/>
      <c r="AH330" s="232"/>
      <c r="AI330" s="232"/>
      <c r="AJ330" s="232"/>
      <c r="AK330" s="232"/>
      <c r="AL330" s="232"/>
      <c r="AM330" s="232"/>
      <c r="AN330" s="232"/>
      <c r="AO330" s="232"/>
      <c r="AP330" s="232"/>
      <c r="AQ330" s="232"/>
      <c r="AR330" s="231"/>
      <c r="AS330" s="231"/>
      <c r="AT330" s="231"/>
      <c r="AU330" s="231"/>
      <c r="AV330" s="231"/>
      <c r="AW330" s="231"/>
      <c r="AX330" s="231"/>
      <c r="AY330" s="231"/>
    </row>
    <row r="331" spans="3:51" s="255" customFormat="1">
      <c r="C331" s="227"/>
      <c r="D331" s="253"/>
      <c r="E331" s="254"/>
      <c r="F331" s="217"/>
      <c r="G331" s="228"/>
      <c r="H331" s="229"/>
      <c r="I331" s="229"/>
      <c r="J331" s="216"/>
      <c r="K331" s="217"/>
      <c r="L331" s="230"/>
      <c r="M331" s="231"/>
      <c r="N331" s="231"/>
      <c r="O331" s="232"/>
      <c r="P331" s="232"/>
      <c r="Q331" s="232"/>
      <c r="R331" s="232"/>
      <c r="S331" s="232"/>
      <c r="T331" s="232"/>
      <c r="U331" s="232"/>
      <c r="V331" s="232"/>
      <c r="W331" s="232"/>
      <c r="X331" s="232"/>
      <c r="Y331" s="232"/>
      <c r="Z331" s="232"/>
      <c r="AA331" s="232"/>
      <c r="AB331" s="232"/>
      <c r="AC331" s="232"/>
      <c r="AD331" s="232"/>
      <c r="AE331" s="232"/>
      <c r="AF331" s="232"/>
      <c r="AG331" s="232"/>
      <c r="AH331" s="232"/>
      <c r="AI331" s="232"/>
      <c r="AJ331" s="232"/>
      <c r="AK331" s="232"/>
      <c r="AL331" s="232"/>
      <c r="AM331" s="232"/>
      <c r="AN331" s="232"/>
      <c r="AO331" s="232"/>
      <c r="AP331" s="232"/>
      <c r="AQ331" s="232"/>
      <c r="AR331" s="231"/>
      <c r="AS331" s="231"/>
      <c r="AT331" s="231"/>
      <c r="AU331" s="231"/>
      <c r="AV331" s="231"/>
      <c r="AW331" s="231"/>
      <c r="AX331" s="231"/>
      <c r="AY331" s="231"/>
    </row>
    <row r="332" spans="3:51" s="255" customFormat="1">
      <c r="C332" s="227"/>
      <c r="D332" s="253"/>
      <c r="E332" s="254"/>
      <c r="F332" s="217"/>
      <c r="G332" s="228"/>
      <c r="H332" s="229"/>
      <c r="I332" s="229"/>
      <c r="J332" s="216"/>
      <c r="K332" s="217"/>
      <c r="L332" s="230"/>
      <c r="M332" s="231"/>
      <c r="N332" s="231"/>
      <c r="O332" s="232"/>
      <c r="P332" s="232"/>
      <c r="Q332" s="232"/>
      <c r="R332" s="232"/>
      <c r="S332" s="232"/>
      <c r="T332" s="232"/>
      <c r="U332" s="232"/>
      <c r="V332" s="232"/>
      <c r="W332" s="232"/>
      <c r="X332" s="232"/>
      <c r="Y332" s="232"/>
      <c r="Z332" s="232"/>
      <c r="AA332" s="232"/>
      <c r="AB332" s="232"/>
      <c r="AC332" s="232"/>
      <c r="AD332" s="232"/>
      <c r="AE332" s="232"/>
      <c r="AF332" s="232"/>
      <c r="AG332" s="232"/>
      <c r="AH332" s="232"/>
      <c r="AI332" s="232"/>
      <c r="AJ332" s="232"/>
      <c r="AK332" s="232"/>
      <c r="AL332" s="232"/>
      <c r="AM332" s="232"/>
      <c r="AN332" s="232"/>
      <c r="AO332" s="232"/>
      <c r="AP332" s="232"/>
      <c r="AQ332" s="232"/>
      <c r="AR332" s="231"/>
      <c r="AS332" s="231"/>
      <c r="AT332" s="231"/>
      <c r="AU332" s="231"/>
      <c r="AV332" s="231"/>
      <c r="AW332" s="231"/>
      <c r="AX332" s="231"/>
      <c r="AY332" s="231"/>
    </row>
    <row r="333" spans="3:51" s="255" customFormat="1">
      <c r="C333" s="227"/>
      <c r="D333" s="253"/>
      <c r="E333" s="254"/>
      <c r="F333" s="217"/>
      <c r="G333" s="228"/>
      <c r="H333" s="229"/>
      <c r="I333" s="229"/>
      <c r="J333" s="216"/>
      <c r="K333" s="217"/>
      <c r="L333" s="230"/>
      <c r="M333" s="231"/>
      <c r="N333" s="231"/>
      <c r="O333" s="232"/>
      <c r="P333" s="232"/>
      <c r="Q333" s="232"/>
      <c r="R333" s="232"/>
      <c r="S333" s="232"/>
      <c r="T333" s="232"/>
      <c r="U333" s="232"/>
      <c r="V333" s="232"/>
      <c r="W333" s="232"/>
      <c r="X333" s="232"/>
      <c r="Y333" s="232"/>
      <c r="Z333" s="232"/>
      <c r="AA333" s="232"/>
      <c r="AB333" s="232"/>
      <c r="AC333" s="232"/>
      <c r="AD333" s="232"/>
      <c r="AE333" s="232"/>
      <c r="AF333" s="232"/>
      <c r="AG333" s="232"/>
      <c r="AH333" s="232"/>
      <c r="AI333" s="232"/>
      <c r="AJ333" s="232"/>
      <c r="AK333" s="232"/>
      <c r="AL333" s="232"/>
      <c r="AM333" s="232"/>
      <c r="AN333" s="232"/>
      <c r="AO333" s="232"/>
      <c r="AP333" s="232"/>
      <c r="AQ333" s="232"/>
      <c r="AR333" s="231"/>
      <c r="AS333" s="231"/>
      <c r="AT333" s="231"/>
      <c r="AU333" s="231"/>
      <c r="AV333" s="231"/>
      <c r="AW333" s="231"/>
      <c r="AX333" s="231"/>
      <c r="AY333" s="231"/>
    </row>
    <row r="334" spans="3:51" s="255" customFormat="1">
      <c r="C334" s="227"/>
      <c r="D334" s="253"/>
      <c r="E334" s="254"/>
      <c r="F334" s="217"/>
      <c r="G334" s="228"/>
      <c r="H334" s="229"/>
      <c r="I334" s="229"/>
      <c r="J334" s="216"/>
      <c r="K334" s="217"/>
      <c r="L334" s="230"/>
      <c r="M334" s="231"/>
      <c r="N334" s="231"/>
      <c r="O334" s="232"/>
      <c r="P334" s="232"/>
      <c r="Q334" s="232"/>
      <c r="R334" s="232"/>
      <c r="S334" s="232"/>
      <c r="T334" s="232"/>
      <c r="U334" s="232"/>
      <c r="V334" s="232"/>
      <c r="W334" s="232"/>
      <c r="X334" s="232"/>
      <c r="Y334" s="232"/>
      <c r="Z334" s="232"/>
      <c r="AA334" s="232"/>
      <c r="AB334" s="232"/>
      <c r="AC334" s="232"/>
      <c r="AD334" s="232"/>
      <c r="AE334" s="232"/>
      <c r="AF334" s="232"/>
      <c r="AG334" s="232"/>
      <c r="AH334" s="232"/>
      <c r="AI334" s="232"/>
      <c r="AJ334" s="232"/>
      <c r="AK334" s="232"/>
      <c r="AL334" s="232"/>
      <c r="AM334" s="232"/>
      <c r="AN334" s="232"/>
      <c r="AO334" s="232"/>
      <c r="AP334" s="232"/>
      <c r="AQ334" s="232"/>
      <c r="AR334" s="231"/>
      <c r="AS334" s="231"/>
      <c r="AT334" s="231"/>
      <c r="AU334" s="231"/>
      <c r="AV334" s="231"/>
      <c r="AW334" s="231"/>
      <c r="AX334" s="231"/>
      <c r="AY334" s="231"/>
    </row>
    <row r="335" spans="3:51" s="255" customFormat="1">
      <c r="C335" s="227"/>
      <c r="D335" s="253"/>
      <c r="E335" s="254"/>
      <c r="F335" s="217"/>
      <c r="G335" s="228"/>
      <c r="H335" s="229"/>
      <c r="I335" s="229"/>
      <c r="J335" s="216"/>
      <c r="K335" s="217"/>
      <c r="L335" s="230"/>
      <c r="M335" s="231"/>
      <c r="N335" s="231"/>
      <c r="O335" s="232"/>
      <c r="P335" s="232"/>
      <c r="Q335" s="232"/>
      <c r="R335" s="232"/>
      <c r="S335" s="232"/>
      <c r="T335" s="232"/>
      <c r="U335" s="232"/>
      <c r="V335" s="232"/>
      <c r="W335" s="232"/>
      <c r="X335" s="232"/>
      <c r="Y335" s="232"/>
      <c r="Z335" s="232"/>
      <c r="AA335" s="232"/>
      <c r="AB335" s="232"/>
      <c r="AC335" s="232"/>
      <c r="AD335" s="232"/>
      <c r="AE335" s="232"/>
      <c r="AF335" s="232"/>
      <c r="AG335" s="232"/>
      <c r="AH335" s="232"/>
      <c r="AI335" s="232"/>
      <c r="AJ335" s="232"/>
      <c r="AK335" s="232"/>
      <c r="AL335" s="232"/>
      <c r="AM335" s="232"/>
      <c r="AN335" s="232"/>
      <c r="AO335" s="232"/>
      <c r="AP335" s="232"/>
      <c r="AQ335" s="232"/>
      <c r="AR335" s="231"/>
      <c r="AS335" s="231"/>
      <c r="AT335" s="231"/>
      <c r="AU335" s="231"/>
      <c r="AV335" s="231"/>
      <c r="AW335" s="231"/>
      <c r="AX335" s="231"/>
      <c r="AY335" s="231"/>
    </row>
    <row r="336" spans="3:51" s="255" customFormat="1">
      <c r="C336" s="227"/>
      <c r="D336" s="253"/>
      <c r="E336" s="254"/>
      <c r="F336" s="217"/>
      <c r="G336" s="228"/>
      <c r="H336" s="229"/>
      <c r="I336" s="229"/>
      <c r="J336" s="216"/>
      <c r="K336" s="217"/>
      <c r="L336" s="230"/>
      <c r="M336" s="231"/>
      <c r="N336" s="231"/>
      <c r="O336" s="232"/>
      <c r="P336" s="232"/>
      <c r="Q336" s="232"/>
      <c r="R336" s="232"/>
      <c r="S336" s="232"/>
      <c r="T336" s="232"/>
      <c r="U336" s="232"/>
      <c r="V336" s="232"/>
      <c r="W336" s="232"/>
      <c r="X336" s="232"/>
      <c r="Y336" s="232"/>
      <c r="Z336" s="232"/>
      <c r="AA336" s="232"/>
      <c r="AB336" s="232"/>
      <c r="AC336" s="232"/>
      <c r="AD336" s="232"/>
      <c r="AE336" s="232"/>
      <c r="AF336" s="232"/>
      <c r="AG336" s="232"/>
      <c r="AH336" s="232"/>
      <c r="AI336" s="232"/>
      <c r="AJ336" s="232"/>
      <c r="AK336" s="232"/>
      <c r="AL336" s="232"/>
      <c r="AM336" s="232"/>
      <c r="AN336" s="232"/>
      <c r="AO336" s="232"/>
      <c r="AP336" s="232"/>
      <c r="AQ336" s="232"/>
      <c r="AR336" s="231"/>
      <c r="AS336" s="231"/>
      <c r="AT336" s="231"/>
      <c r="AU336" s="231"/>
      <c r="AV336" s="231"/>
      <c r="AW336" s="231"/>
      <c r="AX336" s="231"/>
      <c r="AY336" s="231"/>
    </row>
    <row r="337" spans="3:51" s="255" customFormat="1">
      <c r="C337" s="227"/>
      <c r="D337" s="253"/>
      <c r="E337" s="254"/>
      <c r="F337" s="217"/>
      <c r="G337" s="228"/>
      <c r="H337" s="229"/>
      <c r="I337" s="229"/>
      <c r="J337" s="216"/>
      <c r="K337" s="217"/>
      <c r="L337" s="230"/>
      <c r="M337" s="231"/>
      <c r="N337" s="231"/>
      <c r="O337" s="232"/>
      <c r="P337" s="232"/>
      <c r="Q337" s="232"/>
      <c r="R337" s="232"/>
      <c r="S337" s="232"/>
      <c r="T337" s="232"/>
      <c r="U337" s="232"/>
      <c r="V337" s="232"/>
      <c r="W337" s="232"/>
      <c r="X337" s="232"/>
      <c r="Y337" s="232"/>
      <c r="Z337" s="232"/>
      <c r="AA337" s="232"/>
      <c r="AB337" s="232"/>
      <c r="AC337" s="232"/>
      <c r="AD337" s="232"/>
      <c r="AE337" s="232"/>
      <c r="AF337" s="232"/>
      <c r="AG337" s="232"/>
      <c r="AH337" s="232"/>
      <c r="AI337" s="232"/>
      <c r="AJ337" s="232"/>
      <c r="AK337" s="232"/>
      <c r="AL337" s="232"/>
      <c r="AM337" s="232"/>
      <c r="AN337" s="232"/>
      <c r="AO337" s="232"/>
      <c r="AP337" s="232"/>
      <c r="AQ337" s="232"/>
      <c r="AR337" s="231"/>
      <c r="AS337" s="231"/>
      <c r="AT337" s="231"/>
      <c r="AU337" s="231"/>
      <c r="AV337" s="231"/>
      <c r="AW337" s="231"/>
      <c r="AX337" s="231"/>
      <c r="AY337" s="231"/>
    </row>
    <row r="338" spans="3:51" s="255" customFormat="1">
      <c r="C338" s="227"/>
      <c r="D338" s="253"/>
      <c r="E338" s="254"/>
      <c r="F338" s="217"/>
      <c r="G338" s="228"/>
      <c r="H338" s="229"/>
      <c r="I338" s="229"/>
      <c r="J338" s="216"/>
      <c r="K338" s="217"/>
      <c r="L338" s="230"/>
      <c r="M338" s="231"/>
      <c r="N338" s="231"/>
      <c r="O338" s="232"/>
      <c r="P338" s="232"/>
      <c r="Q338" s="232"/>
      <c r="R338" s="232"/>
      <c r="S338" s="232"/>
      <c r="T338" s="232"/>
      <c r="U338" s="232"/>
      <c r="V338" s="232"/>
      <c r="W338" s="232"/>
      <c r="X338" s="232"/>
      <c r="Y338" s="232"/>
      <c r="Z338" s="232"/>
      <c r="AA338" s="232"/>
      <c r="AB338" s="232"/>
      <c r="AC338" s="232"/>
      <c r="AD338" s="232"/>
      <c r="AE338" s="232"/>
      <c r="AF338" s="232"/>
      <c r="AG338" s="232"/>
      <c r="AH338" s="232"/>
      <c r="AI338" s="232"/>
      <c r="AJ338" s="232"/>
      <c r="AK338" s="232"/>
      <c r="AL338" s="232"/>
      <c r="AM338" s="232"/>
      <c r="AN338" s="232"/>
      <c r="AO338" s="232"/>
      <c r="AP338" s="232"/>
      <c r="AQ338" s="232"/>
      <c r="AR338" s="231"/>
      <c r="AS338" s="231"/>
      <c r="AT338" s="231"/>
      <c r="AU338" s="231"/>
      <c r="AV338" s="231"/>
      <c r="AW338" s="231"/>
      <c r="AX338" s="231"/>
      <c r="AY338" s="231"/>
    </row>
    <row r="339" spans="3:51" s="255" customFormat="1">
      <c r="C339" s="227"/>
      <c r="D339" s="253"/>
      <c r="E339" s="254"/>
      <c r="F339" s="217"/>
      <c r="G339" s="228"/>
      <c r="H339" s="229"/>
      <c r="I339" s="229"/>
      <c r="J339" s="216"/>
      <c r="K339" s="217"/>
      <c r="L339" s="230"/>
      <c r="M339" s="231"/>
      <c r="N339" s="231"/>
      <c r="O339" s="232"/>
      <c r="P339" s="232"/>
      <c r="Q339" s="232"/>
      <c r="R339" s="232"/>
      <c r="S339" s="232"/>
      <c r="T339" s="232"/>
      <c r="U339" s="232"/>
      <c r="V339" s="232"/>
      <c r="W339" s="232"/>
      <c r="X339" s="232"/>
      <c r="Y339" s="232"/>
      <c r="Z339" s="232"/>
      <c r="AA339" s="232"/>
      <c r="AB339" s="232"/>
      <c r="AC339" s="232"/>
      <c r="AD339" s="232"/>
      <c r="AE339" s="232"/>
      <c r="AF339" s="232"/>
      <c r="AG339" s="232"/>
      <c r="AH339" s="232"/>
      <c r="AI339" s="232"/>
      <c r="AJ339" s="232"/>
      <c r="AK339" s="232"/>
      <c r="AL339" s="232"/>
      <c r="AM339" s="232"/>
      <c r="AN339" s="232"/>
      <c r="AO339" s="232"/>
      <c r="AP339" s="232"/>
      <c r="AQ339" s="232"/>
      <c r="AR339" s="231"/>
      <c r="AS339" s="231"/>
      <c r="AT339" s="231"/>
      <c r="AU339" s="231"/>
      <c r="AV339" s="231"/>
      <c r="AW339" s="231"/>
      <c r="AX339" s="231"/>
      <c r="AY339" s="231"/>
    </row>
    <row r="340" spans="3:51" s="255" customFormat="1">
      <c r="C340" s="227"/>
      <c r="D340" s="253"/>
      <c r="E340" s="254"/>
      <c r="F340" s="217"/>
      <c r="G340" s="228"/>
      <c r="H340" s="229"/>
      <c r="I340" s="229"/>
      <c r="J340" s="216"/>
      <c r="K340" s="217"/>
      <c r="L340" s="230"/>
      <c r="M340" s="231"/>
      <c r="N340" s="231"/>
      <c r="O340" s="232"/>
      <c r="P340" s="232"/>
      <c r="Q340" s="232"/>
      <c r="R340" s="232"/>
      <c r="S340" s="232"/>
      <c r="T340" s="232"/>
      <c r="U340" s="232"/>
      <c r="V340" s="232"/>
      <c r="W340" s="232"/>
      <c r="X340" s="232"/>
      <c r="Y340" s="232"/>
      <c r="Z340" s="232"/>
      <c r="AA340" s="232"/>
      <c r="AB340" s="232"/>
      <c r="AC340" s="232"/>
      <c r="AD340" s="232"/>
      <c r="AE340" s="232"/>
      <c r="AF340" s="232"/>
      <c r="AG340" s="232"/>
      <c r="AH340" s="232"/>
      <c r="AI340" s="232"/>
      <c r="AJ340" s="232"/>
      <c r="AK340" s="232"/>
      <c r="AL340" s="232"/>
      <c r="AM340" s="232"/>
      <c r="AN340" s="232"/>
      <c r="AO340" s="232"/>
      <c r="AP340" s="232"/>
      <c r="AQ340" s="232"/>
      <c r="AR340" s="231"/>
      <c r="AS340" s="231"/>
      <c r="AT340" s="231"/>
      <c r="AU340" s="231"/>
      <c r="AV340" s="231"/>
      <c r="AW340" s="231"/>
      <c r="AX340" s="231"/>
      <c r="AY340" s="231"/>
    </row>
    <row r="341" spans="3:51" s="255" customFormat="1">
      <c r="C341" s="227"/>
      <c r="D341" s="253"/>
      <c r="E341" s="254"/>
      <c r="F341" s="217"/>
      <c r="G341" s="228"/>
      <c r="H341" s="229"/>
      <c r="I341" s="229"/>
      <c r="J341" s="216"/>
      <c r="K341" s="217"/>
      <c r="L341" s="230"/>
      <c r="M341" s="231"/>
      <c r="N341" s="231"/>
      <c r="O341" s="232"/>
      <c r="P341" s="232"/>
      <c r="Q341" s="232"/>
      <c r="R341" s="232"/>
      <c r="S341" s="232"/>
      <c r="T341" s="232"/>
      <c r="U341" s="232"/>
      <c r="V341" s="232"/>
      <c r="W341" s="232"/>
      <c r="X341" s="232"/>
      <c r="Y341" s="232"/>
      <c r="Z341" s="232"/>
      <c r="AA341" s="232"/>
      <c r="AB341" s="232"/>
      <c r="AC341" s="232"/>
      <c r="AD341" s="232"/>
      <c r="AE341" s="232"/>
      <c r="AF341" s="232"/>
      <c r="AG341" s="232"/>
      <c r="AH341" s="232"/>
      <c r="AI341" s="232"/>
      <c r="AJ341" s="232"/>
      <c r="AK341" s="232"/>
      <c r="AL341" s="232"/>
      <c r="AM341" s="232"/>
      <c r="AN341" s="232"/>
      <c r="AO341" s="232"/>
      <c r="AP341" s="232"/>
      <c r="AQ341" s="232"/>
      <c r="AR341" s="231"/>
      <c r="AS341" s="231"/>
      <c r="AT341" s="231"/>
      <c r="AU341" s="231"/>
      <c r="AV341" s="231"/>
      <c r="AW341" s="231"/>
      <c r="AX341" s="231"/>
      <c r="AY341" s="231"/>
    </row>
    <row r="342" spans="3:51" s="255" customFormat="1">
      <c r="C342" s="227"/>
      <c r="D342" s="253"/>
      <c r="E342" s="254"/>
      <c r="F342" s="217"/>
      <c r="G342" s="228"/>
      <c r="H342" s="229"/>
      <c r="I342" s="229"/>
      <c r="J342" s="216"/>
      <c r="K342" s="217"/>
      <c r="L342" s="230"/>
      <c r="M342" s="231"/>
      <c r="N342" s="231"/>
      <c r="O342" s="232"/>
      <c r="P342" s="232"/>
      <c r="Q342" s="232"/>
      <c r="R342" s="232"/>
      <c r="S342" s="232"/>
      <c r="T342" s="232"/>
      <c r="U342" s="232"/>
      <c r="V342" s="232"/>
      <c r="W342" s="232"/>
      <c r="X342" s="232"/>
      <c r="Y342" s="232"/>
      <c r="Z342" s="232"/>
      <c r="AA342" s="232"/>
      <c r="AB342" s="232"/>
      <c r="AC342" s="232"/>
      <c r="AD342" s="232"/>
      <c r="AE342" s="232"/>
      <c r="AF342" s="232"/>
      <c r="AG342" s="232"/>
      <c r="AH342" s="232"/>
      <c r="AI342" s="232"/>
      <c r="AJ342" s="232"/>
      <c r="AK342" s="232"/>
      <c r="AL342" s="232"/>
      <c r="AM342" s="232"/>
      <c r="AN342" s="232"/>
      <c r="AO342" s="232"/>
      <c r="AP342" s="232"/>
      <c r="AQ342" s="232"/>
      <c r="AR342" s="231"/>
      <c r="AS342" s="231"/>
      <c r="AT342" s="231"/>
      <c r="AU342" s="231"/>
      <c r="AV342" s="231"/>
      <c r="AW342" s="231"/>
      <c r="AX342" s="231"/>
      <c r="AY342" s="231"/>
    </row>
    <row r="343" spans="3:51" s="255" customFormat="1">
      <c r="C343" s="227"/>
      <c r="D343" s="253"/>
      <c r="E343" s="254"/>
      <c r="F343" s="217"/>
      <c r="G343" s="228"/>
      <c r="H343" s="229"/>
      <c r="I343" s="229"/>
      <c r="J343" s="216"/>
      <c r="K343" s="217"/>
      <c r="L343" s="230"/>
      <c r="M343" s="231"/>
      <c r="N343" s="231"/>
      <c r="O343" s="232"/>
      <c r="P343" s="232"/>
      <c r="Q343" s="232"/>
      <c r="R343" s="232"/>
      <c r="S343" s="232"/>
      <c r="T343" s="232"/>
      <c r="U343" s="232"/>
      <c r="V343" s="232"/>
      <c r="W343" s="232"/>
      <c r="X343" s="232"/>
      <c r="Y343" s="232"/>
      <c r="Z343" s="232"/>
      <c r="AA343" s="232"/>
      <c r="AB343" s="232"/>
      <c r="AC343" s="232"/>
      <c r="AD343" s="232"/>
      <c r="AE343" s="232"/>
      <c r="AF343" s="232"/>
      <c r="AG343" s="232"/>
      <c r="AH343" s="232"/>
      <c r="AI343" s="232"/>
      <c r="AJ343" s="232"/>
      <c r="AK343" s="232"/>
      <c r="AL343" s="232"/>
      <c r="AM343" s="232"/>
      <c r="AN343" s="232"/>
      <c r="AO343" s="232"/>
      <c r="AP343" s="232"/>
      <c r="AQ343" s="232"/>
      <c r="AR343" s="231"/>
      <c r="AS343" s="231"/>
      <c r="AT343" s="231"/>
      <c r="AU343" s="231"/>
      <c r="AV343" s="231"/>
      <c r="AW343" s="231"/>
      <c r="AX343" s="231"/>
      <c r="AY343" s="231"/>
    </row>
    <row r="344" spans="3:51" s="255" customFormat="1">
      <c r="C344" s="227"/>
      <c r="D344" s="253"/>
      <c r="E344" s="254"/>
      <c r="F344" s="217"/>
      <c r="G344" s="228"/>
      <c r="H344" s="229"/>
      <c r="I344" s="229"/>
      <c r="J344" s="216"/>
      <c r="K344" s="217"/>
      <c r="L344" s="230"/>
      <c r="M344" s="231"/>
      <c r="N344" s="231"/>
      <c r="O344" s="232"/>
      <c r="P344" s="232"/>
      <c r="Q344" s="232"/>
      <c r="R344" s="232"/>
      <c r="S344" s="232"/>
      <c r="T344" s="232"/>
      <c r="U344" s="232"/>
      <c r="V344" s="232"/>
      <c r="W344" s="232"/>
      <c r="X344" s="232"/>
      <c r="Y344" s="232"/>
      <c r="Z344" s="232"/>
      <c r="AA344" s="232"/>
      <c r="AB344" s="232"/>
      <c r="AC344" s="232"/>
      <c r="AD344" s="232"/>
      <c r="AE344" s="232"/>
      <c r="AF344" s="232"/>
      <c r="AG344" s="232"/>
      <c r="AH344" s="232"/>
      <c r="AI344" s="232"/>
      <c r="AJ344" s="232"/>
      <c r="AK344" s="232"/>
      <c r="AL344" s="232"/>
      <c r="AM344" s="232"/>
      <c r="AN344" s="232"/>
      <c r="AO344" s="232"/>
      <c r="AP344" s="232"/>
      <c r="AQ344" s="232"/>
      <c r="AR344" s="231"/>
      <c r="AS344" s="231"/>
      <c r="AT344" s="231"/>
      <c r="AU344" s="231"/>
      <c r="AV344" s="231"/>
      <c r="AW344" s="231"/>
      <c r="AX344" s="231"/>
      <c r="AY344" s="231"/>
    </row>
    <row r="345" spans="3:51" s="255" customFormat="1">
      <c r="C345" s="227"/>
      <c r="D345" s="253"/>
      <c r="E345" s="254"/>
      <c r="F345" s="217"/>
      <c r="G345" s="228"/>
      <c r="H345" s="229"/>
      <c r="I345" s="229"/>
      <c r="J345" s="216"/>
      <c r="K345" s="217"/>
      <c r="L345" s="230"/>
      <c r="M345" s="231"/>
      <c r="N345" s="231"/>
      <c r="O345" s="232"/>
      <c r="P345" s="232"/>
      <c r="Q345" s="232"/>
      <c r="R345" s="232"/>
      <c r="S345" s="232"/>
      <c r="T345" s="232"/>
      <c r="U345" s="232"/>
      <c r="V345" s="232"/>
      <c r="W345" s="232"/>
      <c r="X345" s="232"/>
      <c r="Y345" s="232"/>
      <c r="Z345" s="232"/>
      <c r="AA345" s="232"/>
      <c r="AB345" s="232"/>
      <c r="AC345" s="232"/>
      <c r="AD345" s="232"/>
      <c r="AE345" s="232"/>
      <c r="AF345" s="232"/>
      <c r="AG345" s="232"/>
      <c r="AH345" s="232"/>
      <c r="AI345" s="232"/>
      <c r="AJ345" s="232"/>
      <c r="AK345" s="232"/>
      <c r="AL345" s="232"/>
      <c r="AM345" s="232"/>
      <c r="AN345" s="232"/>
      <c r="AO345" s="232"/>
      <c r="AP345" s="232"/>
      <c r="AQ345" s="232"/>
      <c r="AR345" s="231"/>
      <c r="AS345" s="231"/>
      <c r="AT345" s="231"/>
      <c r="AU345" s="231"/>
      <c r="AV345" s="231"/>
      <c r="AW345" s="231"/>
      <c r="AX345" s="231"/>
      <c r="AY345" s="231"/>
    </row>
    <row r="346" spans="3:51" s="255" customFormat="1">
      <c r="C346" s="227"/>
      <c r="D346" s="253"/>
      <c r="E346" s="254"/>
      <c r="F346" s="217"/>
      <c r="G346" s="228"/>
      <c r="H346" s="229"/>
      <c r="I346" s="229"/>
      <c r="J346" s="216"/>
      <c r="K346" s="217"/>
      <c r="L346" s="230"/>
      <c r="M346" s="231"/>
      <c r="N346" s="231"/>
      <c r="O346" s="232"/>
      <c r="P346" s="232"/>
      <c r="Q346" s="232"/>
      <c r="R346" s="232"/>
      <c r="S346" s="232"/>
      <c r="T346" s="232"/>
      <c r="U346" s="232"/>
      <c r="V346" s="232"/>
      <c r="W346" s="232"/>
      <c r="X346" s="232"/>
      <c r="Y346" s="232"/>
      <c r="Z346" s="232"/>
      <c r="AA346" s="232"/>
      <c r="AB346" s="232"/>
      <c r="AC346" s="232"/>
      <c r="AD346" s="232"/>
      <c r="AE346" s="232"/>
      <c r="AF346" s="232"/>
      <c r="AG346" s="232"/>
      <c r="AH346" s="232"/>
      <c r="AI346" s="232"/>
      <c r="AJ346" s="232"/>
      <c r="AK346" s="232"/>
      <c r="AL346" s="232"/>
      <c r="AM346" s="232"/>
      <c r="AN346" s="232"/>
      <c r="AO346" s="232"/>
      <c r="AP346" s="232"/>
      <c r="AQ346" s="232"/>
      <c r="AR346" s="231"/>
      <c r="AS346" s="231"/>
      <c r="AT346" s="231"/>
      <c r="AU346" s="231"/>
      <c r="AV346" s="231"/>
      <c r="AW346" s="231"/>
      <c r="AX346" s="231"/>
      <c r="AY346" s="231"/>
    </row>
    <row r="347" spans="3:51" s="255" customFormat="1">
      <c r="C347" s="227"/>
      <c r="D347" s="253"/>
      <c r="E347" s="254"/>
      <c r="F347" s="217"/>
      <c r="G347" s="228"/>
      <c r="H347" s="229"/>
      <c r="I347" s="229"/>
      <c r="J347" s="216"/>
      <c r="K347" s="217"/>
      <c r="L347" s="230"/>
      <c r="M347" s="231"/>
      <c r="N347" s="231"/>
      <c r="O347" s="232"/>
      <c r="P347" s="232"/>
      <c r="Q347" s="232"/>
      <c r="R347" s="232"/>
      <c r="S347" s="232"/>
      <c r="T347" s="232"/>
      <c r="U347" s="232"/>
      <c r="V347" s="232"/>
      <c r="W347" s="232"/>
      <c r="X347" s="232"/>
      <c r="Y347" s="232"/>
      <c r="Z347" s="232"/>
      <c r="AA347" s="232"/>
      <c r="AB347" s="232"/>
      <c r="AC347" s="232"/>
      <c r="AD347" s="232"/>
      <c r="AE347" s="232"/>
      <c r="AF347" s="232"/>
      <c r="AG347" s="232"/>
      <c r="AH347" s="232"/>
      <c r="AI347" s="232"/>
      <c r="AJ347" s="232"/>
      <c r="AK347" s="232"/>
      <c r="AL347" s="232"/>
      <c r="AM347" s="232"/>
      <c r="AN347" s="232"/>
      <c r="AO347" s="232"/>
      <c r="AP347" s="232"/>
      <c r="AQ347" s="232"/>
      <c r="AR347" s="231"/>
      <c r="AS347" s="231"/>
      <c r="AT347" s="231"/>
      <c r="AU347" s="231"/>
      <c r="AV347" s="231"/>
      <c r="AW347" s="231"/>
      <c r="AX347" s="231"/>
      <c r="AY347" s="231"/>
    </row>
    <row r="348" spans="3:51" s="255" customFormat="1">
      <c r="C348" s="227"/>
      <c r="D348" s="253"/>
      <c r="E348" s="254"/>
      <c r="F348" s="217"/>
      <c r="G348" s="228"/>
      <c r="H348" s="229"/>
      <c r="I348" s="229"/>
      <c r="J348" s="216"/>
      <c r="K348" s="217"/>
      <c r="L348" s="230"/>
      <c r="M348" s="231"/>
      <c r="N348" s="231"/>
      <c r="O348" s="232"/>
      <c r="P348" s="232"/>
      <c r="Q348" s="232"/>
      <c r="R348" s="232"/>
      <c r="S348" s="232"/>
      <c r="T348" s="232"/>
      <c r="U348" s="232"/>
      <c r="V348" s="232"/>
      <c r="W348" s="232"/>
      <c r="X348" s="232"/>
      <c r="Y348" s="232"/>
      <c r="Z348" s="232"/>
      <c r="AA348" s="232"/>
      <c r="AB348" s="232"/>
      <c r="AC348" s="232"/>
      <c r="AD348" s="232"/>
      <c r="AE348" s="232"/>
      <c r="AF348" s="232"/>
      <c r="AG348" s="232"/>
      <c r="AH348" s="232"/>
      <c r="AI348" s="232"/>
      <c r="AJ348" s="232"/>
      <c r="AK348" s="232"/>
      <c r="AL348" s="232"/>
      <c r="AM348" s="232"/>
      <c r="AN348" s="232"/>
      <c r="AO348" s="232"/>
      <c r="AP348" s="232"/>
      <c r="AQ348" s="232"/>
      <c r="AR348" s="231"/>
      <c r="AS348" s="231"/>
      <c r="AT348" s="231"/>
      <c r="AU348" s="231"/>
      <c r="AV348" s="231"/>
      <c r="AW348" s="231"/>
      <c r="AX348" s="231"/>
      <c r="AY348" s="231"/>
    </row>
    <row r="349" spans="3:51" s="255" customFormat="1">
      <c r="C349" s="227"/>
      <c r="D349" s="253"/>
      <c r="E349" s="254"/>
      <c r="F349" s="217"/>
      <c r="G349" s="228"/>
      <c r="H349" s="229"/>
      <c r="I349" s="229"/>
      <c r="J349" s="216"/>
      <c r="K349" s="217"/>
      <c r="L349" s="230"/>
      <c r="M349" s="231"/>
      <c r="N349" s="231"/>
      <c r="O349" s="232"/>
      <c r="P349" s="232"/>
      <c r="Q349" s="232"/>
      <c r="R349" s="232"/>
      <c r="S349" s="232"/>
      <c r="T349" s="232"/>
      <c r="U349" s="232"/>
      <c r="V349" s="232"/>
      <c r="W349" s="232"/>
      <c r="X349" s="232"/>
      <c r="Y349" s="232"/>
      <c r="Z349" s="232"/>
      <c r="AA349" s="232"/>
      <c r="AB349" s="232"/>
      <c r="AC349" s="232"/>
      <c r="AD349" s="232"/>
      <c r="AE349" s="232"/>
      <c r="AF349" s="232"/>
      <c r="AG349" s="232"/>
      <c r="AH349" s="232"/>
      <c r="AI349" s="232"/>
      <c r="AJ349" s="232"/>
      <c r="AK349" s="232"/>
      <c r="AL349" s="232"/>
      <c r="AM349" s="232"/>
      <c r="AN349" s="232"/>
      <c r="AO349" s="232"/>
      <c r="AP349" s="232"/>
      <c r="AQ349" s="232"/>
      <c r="AR349" s="231"/>
      <c r="AS349" s="231"/>
      <c r="AT349" s="231"/>
      <c r="AU349" s="231"/>
      <c r="AV349" s="231"/>
      <c r="AW349" s="231"/>
      <c r="AX349" s="231"/>
      <c r="AY349" s="231"/>
    </row>
    <row r="350" spans="3:51" s="255" customFormat="1">
      <c r="C350" s="227"/>
      <c r="D350" s="253"/>
      <c r="E350" s="254"/>
      <c r="F350" s="217"/>
      <c r="G350" s="228"/>
      <c r="H350" s="229"/>
      <c r="I350" s="229"/>
      <c r="J350" s="216"/>
      <c r="K350" s="217"/>
      <c r="L350" s="230"/>
      <c r="M350" s="231"/>
      <c r="N350" s="231"/>
      <c r="O350" s="232"/>
      <c r="P350" s="232"/>
      <c r="Q350" s="232"/>
      <c r="R350" s="232"/>
      <c r="S350" s="232"/>
      <c r="T350" s="232"/>
      <c r="U350" s="232"/>
      <c r="V350" s="232"/>
      <c r="W350" s="232"/>
      <c r="X350" s="232"/>
      <c r="Y350" s="232"/>
      <c r="Z350" s="232"/>
      <c r="AA350" s="232"/>
      <c r="AB350" s="232"/>
      <c r="AC350" s="232"/>
      <c r="AD350" s="232"/>
      <c r="AE350" s="232"/>
      <c r="AF350" s="232"/>
      <c r="AG350" s="232"/>
      <c r="AH350" s="232"/>
      <c r="AI350" s="232"/>
      <c r="AJ350" s="232"/>
      <c r="AK350" s="232"/>
      <c r="AL350" s="232"/>
      <c r="AM350" s="232"/>
      <c r="AN350" s="232"/>
      <c r="AO350" s="232"/>
      <c r="AP350" s="232"/>
      <c r="AQ350" s="232"/>
      <c r="AR350" s="231"/>
      <c r="AS350" s="231"/>
      <c r="AT350" s="231"/>
      <c r="AU350" s="231"/>
      <c r="AV350" s="231"/>
      <c r="AW350" s="231"/>
      <c r="AX350" s="231"/>
      <c r="AY350" s="231"/>
    </row>
    <row r="351" spans="3:51" s="255" customFormat="1">
      <c r="C351" s="227"/>
      <c r="D351" s="253"/>
      <c r="E351" s="254"/>
      <c r="F351" s="217"/>
      <c r="G351" s="228"/>
      <c r="H351" s="229"/>
      <c r="I351" s="229"/>
      <c r="J351" s="216"/>
      <c r="K351" s="217"/>
      <c r="L351" s="230"/>
      <c r="M351" s="231"/>
      <c r="N351" s="231"/>
      <c r="O351" s="232"/>
      <c r="P351" s="232"/>
      <c r="Q351" s="232"/>
      <c r="R351" s="232"/>
      <c r="S351" s="232"/>
      <c r="T351" s="232"/>
      <c r="U351" s="232"/>
      <c r="V351" s="232"/>
      <c r="W351" s="232"/>
      <c r="X351" s="232"/>
      <c r="Y351" s="232"/>
      <c r="Z351" s="232"/>
      <c r="AA351" s="232"/>
      <c r="AB351" s="232"/>
      <c r="AC351" s="232"/>
      <c r="AD351" s="232"/>
      <c r="AE351" s="232"/>
      <c r="AF351" s="232"/>
      <c r="AG351" s="232"/>
      <c r="AH351" s="232"/>
      <c r="AI351" s="232"/>
      <c r="AJ351" s="232"/>
      <c r="AK351" s="232"/>
      <c r="AL351" s="232"/>
      <c r="AM351" s="232"/>
      <c r="AN351" s="232"/>
      <c r="AO351" s="232"/>
      <c r="AP351" s="232"/>
      <c r="AQ351" s="232"/>
      <c r="AR351" s="231"/>
      <c r="AS351" s="231"/>
      <c r="AT351" s="231"/>
      <c r="AU351" s="231"/>
      <c r="AV351" s="231"/>
      <c r="AW351" s="231"/>
      <c r="AX351" s="231"/>
      <c r="AY351" s="231"/>
    </row>
    <row r="352" spans="3:51" s="255" customFormat="1">
      <c r="C352" s="227"/>
      <c r="D352" s="253"/>
      <c r="E352" s="254"/>
      <c r="F352" s="217"/>
      <c r="G352" s="228"/>
      <c r="H352" s="229"/>
      <c r="I352" s="229"/>
      <c r="J352" s="216"/>
      <c r="K352" s="217"/>
      <c r="L352" s="230"/>
      <c r="M352" s="231"/>
      <c r="N352" s="231"/>
      <c r="O352" s="232"/>
      <c r="P352" s="232"/>
      <c r="Q352" s="232"/>
      <c r="R352" s="232"/>
      <c r="S352" s="232"/>
      <c r="T352" s="232"/>
      <c r="U352" s="232"/>
      <c r="V352" s="232"/>
      <c r="W352" s="232"/>
      <c r="X352" s="232"/>
      <c r="Y352" s="232"/>
      <c r="Z352" s="232"/>
      <c r="AA352" s="232"/>
      <c r="AB352" s="232"/>
      <c r="AC352" s="232"/>
      <c r="AD352" s="232"/>
      <c r="AE352" s="232"/>
      <c r="AF352" s="232"/>
      <c r="AG352" s="232"/>
      <c r="AH352" s="232"/>
      <c r="AI352" s="232"/>
      <c r="AJ352" s="232"/>
      <c r="AK352" s="232"/>
      <c r="AL352" s="232"/>
      <c r="AM352" s="232"/>
      <c r="AN352" s="232"/>
      <c r="AO352" s="232"/>
      <c r="AP352" s="232"/>
      <c r="AQ352" s="232"/>
      <c r="AR352" s="231"/>
      <c r="AS352" s="231"/>
      <c r="AT352" s="231"/>
      <c r="AU352" s="231"/>
      <c r="AV352" s="231"/>
      <c r="AW352" s="231"/>
      <c r="AX352" s="231"/>
      <c r="AY352" s="231"/>
    </row>
    <row r="353" spans="3:51" s="255" customFormat="1">
      <c r="C353" s="227"/>
      <c r="D353" s="253"/>
      <c r="E353" s="254"/>
      <c r="F353" s="217"/>
      <c r="G353" s="228"/>
      <c r="H353" s="229"/>
      <c r="I353" s="229"/>
      <c r="J353" s="216"/>
      <c r="K353" s="217"/>
      <c r="L353" s="230"/>
      <c r="M353" s="231"/>
      <c r="N353" s="231"/>
      <c r="O353" s="232"/>
      <c r="P353" s="232"/>
      <c r="Q353" s="232"/>
      <c r="R353" s="232"/>
      <c r="S353" s="232"/>
      <c r="T353" s="232"/>
      <c r="U353" s="232"/>
      <c r="V353" s="232"/>
      <c r="W353" s="232"/>
      <c r="X353" s="232"/>
      <c r="Y353" s="232"/>
      <c r="Z353" s="232"/>
      <c r="AA353" s="232"/>
      <c r="AB353" s="232"/>
      <c r="AC353" s="232"/>
      <c r="AD353" s="232"/>
      <c r="AE353" s="232"/>
      <c r="AF353" s="232"/>
      <c r="AG353" s="232"/>
      <c r="AH353" s="232"/>
      <c r="AI353" s="232"/>
      <c r="AJ353" s="232"/>
      <c r="AK353" s="232"/>
      <c r="AL353" s="232"/>
      <c r="AM353" s="232"/>
      <c r="AN353" s="232"/>
      <c r="AO353" s="232"/>
      <c r="AP353" s="232"/>
      <c r="AQ353" s="232"/>
      <c r="AR353" s="231"/>
      <c r="AS353" s="231"/>
      <c r="AT353" s="231"/>
      <c r="AU353" s="231"/>
      <c r="AV353" s="231"/>
      <c r="AW353" s="231"/>
      <c r="AX353" s="231"/>
      <c r="AY353" s="231"/>
    </row>
    <row r="354" spans="3:51" s="255" customFormat="1">
      <c r="C354" s="227"/>
      <c r="D354" s="253"/>
      <c r="E354" s="254"/>
      <c r="F354" s="217"/>
      <c r="G354" s="228"/>
      <c r="H354" s="229"/>
      <c r="I354" s="229"/>
      <c r="J354" s="216"/>
      <c r="K354" s="217"/>
      <c r="L354" s="230"/>
      <c r="M354" s="231"/>
      <c r="N354" s="231"/>
      <c r="O354" s="232"/>
      <c r="P354" s="232"/>
      <c r="Q354" s="232"/>
      <c r="R354" s="232"/>
      <c r="S354" s="232"/>
      <c r="T354" s="232"/>
      <c r="U354" s="232"/>
      <c r="V354" s="232"/>
      <c r="W354" s="232"/>
      <c r="X354" s="232"/>
      <c r="Y354" s="232"/>
      <c r="Z354" s="232"/>
      <c r="AA354" s="232"/>
      <c r="AB354" s="232"/>
      <c r="AC354" s="232"/>
      <c r="AD354" s="232"/>
      <c r="AE354" s="232"/>
      <c r="AF354" s="232"/>
      <c r="AG354" s="232"/>
      <c r="AH354" s="232"/>
      <c r="AI354" s="232"/>
      <c r="AJ354" s="232"/>
      <c r="AK354" s="232"/>
      <c r="AL354" s="232"/>
      <c r="AM354" s="232"/>
      <c r="AN354" s="232"/>
      <c r="AO354" s="232"/>
      <c r="AP354" s="232"/>
      <c r="AQ354" s="232"/>
      <c r="AR354" s="231"/>
      <c r="AS354" s="231"/>
      <c r="AT354" s="231"/>
      <c r="AU354" s="231"/>
      <c r="AV354" s="231"/>
      <c r="AW354" s="231"/>
      <c r="AX354" s="231"/>
      <c r="AY354" s="231"/>
    </row>
    <row r="355" spans="3:51" s="255" customFormat="1">
      <c r="C355" s="227"/>
      <c r="D355" s="253"/>
      <c r="E355" s="254"/>
      <c r="F355" s="217"/>
      <c r="G355" s="228"/>
      <c r="H355" s="229"/>
      <c r="I355" s="229"/>
      <c r="J355" s="216"/>
      <c r="K355" s="217"/>
      <c r="L355" s="230"/>
      <c r="M355" s="231"/>
      <c r="N355" s="231"/>
      <c r="O355" s="232"/>
      <c r="P355" s="232"/>
      <c r="Q355" s="232"/>
      <c r="R355" s="232"/>
      <c r="S355" s="232"/>
      <c r="T355" s="232"/>
      <c r="U355" s="232"/>
      <c r="V355" s="232"/>
      <c r="W355" s="232"/>
      <c r="X355" s="232"/>
      <c r="Y355" s="232"/>
      <c r="Z355" s="232"/>
      <c r="AA355" s="232"/>
      <c r="AB355" s="232"/>
      <c r="AC355" s="232"/>
      <c r="AD355" s="232"/>
      <c r="AE355" s="232"/>
      <c r="AF355" s="232"/>
      <c r="AG355" s="232"/>
      <c r="AH355" s="232"/>
      <c r="AI355" s="232"/>
      <c r="AJ355" s="232"/>
      <c r="AK355" s="232"/>
      <c r="AL355" s="232"/>
      <c r="AM355" s="232"/>
      <c r="AN355" s="232"/>
      <c r="AO355" s="232"/>
      <c r="AP355" s="232"/>
      <c r="AQ355" s="232"/>
      <c r="AR355" s="231"/>
      <c r="AS355" s="231"/>
      <c r="AT355" s="231"/>
      <c r="AU355" s="231"/>
      <c r="AV355" s="231"/>
      <c r="AW355" s="231"/>
      <c r="AX355" s="231"/>
      <c r="AY355" s="231"/>
    </row>
    <row r="356" spans="3:51" s="255" customFormat="1">
      <c r="C356" s="227"/>
      <c r="D356" s="253"/>
      <c r="E356" s="254"/>
      <c r="F356" s="217"/>
      <c r="G356" s="228"/>
      <c r="H356" s="229"/>
      <c r="I356" s="229"/>
      <c r="J356" s="216"/>
      <c r="K356" s="217"/>
      <c r="L356" s="230"/>
      <c r="M356" s="231"/>
      <c r="N356" s="231"/>
      <c r="O356" s="232"/>
      <c r="P356" s="232"/>
      <c r="Q356" s="232"/>
      <c r="R356" s="232"/>
      <c r="S356" s="232"/>
      <c r="T356" s="232"/>
      <c r="U356" s="232"/>
      <c r="V356" s="232"/>
      <c r="W356" s="232"/>
      <c r="X356" s="232"/>
      <c r="Y356" s="232"/>
      <c r="Z356" s="232"/>
      <c r="AA356" s="232"/>
      <c r="AB356" s="232"/>
      <c r="AC356" s="232"/>
      <c r="AD356" s="232"/>
      <c r="AE356" s="232"/>
      <c r="AF356" s="232"/>
      <c r="AG356" s="232"/>
      <c r="AH356" s="232"/>
      <c r="AI356" s="232"/>
      <c r="AJ356" s="232"/>
      <c r="AK356" s="232"/>
      <c r="AL356" s="232"/>
      <c r="AM356" s="232"/>
      <c r="AN356" s="232"/>
      <c r="AO356" s="232"/>
      <c r="AP356" s="232"/>
      <c r="AQ356" s="232"/>
      <c r="AR356" s="231"/>
      <c r="AS356" s="231"/>
      <c r="AT356" s="231"/>
      <c r="AU356" s="231"/>
      <c r="AV356" s="231"/>
      <c r="AW356" s="231"/>
      <c r="AX356" s="231"/>
      <c r="AY356" s="231"/>
    </row>
    <row r="357" spans="3:51" s="255" customFormat="1">
      <c r="C357" s="227"/>
      <c r="D357" s="253"/>
      <c r="E357" s="254"/>
      <c r="F357" s="217"/>
      <c r="G357" s="228"/>
      <c r="H357" s="229"/>
      <c r="I357" s="229"/>
      <c r="J357" s="216"/>
      <c r="K357" s="217"/>
      <c r="L357" s="230"/>
      <c r="M357" s="231"/>
      <c r="N357" s="231"/>
      <c r="O357" s="232"/>
      <c r="P357" s="232"/>
      <c r="Q357" s="232"/>
      <c r="R357" s="232"/>
      <c r="S357" s="232"/>
      <c r="T357" s="232"/>
      <c r="U357" s="232"/>
      <c r="V357" s="232"/>
      <c r="W357" s="232"/>
      <c r="X357" s="232"/>
      <c r="Y357" s="232"/>
      <c r="Z357" s="232"/>
      <c r="AA357" s="232"/>
      <c r="AB357" s="232"/>
      <c r="AC357" s="232"/>
      <c r="AD357" s="232"/>
      <c r="AE357" s="232"/>
      <c r="AF357" s="232"/>
      <c r="AG357" s="232"/>
      <c r="AH357" s="232"/>
      <c r="AI357" s="232"/>
      <c r="AJ357" s="232"/>
      <c r="AK357" s="232"/>
      <c r="AL357" s="232"/>
      <c r="AM357" s="232"/>
      <c r="AN357" s="232"/>
      <c r="AO357" s="232"/>
      <c r="AP357" s="232"/>
      <c r="AQ357" s="232"/>
      <c r="AR357" s="231"/>
      <c r="AS357" s="231"/>
      <c r="AT357" s="231"/>
      <c r="AU357" s="231"/>
      <c r="AV357" s="231"/>
      <c r="AW357" s="231"/>
      <c r="AX357" s="231"/>
      <c r="AY357" s="231"/>
    </row>
    <row r="358" spans="3:51" s="255" customFormat="1">
      <c r="C358" s="227"/>
      <c r="D358" s="253"/>
      <c r="E358" s="254"/>
      <c r="F358" s="217"/>
      <c r="G358" s="228"/>
      <c r="H358" s="229"/>
      <c r="I358" s="229"/>
      <c r="J358" s="216"/>
      <c r="K358" s="217"/>
      <c r="L358" s="230"/>
      <c r="M358" s="231"/>
      <c r="N358" s="231"/>
      <c r="O358" s="232"/>
      <c r="P358" s="232"/>
      <c r="Q358" s="232"/>
      <c r="R358" s="232"/>
      <c r="S358" s="232"/>
      <c r="T358" s="232"/>
      <c r="U358" s="232"/>
      <c r="V358" s="232"/>
      <c r="W358" s="232"/>
      <c r="X358" s="232"/>
      <c r="Y358" s="232"/>
      <c r="Z358" s="232"/>
      <c r="AA358" s="232"/>
      <c r="AB358" s="232"/>
      <c r="AC358" s="232"/>
      <c r="AD358" s="232"/>
      <c r="AE358" s="232"/>
      <c r="AF358" s="232"/>
      <c r="AG358" s="232"/>
      <c r="AH358" s="232"/>
      <c r="AI358" s="232"/>
      <c r="AJ358" s="232"/>
      <c r="AK358" s="232"/>
      <c r="AL358" s="232"/>
      <c r="AM358" s="232"/>
      <c r="AN358" s="232"/>
      <c r="AO358" s="232"/>
      <c r="AP358" s="232"/>
      <c r="AQ358" s="232"/>
      <c r="AR358" s="231"/>
      <c r="AS358" s="231"/>
      <c r="AT358" s="231"/>
      <c r="AU358" s="231"/>
      <c r="AV358" s="231"/>
      <c r="AW358" s="231"/>
      <c r="AX358" s="231"/>
      <c r="AY358" s="231"/>
    </row>
    <row r="359" spans="3:51" s="255" customFormat="1">
      <c r="C359" s="227"/>
      <c r="D359" s="253"/>
      <c r="E359" s="254"/>
      <c r="F359" s="217"/>
      <c r="G359" s="228"/>
      <c r="H359" s="229"/>
      <c r="I359" s="229"/>
      <c r="J359" s="216"/>
      <c r="K359" s="217"/>
      <c r="L359" s="230"/>
      <c r="M359" s="231"/>
      <c r="N359" s="231"/>
      <c r="O359" s="232"/>
      <c r="P359" s="232"/>
      <c r="Q359" s="232"/>
      <c r="R359" s="232"/>
      <c r="S359" s="232"/>
      <c r="T359" s="232"/>
      <c r="U359" s="232"/>
      <c r="V359" s="232"/>
      <c r="W359" s="232"/>
      <c r="X359" s="232"/>
      <c r="Y359" s="232"/>
      <c r="Z359" s="232"/>
      <c r="AA359" s="232"/>
      <c r="AB359" s="232"/>
      <c r="AC359" s="232"/>
      <c r="AD359" s="232"/>
      <c r="AE359" s="232"/>
      <c r="AF359" s="232"/>
      <c r="AG359" s="232"/>
      <c r="AH359" s="232"/>
      <c r="AI359" s="232"/>
      <c r="AJ359" s="232"/>
      <c r="AK359" s="232"/>
      <c r="AL359" s="232"/>
      <c r="AM359" s="232"/>
      <c r="AN359" s="232"/>
      <c r="AO359" s="232"/>
      <c r="AP359" s="232"/>
      <c r="AQ359" s="232"/>
      <c r="AR359" s="231"/>
      <c r="AS359" s="231"/>
      <c r="AT359" s="231"/>
      <c r="AU359" s="231"/>
      <c r="AV359" s="231"/>
      <c r="AW359" s="231"/>
      <c r="AX359" s="231"/>
      <c r="AY359" s="231"/>
    </row>
    <row r="360" spans="3:51" s="255" customFormat="1">
      <c r="C360" s="227"/>
      <c r="D360" s="253"/>
      <c r="E360" s="254"/>
      <c r="F360" s="217"/>
      <c r="G360" s="228"/>
      <c r="H360" s="229"/>
      <c r="I360" s="229"/>
      <c r="J360" s="216"/>
      <c r="K360" s="217"/>
      <c r="L360" s="230"/>
      <c r="M360" s="231"/>
      <c r="N360" s="231"/>
      <c r="O360" s="232"/>
      <c r="P360" s="232"/>
      <c r="Q360" s="232"/>
      <c r="R360" s="232"/>
      <c r="S360" s="232"/>
      <c r="T360" s="232"/>
      <c r="U360" s="232"/>
      <c r="V360" s="232"/>
      <c r="W360" s="232"/>
      <c r="X360" s="232"/>
      <c r="Y360" s="232"/>
      <c r="Z360" s="232"/>
      <c r="AA360" s="232"/>
      <c r="AB360" s="232"/>
      <c r="AC360" s="232"/>
      <c r="AD360" s="232"/>
      <c r="AE360" s="232"/>
      <c r="AF360" s="232"/>
      <c r="AG360" s="232"/>
      <c r="AH360" s="232"/>
      <c r="AI360" s="232"/>
      <c r="AJ360" s="232"/>
      <c r="AK360" s="232"/>
      <c r="AL360" s="232"/>
      <c r="AM360" s="232"/>
      <c r="AN360" s="232"/>
      <c r="AO360" s="232"/>
      <c r="AP360" s="232"/>
      <c r="AQ360" s="232"/>
      <c r="AR360" s="231"/>
      <c r="AS360" s="231"/>
      <c r="AT360" s="231"/>
      <c r="AU360" s="231"/>
      <c r="AV360" s="231"/>
      <c r="AW360" s="231"/>
      <c r="AX360" s="231"/>
      <c r="AY360" s="231"/>
    </row>
    <row r="361" spans="3:51" s="255" customFormat="1">
      <c r="C361" s="227"/>
      <c r="D361" s="253"/>
      <c r="E361" s="254"/>
      <c r="F361" s="217"/>
      <c r="G361" s="228"/>
      <c r="H361" s="229"/>
      <c r="I361" s="229"/>
      <c r="J361" s="216"/>
      <c r="K361" s="217"/>
      <c r="L361" s="230"/>
      <c r="M361" s="231"/>
      <c r="N361" s="231"/>
      <c r="O361" s="232"/>
      <c r="P361" s="232"/>
      <c r="Q361" s="232"/>
      <c r="R361" s="232"/>
      <c r="S361" s="232"/>
      <c r="T361" s="232"/>
      <c r="U361" s="232"/>
      <c r="V361" s="232"/>
      <c r="W361" s="232"/>
      <c r="X361" s="232"/>
      <c r="Y361" s="232"/>
      <c r="Z361" s="232"/>
      <c r="AA361" s="232"/>
      <c r="AB361" s="232"/>
      <c r="AC361" s="232"/>
      <c r="AD361" s="232"/>
      <c r="AE361" s="232"/>
      <c r="AF361" s="232"/>
      <c r="AG361" s="232"/>
      <c r="AH361" s="232"/>
      <c r="AI361" s="232"/>
      <c r="AJ361" s="232"/>
      <c r="AK361" s="232"/>
      <c r="AL361" s="232"/>
      <c r="AM361" s="232"/>
      <c r="AN361" s="232"/>
      <c r="AO361" s="232"/>
      <c r="AP361" s="232"/>
      <c r="AQ361" s="232"/>
      <c r="AR361" s="231"/>
      <c r="AS361" s="231"/>
      <c r="AT361" s="231"/>
      <c r="AU361" s="231"/>
      <c r="AV361" s="231"/>
      <c r="AW361" s="231"/>
      <c r="AX361" s="231"/>
      <c r="AY361" s="231"/>
    </row>
    <row r="362" spans="3:51" s="255" customFormat="1">
      <c r="C362" s="227"/>
      <c r="D362" s="253"/>
      <c r="E362" s="254"/>
      <c r="F362" s="217"/>
      <c r="G362" s="228"/>
      <c r="H362" s="229"/>
      <c r="I362" s="229"/>
      <c r="J362" s="216"/>
      <c r="K362" s="217"/>
      <c r="L362" s="230"/>
      <c r="M362" s="231"/>
      <c r="N362" s="231"/>
      <c r="O362" s="232"/>
      <c r="P362" s="232"/>
      <c r="Q362" s="232"/>
      <c r="R362" s="232"/>
      <c r="S362" s="232"/>
      <c r="T362" s="232"/>
      <c r="U362" s="232"/>
      <c r="V362" s="232"/>
      <c r="W362" s="232"/>
      <c r="X362" s="232"/>
      <c r="Y362" s="232"/>
      <c r="Z362" s="232"/>
      <c r="AA362" s="232"/>
      <c r="AB362" s="232"/>
      <c r="AC362" s="232"/>
      <c r="AD362" s="232"/>
      <c r="AE362" s="232"/>
      <c r="AF362" s="232"/>
      <c r="AG362" s="232"/>
      <c r="AH362" s="232"/>
      <c r="AI362" s="232"/>
      <c r="AJ362" s="232"/>
      <c r="AK362" s="232"/>
      <c r="AL362" s="232"/>
      <c r="AM362" s="232"/>
      <c r="AN362" s="232"/>
      <c r="AO362" s="232"/>
      <c r="AP362" s="232"/>
      <c r="AQ362" s="232"/>
      <c r="AR362" s="231"/>
      <c r="AS362" s="231"/>
      <c r="AT362" s="231"/>
      <c r="AU362" s="231"/>
      <c r="AV362" s="231"/>
      <c r="AW362" s="231"/>
      <c r="AX362" s="231"/>
      <c r="AY362" s="231"/>
    </row>
    <row r="363" spans="3:51" s="255" customFormat="1">
      <c r="C363" s="227"/>
      <c r="D363" s="253"/>
      <c r="E363" s="254"/>
      <c r="F363" s="217"/>
      <c r="G363" s="228"/>
      <c r="H363" s="229"/>
      <c r="I363" s="229"/>
      <c r="J363" s="216"/>
      <c r="K363" s="217"/>
      <c r="L363" s="230"/>
      <c r="M363" s="231"/>
      <c r="N363" s="231"/>
      <c r="O363" s="232"/>
      <c r="P363" s="232"/>
      <c r="Q363" s="232"/>
      <c r="R363" s="232"/>
      <c r="S363" s="232"/>
      <c r="T363" s="232"/>
      <c r="U363" s="232"/>
      <c r="V363" s="232"/>
      <c r="W363" s="232"/>
      <c r="X363" s="232"/>
      <c r="Y363" s="232"/>
      <c r="Z363" s="232"/>
      <c r="AA363" s="232"/>
      <c r="AB363" s="232"/>
      <c r="AC363" s="232"/>
      <c r="AD363" s="232"/>
      <c r="AE363" s="232"/>
      <c r="AF363" s="232"/>
      <c r="AG363" s="232"/>
      <c r="AH363" s="232"/>
      <c r="AI363" s="232"/>
      <c r="AJ363" s="232"/>
      <c r="AK363" s="232"/>
      <c r="AL363" s="232"/>
      <c r="AM363" s="232"/>
      <c r="AN363" s="232"/>
      <c r="AO363" s="232"/>
      <c r="AP363" s="232"/>
      <c r="AQ363" s="232"/>
      <c r="AR363" s="231"/>
      <c r="AS363" s="231"/>
      <c r="AT363" s="231"/>
      <c r="AU363" s="231"/>
      <c r="AV363" s="231"/>
      <c r="AW363" s="231"/>
      <c r="AX363" s="231"/>
      <c r="AY363" s="231"/>
    </row>
    <row r="364" spans="3:51" s="255" customFormat="1">
      <c r="C364" s="227"/>
      <c r="D364" s="253"/>
      <c r="E364" s="254"/>
      <c r="F364" s="217"/>
      <c r="G364" s="228"/>
      <c r="H364" s="229"/>
      <c r="I364" s="229"/>
      <c r="J364" s="216"/>
      <c r="K364" s="217"/>
      <c r="L364" s="230"/>
      <c r="M364" s="231"/>
      <c r="N364" s="231"/>
      <c r="O364" s="232"/>
      <c r="P364" s="232"/>
      <c r="Q364" s="232"/>
      <c r="R364" s="232"/>
      <c r="S364" s="232"/>
      <c r="T364" s="232"/>
      <c r="U364" s="232"/>
      <c r="V364" s="232"/>
      <c r="W364" s="232"/>
      <c r="X364" s="232"/>
      <c r="Y364" s="232"/>
      <c r="Z364" s="232"/>
      <c r="AA364" s="232"/>
      <c r="AB364" s="232"/>
      <c r="AC364" s="232"/>
      <c r="AD364" s="232"/>
      <c r="AE364" s="232"/>
      <c r="AF364" s="232"/>
      <c r="AG364" s="232"/>
      <c r="AH364" s="232"/>
      <c r="AI364" s="232"/>
      <c r="AJ364" s="232"/>
      <c r="AK364" s="232"/>
      <c r="AL364" s="232"/>
      <c r="AM364" s="232"/>
      <c r="AN364" s="232"/>
      <c r="AO364" s="232"/>
      <c r="AP364" s="232"/>
      <c r="AQ364" s="232"/>
      <c r="AR364" s="231"/>
      <c r="AS364" s="231"/>
      <c r="AT364" s="231"/>
      <c r="AU364" s="231"/>
      <c r="AV364" s="231"/>
      <c r="AW364" s="231"/>
      <c r="AX364" s="231"/>
      <c r="AY364" s="231"/>
    </row>
    <row r="365" spans="3:51" s="255" customFormat="1">
      <c r="C365" s="227"/>
      <c r="D365" s="253"/>
      <c r="E365" s="254"/>
      <c r="F365" s="217"/>
      <c r="G365" s="228"/>
      <c r="H365" s="229"/>
      <c r="I365" s="229"/>
      <c r="J365" s="216"/>
      <c r="K365" s="217"/>
      <c r="L365" s="230"/>
      <c r="M365" s="231"/>
      <c r="N365" s="231"/>
      <c r="O365" s="232"/>
      <c r="P365" s="232"/>
      <c r="Q365" s="232"/>
      <c r="R365" s="232"/>
      <c r="S365" s="232"/>
      <c r="T365" s="232"/>
      <c r="U365" s="232"/>
      <c r="V365" s="232"/>
      <c r="W365" s="232"/>
      <c r="X365" s="232"/>
      <c r="Y365" s="232"/>
      <c r="Z365" s="232"/>
      <c r="AA365" s="232"/>
      <c r="AB365" s="232"/>
      <c r="AC365" s="232"/>
      <c r="AD365" s="232"/>
      <c r="AE365" s="232"/>
      <c r="AF365" s="232"/>
      <c r="AG365" s="232"/>
      <c r="AH365" s="232"/>
      <c r="AI365" s="232"/>
      <c r="AJ365" s="232"/>
      <c r="AK365" s="232"/>
      <c r="AL365" s="232"/>
      <c r="AM365" s="232"/>
      <c r="AN365" s="232"/>
      <c r="AO365" s="232"/>
      <c r="AP365" s="232"/>
      <c r="AQ365" s="232"/>
      <c r="AR365" s="231"/>
      <c r="AS365" s="231"/>
      <c r="AT365" s="231"/>
      <c r="AU365" s="231"/>
      <c r="AV365" s="231"/>
      <c r="AW365" s="231"/>
      <c r="AX365" s="231"/>
      <c r="AY365" s="231"/>
    </row>
    <row r="366" spans="3:51" s="255" customFormat="1">
      <c r="C366" s="227"/>
      <c r="D366" s="253"/>
      <c r="E366" s="254"/>
      <c r="F366" s="217"/>
      <c r="G366" s="228"/>
      <c r="H366" s="229"/>
      <c r="I366" s="229"/>
      <c r="J366" s="216"/>
      <c r="K366" s="217"/>
      <c r="L366" s="230"/>
      <c r="M366" s="231"/>
      <c r="N366" s="231"/>
      <c r="O366" s="232"/>
      <c r="P366" s="232"/>
      <c r="Q366" s="232"/>
      <c r="R366" s="232"/>
      <c r="S366" s="232"/>
      <c r="T366" s="232"/>
      <c r="U366" s="232"/>
      <c r="V366" s="232"/>
      <c r="W366" s="232"/>
      <c r="X366" s="232"/>
      <c r="Y366" s="232"/>
      <c r="Z366" s="232"/>
      <c r="AA366" s="232"/>
      <c r="AB366" s="232"/>
      <c r="AC366" s="232"/>
      <c r="AD366" s="232"/>
      <c r="AE366" s="232"/>
      <c r="AF366" s="232"/>
      <c r="AG366" s="232"/>
      <c r="AH366" s="232"/>
      <c r="AI366" s="232"/>
      <c r="AJ366" s="232"/>
      <c r="AK366" s="232"/>
      <c r="AL366" s="232"/>
      <c r="AM366" s="232"/>
      <c r="AN366" s="232"/>
      <c r="AO366" s="232"/>
      <c r="AP366" s="232"/>
      <c r="AQ366" s="232"/>
      <c r="AR366" s="231"/>
      <c r="AS366" s="231"/>
      <c r="AT366" s="231"/>
      <c r="AU366" s="231"/>
      <c r="AV366" s="231"/>
      <c r="AW366" s="231"/>
      <c r="AX366" s="231"/>
      <c r="AY366" s="231"/>
    </row>
    <row r="367" spans="3:51" s="255" customFormat="1">
      <c r="C367" s="227"/>
      <c r="D367" s="253"/>
      <c r="E367" s="254"/>
      <c r="F367" s="217"/>
      <c r="G367" s="228"/>
      <c r="H367" s="229"/>
      <c r="I367" s="229"/>
      <c r="J367" s="216"/>
      <c r="K367" s="217"/>
      <c r="L367" s="230"/>
      <c r="M367" s="231"/>
      <c r="N367" s="231"/>
      <c r="O367" s="232"/>
      <c r="P367" s="232"/>
      <c r="Q367" s="232"/>
      <c r="R367" s="232"/>
      <c r="S367" s="232"/>
      <c r="T367" s="232"/>
      <c r="U367" s="232"/>
      <c r="V367" s="232"/>
      <c r="W367" s="232"/>
      <c r="X367" s="232"/>
      <c r="Y367" s="232"/>
      <c r="Z367" s="232"/>
      <c r="AA367" s="232"/>
      <c r="AB367" s="232"/>
      <c r="AC367" s="232"/>
      <c r="AD367" s="232"/>
      <c r="AE367" s="232"/>
      <c r="AF367" s="232"/>
      <c r="AG367" s="232"/>
      <c r="AH367" s="232"/>
      <c r="AI367" s="232"/>
      <c r="AJ367" s="232"/>
      <c r="AK367" s="232"/>
      <c r="AL367" s="232"/>
      <c r="AM367" s="232"/>
      <c r="AN367" s="232"/>
      <c r="AO367" s="232"/>
      <c r="AP367" s="232"/>
      <c r="AQ367" s="232"/>
      <c r="AR367" s="231"/>
      <c r="AS367" s="231"/>
      <c r="AT367" s="231"/>
      <c r="AU367" s="231"/>
      <c r="AV367" s="231"/>
      <c r="AW367" s="231"/>
      <c r="AX367" s="231"/>
      <c r="AY367" s="231"/>
    </row>
    <row r="368" spans="3:51" s="255" customFormat="1">
      <c r="C368" s="227"/>
      <c r="D368" s="253"/>
      <c r="E368" s="254"/>
      <c r="F368" s="217"/>
      <c r="G368" s="228"/>
      <c r="H368" s="229"/>
      <c r="I368" s="229"/>
      <c r="J368" s="216"/>
      <c r="K368" s="217"/>
      <c r="L368" s="230"/>
      <c r="M368" s="231"/>
      <c r="N368" s="231"/>
      <c r="O368" s="232"/>
      <c r="P368" s="232"/>
      <c r="Q368" s="232"/>
      <c r="R368" s="232"/>
      <c r="S368" s="232"/>
      <c r="T368" s="232"/>
      <c r="U368" s="232"/>
      <c r="V368" s="232"/>
      <c r="W368" s="232"/>
      <c r="X368" s="232"/>
      <c r="Y368" s="232"/>
      <c r="Z368" s="232"/>
      <c r="AA368" s="232"/>
      <c r="AB368" s="232"/>
      <c r="AC368" s="232"/>
      <c r="AD368" s="232"/>
      <c r="AE368" s="232"/>
      <c r="AF368" s="232"/>
      <c r="AG368" s="232"/>
      <c r="AH368" s="232"/>
      <c r="AI368" s="232"/>
      <c r="AJ368" s="232"/>
      <c r="AK368" s="232"/>
      <c r="AL368" s="232"/>
      <c r="AM368" s="232"/>
      <c r="AN368" s="232"/>
      <c r="AO368" s="232"/>
      <c r="AP368" s="232"/>
      <c r="AQ368" s="232"/>
      <c r="AR368" s="231"/>
      <c r="AS368" s="231"/>
      <c r="AT368" s="231"/>
      <c r="AU368" s="231"/>
      <c r="AV368" s="231"/>
      <c r="AW368" s="231"/>
      <c r="AX368" s="231"/>
      <c r="AY368" s="231"/>
    </row>
    <row r="369" spans="3:51" s="255" customFormat="1">
      <c r="C369" s="227"/>
      <c r="D369" s="253"/>
      <c r="E369" s="254"/>
      <c r="F369" s="217"/>
      <c r="G369" s="228"/>
      <c r="H369" s="229"/>
      <c r="I369" s="229"/>
      <c r="J369" s="216"/>
      <c r="K369" s="217"/>
      <c r="L369" s="230"/>
      <c r="M369" s="231"/>
      <c r="N369" s="231"/>
      <c r="O369" s="232"/>
      <c r="P369" s="232"/>
      <c r="Q369" s="232"/>
      <c r="R369" s="232"/>
      <c r="S369" s="232"/>
      <c r="T369" s="232"/>
      <c r="U369" s="232"/>
      <c r="V369" s="232"/>
      <c r="W369" s="232"/>
      <c r="X369" s="232"/>
      <c r="Y369" s="232"/>
      <c r="Z369" s="232"/>
      <c r="AA369" s="232"/>
      <c r="AB369" s="232"/>
      <c r="AC369" s="232"/>
      <c r="AD369" s="232"/>
      <c r="AE369" s="232"/>
      <c r="AF369" s="232"/>
      <c r="AG369" s="232"/>
      <c r="AH369" s="232"/>
      <c r="AI369" s="232"/>
      <c r="AJ369" s="232"/>
      <c r="AK369" s="232"/>
      <c r="AL369" s="232"/>
      <c r="AM369" s="232"/>
      <c r="AN369" s="232"/>
      <c r="AO369" s="232"/>
      <c r="AP369" s="232"/>
      <c r="AQ369" s="232"/>
      <c r="AR369" s="231"/>
      <c r="AS369" s="231"/>
      <c r="AT369" s="231"/>
      <c r="AU369" s="231"/>
      <c r="AV369" s="231"/>
      <c r="AW369" s="231"/>
      <c r="AX369" s="231"/>
      <c r="AY369" s="231"/>
    </row>
    <row r="370" spans="3:51" s="255" customFormat="1">
      <c r="C370" s="227"/>
      <c r="D370" s="253"/>
      <c r="E370" s="254"/>
      <c r="F370" s="217"/>
      <c r="G370" s="228"/>
      <c r="H370" s="229"/>
      <c r="I370" s="229"/>
      <c r="J370" s="216"/>
      <c r="K370" s="217"/>
      <c r="L370" s="230"/>
      <c r="M370" s="231"/>
      <c r="N370" s="231"/>
      <c r="O370" s="232"/>
      <c r="P370" s="232"/>
      <c r="Q370" s="232"/>
      <c r="R370" s="232"/>
      <c r="S370" s="232"/>
      <c r="T370" s="232"/>
      <c r="U370" s="232"/>
      <c r="V370" s="232"/>
      <c r="W370" s="232"/>
      <c r="X370" s="232"/>
      <c r="Y370" s="232"/>
      <c r="Z370" s="232"/>
      <c r="AA370" s="232"/>
      <c r="AB370" s="232"/>
      <c r="AC370" s="232"/>
      <c r="AD370" s="232"/>
      <c r="AE370" s="232"/>
      <c r="AF370" s="232"/>
      <c r="AG370" s="232"/>
      <c r="AH370" s="232"/>
      <c r="AI370" s="232"/>
      <c r="AJ370" s="232"/>
      <c r="AK370" s="232"/>
      <c r="AL370" s="232"/>
      <c r="AM370" s="232"/>
      <c r="AN370" s="232"/>
      <c r="AO370" s="232"/>
      <c r="AP370" s="232"/>
      <c r="AQ370" s="232"/>
      <c r="AR370" s="231"/>
      <c r="AS370" s="231"/>
      <c r="AT370" s="231"/>
      <c r="AU370" s="231"/>
      <c r="AV370" s="231"/>
      <c r="AW370" s="231"/>
      <c r="AX370" s="231"/>
      <c r="AY370" s="231"/>
    </row>
    <row r="371" spans="3:51" s="255" customFormat="1">
      <c r="C371" s="227"/>
      <c r="D371" s="253"/>
      <c r="E371" s="254"/>
      <c r="F371" s="217"/>
      <c r="G371" s="228"/>
      <c r="H371" s="229"/>
      <c r="I371" s="229"/>
      <c r="J371" s="216"/>
      <c r="K371" s="217"/>
      <c r="L371" s="230"/>
      <c r="M371" s="231"/>
      <c r="N371" s="231"/>
      <c r="O371" s="232"/>
      <c r="P371" s="232"/>
      <c r="Q371" s="232"/>
      <c r="R371" s="232"/>
      <c r="S371" s="232"/>
      <c r="T371" s="232"/>
      <c r="U371" s="232"/>
      <c r="V371" s="232"/>
      <c r="W371" s="232"/>
      <c r="X371" s="232"/>
      <c r="Y371" s="232"/>
      <c r="Z371" s="232"/>
      <c r="AA371" s="232"/>
      <c r="AB371" s="232"/>
      <c r="AC371" s="232"/>
      <c r="AD371" s="232"/>
      <c r="AE371" s="232"/>
      <c r="AF371" s="232"/>
      <c r="AG371" s="232"/>
      <c r="AH371" s="232"/>
      <c r="AI371" s="232"/>
      <c r="AJ371" s="232"/>
      <c r="AK371" s="232"/>
      <c r="AL371" s="232"/>
      <c r="AM371" s="232"/>
      <c r="AN371" s="232"/>
      <c r="AO371" s="232"/>
      <c r="AP371" s="232"/>
      <c r="AQ371" s="232"/>
      <c r="AR371" s="231"/>
      <c r="AS371" s="231"/>
      <c r="AT371" s="231"/>
      <c r="AU371" s="231"/>
      <c r="AV371" s="231"/>
      <c r="AW371" s="231"/>
      <c r="AX371" s="231"/>
      <c r="AY371" s="231"/>
    </row>
    <row r="372" spans="3:51" s="255" customFormat="1">
      <c r="C372" s="227"/>
      <c r="D372" s="253"/>
      <c r="E372" s="254"/>
      <c r="F372" s="217"/>
      <c r="G372" s="228"/>
      <c r="H372" s="229"/>
      <c r="I372" s="229"/>
      <c r="J372" s="216"/>
      <c r="K372" s="217"/>
      <c r="L372" s="230"/>
      <c r="M372" s="231"/>
      <c r="N372" s="231"/>
      <c r="O372" s="232"/>
      <c r="P372" s="232"/>
      <c r="Q372" s="232"/>
      <c r="R372" s="232"/>
      <c r="S372" s="232"/>
      <c r="T372" s="232"/>
      <c r="U372" s="232"/>
      <c r="V372" s="232"/>
      <c r="W372" s="232"/>
      <c r="X372" s="232"/>
      <c r="Y372" s="232"/>
      <c r="Z372" s="232"/>
      <c r="AA372" s="232"/>
      <c r="AB372" s="232"/>
      <c r="AC372" s="232"/>
      <c r="AD372" s="232"/>
      <c r="AE372" s="232"/>
      <c r="AF372" s="232"/>
      <c r="AG372" s="232"/>
      <c r="AH372" s="232"/>
      <c r="AI372" s="232"/>
      <c r="AJ372" s="232"/>
      <c r="AK372" s="232"/>
      <c r="AL372" s="232"/>
      <c r="AM372" s="232"/>
      <c r="AN372" s="232"/>
      <c r="AO372" s="232"/>
      <c r="AP372" s="232"/>
      <c r="AQ372" s="232"/>
      <c r="AR372" s="231"/>
      <c r="AS372" s="231"/>
      <c r="AT372" s="231"/>
      <c r="AU372" s="231"/>
      <c r="AV372" s="231"/>
      <c r="AW372" s="231"/>
      <c r="AX372" s="231"/>
      <c r="AY372" s="231"/>
    </row>
    <row r="373" spans="3:51" s="255" customFormat="1">
      <c r="C373" s="227"/>
      <c r="D373" s="253"/>
      <c r="E373" s="254"/>
      <c r="F373" s="217"/>
      <c r="G373" s="228"/>
      <c r="H373" s="229"/>
      <c r="I373" s="229"/>
      <c r="J373" s="216"/>
      <c r="K373" s="217"/>
      <c r="L373" s="230"/>
      <c r="M373" s="231"/>
      <c r="N373" s="231"/>
      <c r="O373" s="232"/>
      <c r="P373" s="232"/>
      <c r="Q373" s="232"/>
      <c r="R373" s="232"/>
      <c r="S373" s="232"/>
      <c r="T373" s="232"/>
      <c r="U373" s="232"/>
      <c r="V373" s="232"/>
      <c r="W373" s="232"/>
      <c r="X373" s="232"/>
      <c r="Y373" s="232"/>
      <c r="Z373" s="232"/>
      <c r="AA373" s="232"/>
      <c r="AB373" s="232"/>
      <c r="AC373" s="232"/>
      <c r="AD373" s="232"/>
      <c r="AE373" s="232"/>
      <c r="AF373" s="232"/>
      <c r="AG373" s="232"/>
      <c r="AH373" s="232"/>
      <c r="AI373" s="232"/>
      <c r="AJ373" s="232"/>
      <c r="AK373" s="232"/>
      <c r="AL373" s="232"/>
      <c r="AM373" s="232"/>
      <c r="AN373" s="232"/>
      <c r="AO373" s="232"/>
      <c r="AP373" s="232"/>
      <c r="AQ373" s="232"/>
      <c r="AR373" s="231"/>
      <c r="AS373" s="231"/>
      <c r="AT373" s="231"/>
      <c r="AU373" s="231"/>
      <c r="AV373" s="231"/>
      <c r="AW373" s="231"/>
      <c r="AX373" s="231"/>
      <c r="AY373" s="231"/>
    </row>
    <row r="374" spans="3:51" s="255" customFormat="1">
      <c r="C374" s="227"/>
      <c r="D374" s="253"/>
      <c r="E374" s="254"/>
      <c r="F374" s="217"/>
      <c r="G374" s="228"/>
      <c r="H374" s="229"/>
      <c r="I374" s="229"/>
      <c r="J374" s="216"/>
      <c r="K374" s="217"/>
      <c r="L374" s="230"/>
      <c r="M374" s="231"/>
      <c r="N374" s="231"/>
      <c r="O374" s="232"/>
      <c r="P374" s="232"/>
      <c r="Q374" s="232"/>
      <c r="R374" s="232"/>
      <c r="S374" s="232"/>
      <c r="T374" s="232"/>
      <c r="U374" s="232"/>
      <c r="V374" s="232"/>
      <c r="W374" s="232"/>
      <c r="X374" s="232"/>
      <c r="Y374" s="232"/>
      <c r="Z374" s="232"/>
      <c r="AA374" s="232"/>
      <c r="AB374" s="232"/>
      <c r="AC374" s="232"/>
      <c r="AD374" s="232"/>
      <c r="AE374" s="232"/>
      <c r="AF374" s="232"/>
      <c r="AG374" s="232"/>
      <c r="AH374" s="232"/>
      <c r="AI374" s="232"/>
      <c r="AJ374" s="232"/>
      <c r="AK374" s="232"/>
      <c r="AL374" s="232"/>
      <c r="AM374" s="232"/>
      <c r="AN374" s="232"/>
      <c r="AO374" s="232"/>
      <c r="AP374" s="232"/>
      <c r="AQ374" s="232"/>
      <c r="AR374" s="231"/>
      <c r="AS374" s="231"/>
      <c r="AT374" s="231"/>
      <c r="AU374" s="231"/>
      <c r="AV374" s="231"/>
      <c r="AW374" s="231"/>
      <c r="AX374" s="231"/>
      <c r="AY374" s="231"/>
    </row>
    <row r="375" spans="3:51" s="255" customFormat="1">
      <c r="C375" s="227"/>
      <c r="D375" s="253"/>
      <c r="E375" s="254"/>
      <c r="F375" s="217"/>
      <c r="G375" s="228"/>
      <c r="H375" s="229"/>
      <c r="I375" s="229"/>
      <c r="J375" s="216"/>
      <c r="K375" s="217"/>
      <c r="L375" s="230"/>
      <c r="M375" s="231"/>
      <c r="N375" s="231"/>
      <c r="O375" s="232"/>
      <c r="P375" s="232"/>
      <c r="Q375" s="232"/>
      <c r="R375" s="232"/>
      <c r="S375" s="232"/>
      <c r="T375" s="232"/>
      <c r="U375" s="232"/>
      <c r="V375" s="232"/>
      <c r="W375" s="232"/>
      <c r="X375" s="232"/>
      <c r="Y375" s="232"/>
      <c r="Z375" s="232"/>
      <c r="AA375" s="232"/>
      <c r="AB375" s="232"/>
      <c r="AC375" s="232"/>
      <c r="AD375" s="232"/>
      <c r="AE375" s="232"/>
      <c r="AF375" s="232"/>
      <c r="AG375" s="232"/>
      <c r="AH375" s="232"/>
      <c r="AI375" s="232"/>
      <c r="AJ375" s="232"/>
      <c r="AK375" s="232"/>
      <c r="AL375" s="232"/>
      <c r="AM375" s="232"/>
      <c r="AN375" s="232"/>
      <c r="AO375" s="232"/>
      <c r="AP375" s="232"/>
      <c r="AQ375" s="232"/>
      <c r="AR375" s="231"/>
      <c r="AS375" s="231"/>
      <c r="AT375" s="231"/>
      <c r="AU375" s="231"/>
      <c r="AV375" s="231"/>
      <c r="AW375" s="231"/>
      <c r="AX375" s="231"/>
      <c r="AY375" s="231"/>
    </row>
    <row r="376" spans="3:51" s="255" customFormat="1">
      <c r="C376" s="227"/>
      <c r="D376" s="253"/>
      <c r="E376" s="254"/>
      <c r="F376" s="217"/>
      <c r="G376" s="228"/>
      <c r="H376" s="229"/>
      <c r="I376" s="229"/>
      <c r="J376" s="216"/>
      <c r="K376" s="217"/>
      <c r="L376" s="230"/>
      <c r="M376" s="231"/>
      <c r="N376" s="231"/>
      <c r="O376" s="232"/>
      <c r="P376" s="232"/>
      <c r="Q376" s="232"/>
      <c r="R376" s="232"/>
      <c r="S376" s="232"/>
      <c r="T376" s="232"/>
      <c r="U376" s="232"/>
      <c r="V376" s="232"/>
      <c r="W376" s="232"/>
      <c r="X376" s="232"/>
      <c r="Y376" s="232"/>
      <c r="Z376" s="232"/>
      <c r="AA376" s="232"/>
      <c r="AB376" s="232"/>
      <c r="AC376" s="232"/>
      <c r="AD376" s="232"/>
      <c r="AE376" s="232"/>
      <c r="AF376" s="232"/>
      <c r="AG376" s="232"/>
      <c r="AH376" s="232"/>
      <c r="AI376" s="232"/>
      <c r="AJ376" s="232"/>
      <c r="AK376" s="232"/>
      <c r="AL376" s="232"/>
      <c r="AM376" s="232"/>
      <c r="AN376" s="232"/>
      <c r="AO376" s="232"/>
      <c r="AP376" s="232"/>
      <c r="AQ376" s="232"/>
      <c r="AR376" s="231"/>
      <c r="AS376" s="231"/>
      <c r="AT376" s="231"/>
      <c r="AU376" s="231"/>
      <c r="AV376" s="231"/>
      <c r="AW376" s="231"/>
      <c r="AX376" s="231"/>
      <c r="AY376" s="231"/>
    </row>
    <row r="377" spans="3:51" s="255" customFormat="1">
      <c r="C377" s="227"/>
      <c r="D377" s="253"/>
      <c r="E377" s="254"/>
      <c r="F377" s="217"/>
      <c r="G377" s="228"/>
      <c r="H377" s="229"/>
      <c r="I377" s="229"/>
      <c r="J377" s="216"/>
      <c r="K377" s="217"/>
      <c r="L377" s="230"/>
      <c r="M377" s="231"/>
      <c r="N377" s="231"/>
      <c r="O377" s="232"/>
      <c r="P377" s="232"/>
      <c r="Q377" s="232"/>
      <c r="R377" s="232"/>
      <c r="S377" s="232"/>
      <c r="T377" s="232"/>
      <c r="U377" s="232"/>
      <c r="V377" s="232"/>
      <c r="W377" s="232"/>
      <c r="X377" s="232"/>
      <c r="Y377" s="232"/>
      <c r="Z377" s="232"/>
      <c r="AA377" s="232"/>
      <c r="AB377" s="232"/>
      <c r="AC377" s="232"/>
      <c r="AD377" s="232"/>
      <c r="AE377" s="232"/>
      <c r="AF377" s="232"/>
      <c r="AG377" s="232"/>
      <c r="AH377" s="232"/>
      <c r="AI377" s="232"/>
      <c r="AJ377" s="232"/>
      <c r="AK377" s="232"/>
      <c r="AL377" s="232"/>
      <c r="AM377" s="232"/>
      <c r="AN377" s="232"/>
      <c r="AO377" s="232"/>
      <c r="AP377" s="232"/>
      <c r="AQ377" s="232"/>
      <c r="AR377" s="231"/>
      <c r="AS377" s="231"/>
      <c r="AT377" s="231"/>
      <c r="AU377" s="231"/>
      <c r="AV377" s="231"/>
      <c r="AW377" s="231"/>
      <c r="AX377" s="231"/>
      <c r="AY377" s="231"/>
    </row>
    <row r="378" spans="3:51" s="255" customFormat="1">
      <c r="C378" s="227"/>
      <c r="D378" s="253"/>
      <c r="E378" s="254"/>
      <c r="F378" s="217"/>
      <c r="G378" s="228"/>
      <c r="H378" s="229"/>
      <c r="I378" s="229"/>
      <c r="J378" s="216"/>
      <c r="K378" s="217"/>
      <c r="L378" s="230"/>
      <c r="M378" s="231"/>
      <c r="N378" s="231"/>
      <c r="O378" s="232"/>
      <c r="P378" s="232"/>
      <c r="Q378" s="232"/>
      <c r="R378" s="232"/>
      <c r="S378" s="232"/>
      <c r="T378" s="232"/>
      <c r="U378" s="232"/>
      <c r="V378" s="232"/>
      <c r="W378" s="232"/>
      <c r="X378" s="232"/>
      <c r="Y378" s="232"/>
      <c r="Z378" s="232"/>
      <c r="AA378" s="232"/>
      <c r="AB378" s="232"/>
      <c r="AC378" s="232"/>
      <c r="AD378" s="232"/>
      <c r="AE378" s="232"/>
      <c r="AF378" s="232"/>
      <c r="AG378" s="232"/>
      <c r="AH378" s="232"/>
      <c r="AI378" s="232"/>
      <c r="AJ378" s="232"/>
      <c r="AK378" s="232"/>
      <c r="AL378" s="232"/>
      <c r="AM378" s="232"/>
      <c r="AN378" s="232"/>
      <c r="AO378" s="232"/>
      <c r="AP378" s="232"/>
      <c r="AQ378" s="232"/>
      <c r="AR378" s="231"/>
      <c r="AS378" s="231"/>
      <c r="AT378" s="231"/>
      <c r="AU378" s="231"/>
      <c r="AV378" s="231"/>
      <c r="AW378" s="231"/>
      <c r="AX378" s="231"/>
      <c r="AY378" s="231"/>
    </row>
    <row r="379" spans="3:51" s="255" customFormat="1">
      <c r="C379" s="227"/>
      <c r="D379" s="253"/>
      <c r="E379" s="254"/>
      <c r="F379" s="217"/>
      <c r="G379" s="228"/>
      <c r="H379" s="229"/>
      <c r="I379" s="229"/>
      <c r="J379" s="216"/>
      <c r="K379" s="217"/>
      <c r="L379" s="230"/>
      <c r="M379" s="231"/>
      <c r="N379" s="231"/>
      <c r="O379" s="232"/>
      <c r="P379" s="232"/>
      <c r="Q379" s="232"/>
      <c r="R379" s="232"/>
      <c r="S379" s="232"/>
      <c r="T379" s="232"/>
      <c r="U379" s="232"/>
      <c r="V379" s="232"/>
      <c r="W379" s="232"/>
      <c r="X379" s="232"/>
      <c r="Y379" s="232"/>
      <c r="Z379" s="232"/>
      <c r="AA379" s="232"/>
      <c r="AB379" s="232"/>
      <c r="AC379" s="232"/>
      <c r="AD379" s="232"/>
      <c r="AE379" s="232"/>
      <c r="AF379" s="232"/>
      <c r="AG379" s="232"/>
      <c r="AH379" s="232"/>
      <c r="AI379" s="232"/>
      <c r="AJ379" s="232"/>
      <c r="AK379" s="232"/>
      <c r="AL379" s="232"/>
      <c r="AM379" s="232"/>
      <c r="AN379" s="232"/>
      <c r="AO379" s="232"/>
      <c r="AP379" s="232"/>
      <c r="AQ379" s="232"/>
      <c r="AR379" s="231"/>
      <c r="AS379" s="231"/>
      <c r="AT379" s="231"/>
      <c r="AU379" s="231"/>
      <c r="AV379" s="231"/>
      <c r="AW379" s="231"/>
      <c r="AX379" s="231"/>
      <c r="AY379" s="231"/>
    </row>
    <row r="380" spans="3:51" s="255" customFormat="1">
      <c r="C380" s="227"/>
      <c r="D380" s="253"/>
      <c r="E380" s="254"/>
      <c r="F380" s="217"/>
      <c r="G380" s="228"/>
      <c r="H380" s="229"/>
      <c r="I380" s="229"/>
      <c r="J380" s="216"/>
      <c r="K380" s="217"/>
      <c r="L380" s="230"/>
      <c r="M380" s="231"/>
      <c r="N380" s="231"/>
      <c r="O380" s="232"/>
      <c r="P380" s="232"/>
      <c r="Q380" s="232"/>
      <c r="R380" s="232"/>
      <c r="S380" s="232"/>
      <c r="T380" s="232"/>
      <c r="U380" s="232"/>
      <c r="V380" s="232"/>
      <c r="W380" s="232"/>
      <c r="X380" s="232"/>
      <c r="Y380" s="232"/>
      <c r="Z380" s="232"/>
      <c r="AA380" s="232"/>
      <c r="AB380" s="232"/>
      <c r="AC380" s="232"/>
      <c r="AD380" s="232"/>
      <c r="AE380" s="232"/>
      <c r="AF380" s="232"/>
      <c r="AG380" s="232"/>
      <c r="AH380" s="232"/>
      <c r="AI380" s="232"/>
      <c r="AJ380" s="232"/>
      <c r="AK380" s="232"/>
      <c r="AL380" s="232"/>
      <c r="AM380" s="232"/>
      <c r="AN380" s="232"/>
      <c r="AO380" s="232"/>
      <c r="AP380" s="232"/>
      <c r="AQ380" s="232"/>
      <c r="AR380" s="231"/>
      <c r="AS380" s="231"/>
      <c r="AT380" s="231"/>
      <c r="AU380" s="231"/>
      <c r="AV380" s="231"/>
      <c r="AW380" s="231"/>
      <c r="AX380" s="231"/>
      <c r="AY380" s="231"/>
    </row>
    <row r="381" spans="3:51" s="255" customFormat="1">
      <c r="C381" s="227"/>
      <c r="D381" s="253"/>
      <c r="E381" s="254"/>
      <c r="F381" s="217"/>
      <c r="G381" s="228"/>
      <c r="H381" s="229"/>
      <c r="I381" s="229"/>
      <c r="J381" s="216"/>
      <c r="K381" s="217"/>
      <c r="L381" s="230"/>
      <c r="M381" s="231"/>
      <c r="N381" s="231"/>
      <c r="O381" s="232"/>
      <c r="P381" s="232"/>
      <c r="Q381" s="232"/>
      <c r="R381" s="232"/>
      <c r="S381" s="232"/>
      <c r="T381" s="232"/>
      <c r="U381" s="232"/>
      <c r="V381" s="232"/>
      <c r="W381" s="232"/>
      <c r="X381" s="232"/>
      <c r="Y381" s="232"/>
      <c r="Z381" s="232"/>
      <c r="AA381" s="232"/>
      <c r="AB381" s="232"/>
      <c r="AC381" s="232"/>
      <c r="AD381" s="232"/>
      <c r="AE381" s="232"/>
      <c r="AF381" s="232"/>
      <c r="AG381" s="232"/>
      <c r="AH381" s="232"/>
      <c r="AI381" s="232"/>
      <c r="AJ381" s="232"/>
      <c r="AK381" s="232"/>
      <c r="AL381" s="232"/>
      <c r="AM381" s="232"/>
      <c r="AN381" s="232"/>
      <c r="AO381" s="232"/>
      <c r="AP381" s="232"/>
      <c r="AQ381" s="232"/>
      <c r="AR381" s="231"/>
      <c r="AS381" s="231"/>
      <c r="AT381" s="231"/>
      <c r="AU381" s="231"/>
      <c r="AV381" s="231"/>
      <c r="AW381" s="231"/>
      <c r="AX381" s="231"/>
      <c r="AY381" s="231"/>
    </row>
    <row r="382" spans="3:51" s="255" customFormat="1">
      <c r="C382" s="227"/>
      <c r="D382" s="253"/>
      <c r="E382" s="254"/>
      <c r="F382" s="217"/>
      <c r="G382" s="228"/>
      <c r="H382" s="229"/>
      <c r="I382" s="229"/>
      <c r="J382" s="216"/>
      <c r="K382" s="217"/>
      <c r="L382" s="230"/>
      <c r="M382" s="231"/>
      <c r="N382" s="231"/>
      <c r="O382" s="232"/>
      <c r="P382" s="232"/>
      <c r="Q382" s="232"/>
      <c r="R382" s="232"/>
      <c r="S382" s="232"/>
      <c r="T382" s="232"/>
      <c r="U382" s="232"/>
      <c r="V382" s="232"/>
      <c r="W382" s="232"/>
      <c r="X382" s="232"/>
      <c r="Y382" s="232"/>
      <c r="Z382" s="232"/>
      <c r="AA382" s="232"/>
      <c r="AB382" s="232"/>
      <c r="AC382" s="232"/>
      <c r="AD382" s="232"/>
      <c r="AE382" s="232"/>
      <c r="AF382" s="232"/>
      <c r="AG382" s="232"/>
      <c r="AH382" s="232"/>
      <c r="AI382" s="232"/>
      <c r="AJ382" s="232"/>
      <c r="AK382" s="232"/>
      <c r="AL382" s="232"/>
      <c r="AM382" s="232"/>
      <c r="AN382" s="232"/>
      <c r="AO382" s="232"/>
      <c r="AP382" s="232"/>
      <c r="AQ382" s="232"/>
      <c r="AR382" s="231"/>
      <c r="AS382" s="231"/>
      <c r="AT382" s="231"/>
      <c r="AU382" s="231"/>
      <c r="AV382" s="231"/>
      <c r="AW382" s="231"/>
      <c r="AX382" s="231"/>
      <c r="AY382" s="231"/>
    </row>
    <row r="383" spans="3:51" s="255" customFormat="1">
      <c r="C383" s="227"/>
      <c r="D383" s="253"/>
      <c r="E383" s="254"/>
      <c r="F383" s="217"/>
      <c r="G383" s="228"/>
      <c r="H383" s="229"/>
      <c r="I383" s="229"/>
      <c r="J383" s="216"/>
      <c r="K383" s="217"/>
      <c r="L383" s="230"/>
      <c r="M383" s="231"/>
      <c r="N383" s="231"/>
      <c r="O383" s="232"/>
      <c r="P383" s="232"/>
      <c r="Q383" s="232"/>
      <c r="R383" s="232"/>
      <c r="S383" s="232"/>
      <c r="T383" s="232"/>
      <c r="U383" s="232"/>
      <c r="V383" s="232"/>
      <c r="W383" s="232"/>
      <c r="X383" s="232"/>
      <c r="Y383" s="232"/>
      <c r="Z383" s="232"/>
      <c r="AA383" s="232"/>
      <c r="AB383" s="232"/>
      <c r="AC383" s="232"/>
      <c r="AD383" s="232"/>
      <c r="AE383" s="232"/>
      <c r="AF383" s="232"/>
      <c r="AG383" s="232"/>
      <c r="AH383" s="232"/>
      <c r="AI383" s="232"/>
      <c r="AJ383" s="232"/>
      <c r="AK383" s="232"/>
      <c r="AL383" s="232"/>
      <c r="AM383" s="232"/>
      <c r="AN383" s="232"/>
      <c r="AO383" s="232"/>
      <c r="AP383" s="232"/>
      <c r="AQ383" s="232"/>
      <c r="AR383" s="231"/>
      <c r="AS383" s="231"/>
      <c r="AT383" s="231"/>
      <c r="AU383" s="231"/>
      <c r="AV383" s="231"/>
      <c r="AW383" s="231"/>
      <c r="AX383" s="231"/>
      <c r="AY383" s="231"/>
    </row>
    <row r="384" spans="3:51" s="255" customFormat="1">
      <c r="C384" s="227"/>
      <c r="D384" s="253"/>
      <c r="E384" s="254"/>
      <c r="F384" s="217"/>
      <c r="G384" s="228"/>
      <c r="H384" s="229"/>
      <c r="I384" s="229"/>
      <c r="J384" s="216"/>
      <c r="K384" s="217"/>
      <c r="L384" s="230"/>
      <c r="M384" s="231"/>
      <c r="N384" s="231"/>
      <c r="O384" s="232"/>
      <c r="P384" s="232"/>
      <c r="Q384" s="232"/>
      <c r="R384" s="232"/>
      <c r="S384" s="232"/>
      <c r="T384" s="232"/>
      <c r="U384" s="232"/>
      <c r="V384" s="232"/>
      <c r="W384" s="232"/>
      <c r="X384" s="232"/>
      <c r="Y384" s="232"/>
      <c r="Z384" s="232"/>
      <c r="AA384" s="232"/>
      <c r="AB384" s="232"/>
      <c r="AC384" s="232"/>
      <c r="AD384" s="232"/>
      <c r="AE384" s="232"/>
      <c r="AF384" s="232"/>
      <c r="AG384" s="232"/>
      <c r="AH384" s="232"/>
      <c r="AI384" s="232"/>
      <c r="AJ384" s="232"/>
      <c r="AK384" s="232"/>
      <c r="AL384" s="232"/>
      <c r="AM384" s="232"/>
      <c r="AN384" s="232"/>
      <c r="AO384" s="232"/>
      <c r="AP384" s="232"/>
      <c r="AQ384" s="232"/>
      <c r="AR384" s="231"/>
      <c r="AS384" s="231"/>
      <c r="AT384" s="231"/>
      <c r="AU384" s="231"/>
      <c r="AV384" s="231"/>
      <c r="AW384" s="231"/>
      <c r="AX384" s="231"/>
      <c r="AY384" s="231"/>
    </row>
    <row r="385" spans="3:51" s="255" customFormat="1">
      <c r="C385" s="227"/>
      <c r="D385" s="253"/>
      <c r="E385" s="254"/>
      <c r="F385" s="217"/>
      <c r="G385" s="228"/>
      <c r="H385" s="229"/>
      <c r="I385" s="229"/>
      <c r="J385" s="216"/>
      <c r="K385" s="217"/>
      <c r="L385" s="230"/>
      <c r="M385" s="231"/>
      <c r="N385" s="231"/>
      <c r="O385" s="232"/>
      <c r="P385" s="232"/>
      <c r="Q385" s="232"/>
      <c r="R385" s="232"/>
      <c r="S385" s="232"/>
      <c r="T385" s="232"/>
      <c r="U385" s="232"/>
      <c r="V385" s="232"/>
      <c r="W385" s="232"/>
      <c r="X385" s="232"/>
      <c r="Y385" s="232"/>
      <c r="Z385" s="232"/>
      <c r="AA385" s="232"/>
      <c r="AB385" s="232"/>
      <c r="AC385" s="232"/>
      <c r="AD385" s="232"/>
      <c r="AE385" s="232"/>
      <c r="AF385" s="232"/>
      <c r="AG385" s="232"/>
      <c r="AH385" s="232"/>
      <c r="AI385" s="232"/>
      <c r="AJ385" s="232"/>
      <c r="AK385" s="232"/>
      <c r="AL385" s="232"/>
      <c r="AM385" s="232"/>
      <c r="AN385" s="232"/>
      <c r="AO385" s="232"/>
      <c r="AP385" s="232"/>
      <c r="AQ385" s="232"/>
      <c r="AR385" s="231"/>
      <c r="AS385" s="231"/>
      <c r="AT385" s="231"/>
      <c r="AU385" s="231"/>
      <c r="AV385" s="231"/>
      <c r="AW385" s="231"/>
      <c r="AX385" s="231"/>
      <c r="AY385" s="231"/>
    </row>
    <row r="386" spans="3:51" s="255" customFormat="1">
      <c r="C386" s="227"/>
      <c r="D386" s="253"/>
      <c r="E386" s="254"/>
      <c r="F386" s="217"/>
      <c r="G386" s="228"/>
      <c r="H386" s="229"/>
      <c r="I386" s="229"/>
      <c r="J386" s="216"/>
      <c r="K386" s="217"/>
      <c r="L386" s="230"/>
      <c r="M386" s="231"/>
      <c r="N386" s="231"/>
      <c r="O386" s="232"/>
      <c r="P386" s="232"/>
      <c r="Q386" s="232"/>
      <c r="R386" s="232"/>
      <c r="S386" s="232"/>
      <c r="T386" s="232"/>
      <c r="U386" s="232"/>
      <c r="V386" s="232"/>
      <c r="W386" s="232"/>
      <c r="X386" s="232"/>
      <c r="Y386" s="232"/>
      <c r="Z386" s="232"/>
      <c r="AA386" s="232"/>
      <c r="AB386" s="232"/>
      <c r="AC386" s="232"/>
      <c r="AD386" s="232"/>
      <c r="AE386" s="232"/>
      <c r="AF386" s="232"/>
      <c r="AG386" s="232"/>
      <c r="AH386" s="232"/>
      <c r="AI386" s="232"/>
      <c r="AJ386" s="232"/>
      <c r="AK386" s="232"/>
      <c r="AL386" s="232"/>
      <c r="AM386" s="232"/>
      <c r="AN386" s="232"/>
      <c r="AO386" s="232"/>
      <c r="AP386" s="232"/>
      <c r="AQ386" s="232"/>
      <c r="AR386" s="231"/>
      <c r="AS386" s="231"/>
      <c r="AT386" s="231"/>
      <c r="AU386" s="231"/>
      <c r="AV386" s="231"/>
      <c r="AW386" s="231"/>
      <c r="AX386" s="231"/>
      <c r="AY386" s="231"/>
    </row>
    <row r="387" spans="3:51" s="255" customFormat="1">
      <c r="C387" s="227"/>
      <c r="D387" s="253"/>
      <c r="E387" s="254"/>
      <c r="F387" s="217"/>
      <c r="G387" s="228"/>
      <c r="H387" s="229"/>
      <c r="I387" s="229"/>
      <c r="J387" s="216"/>
      <c r="K387" s="217"/>
      <c r="L387" s="230"/>
      <c r="M387" s="231"/>
      <c r="N387" s="231"/>
      <c r="O387" s="232"/>
      <c r="P387" s="232"/>
      <c r="Q387" s="232"/>
      <c r="R387" s="232"/>
      <c r="S387" s="232"/>
      <c r="T387" s="232"/>
      <c r="U387" s="232"/>
      <c r="V387" s="232"/>
      <c r="W387" s="232"/>
      <c r="X387" s="232"/>
      <c r="Y387" s="232"/>
      <c r="Z387" s="232"/>
      <c r="AA387" s="232"/>
      <c r="AB387" s="232"/>
      <c r="AC387" s="232"/>
      <c r="AD387" s="232"/>
      <c r="AE387" s="232"/>
      <c r="AF387" s="232"/>
      <c r="AG387" s="232"/>
      <c r="AH387" s="232"/>
      <c r="AI387" s="232"/>
      <c r="AJ387" s="232"/>
      <c r="AK387" s="232"/>
      <c r="AL387" s="232"/>
      <c r="AM387" s="232"/>
      <c r="AN387" s="232"/>
      <c r="AO387" s="232"/>
      <c r="AP387" s="232"/>
      <c r="AQ387" s="232"/>
      <c r="AR387" s="231"/>
      <c r="AS387" s="231"/>
      <c r="AT387" s="231"/>
      <c r="AU387" s="231"/>
      <c r="AV387" s="231"/>
      <c r="AW387" s="231"/>
      <c r="AX387" s="231"/>
      <c r="AY387" s="231"/>
    </row>
    <row r="388" spans="3:51" s="255" customFormat="1">
      <c r="C388" s="227"/>
      <c r="D388" s="253"/>
      <c r="E388" s="254"/>
      <c r="F388" s="217"/>
      <c r="G388" s="228"/>
      <c r="H388" s="229"/>
      <c r="I388" s="229"/>
      <c r="J388" s="216"/>
      <c r="K388" s="217"/>
      <c r="L388" s="230"/>
      <c r="M388" s="231"/>
      <c r="N388" s="231"/>
      <c r="O388" s="232"/>
      <c r="P388" s="232"/>
      <c r="Q388" s="232"/>
      <c r="R388" s="232"/>
      <c r="S388" s="232"/>
      <c r="T388" s="232"/>
      <c r="U388" s="232"/>
      <c r="V388" s="232"/>
      <c r="W388" s="232"/>
      <c r="X388" s="232"/>
      <c r="Y388" s="232"/>
      <c r="Z388" s="232"/>
      <c r="AA388" s="232"/>
      <c r="AB388" s="232"/>
      <c r="AC388" s="232"/>
      <c r="AD388" s="232"/>
      <c r="AE388" s="232"/>
      <c r="AF388" s="232"/>
      <c r="AG388" s="232"/>
      <c r="AH388" s="232"/>
      <c r="AI388" s="232"/>
      <c r="AJ388" s="232"/>
      <c r="AK388" s="232"/>
      <c r="AL388" s="232"/>
      <c r="AM388" s="232"/>
      <c r="AN388" s="232"/>
      <c r="AO388" s="232"/>
      <c r="AP388" s="232"/>
      <c r="AQ388" s="232"/>
      <c r="AR388" s="231"/>
      <c r="AS388" s="231"/>
      <c r="AT388" s="231"/>
      <c r="AU388" s="231"/>
      <c r="AV388" s="231"/>
      <c r="AW388" s="231"/>
      <c r="AX388" s="231"/>
      <c r="AY388" s="231"/>
    </row>
    <row r="389" spans="3:51" s="255" customFormat="1">
      <c r="C389" s="227"/>
      <c r="D389" s="253"/>
      <c r="E389" s="254"/>
      <c r="F389" s="217"/>
      <c r="G389" s="228"/>
      <c r="H389" s="229"/>
      <c r="I389" s="229"/>
      <c r="J389" s="216"/>
      <c r="K389" s="217"/>
      <c r="L389" s="230"/>
      <c r="M389" s="231"/>
      <c r="N389" s="231"/>
      <c r="O389" s="232"/>
      <c r="P389" s="232"/>
      <c r="Q389" s="232"/>
      <c r="R389" s="232"/>
      <c r="S389" s="232"/>
      <c r="T389" s="232"/>
      <c r="U389" s="232"/>
      <c r="V389" s="232"/>
      <c r="W389" s="232"/>
      <c r="X389" s="232"/>
      <c r="Y389" s="232"/>
      <c r="Z389" s="232"/>
      <c r="AA389" s="232"/>
      <c r="AB389" s="232"/>
      <c r="AC389" s="232"/>
      <c r="AD389" s="232"/>
      <c r="AE389" s="232"/>
      <c r="AF389" s="232"/>
      <c r="AG389" s="232"/>
      <c r="AH389" s="232"/>
      <c r="AI389" s="232"/>
      <c r="AJ389" s="232"/>
      <c r="AK389" s="232"/>
      <c r="AL389" s="232"/>
      <c r="AM389" s="232"/>
      <c r="AN389" s="232"/>
      <c r="AO389" s="232"/>
      <c r="AP389" s="232"/>
      <c r="AQ389" s="232"/>
      <c r="AR389" s="231"/>
      <c r="AS389" s="231"/>
      <c r="AT389" s="231"/>
      <c r="AU389" s="231"/>
      <c r="AV389" s="231"/>
      <c r="AW389" s="231"/>
      <c r="AX389" s="231"/>
      <c r="AY389" s="231"/>
    </row>
    <row r="390" spans="3:51" s="255" customFormat="1">
      <c r="C390" s="227"/>
      <c r="D390" s="253"/>
      <c r="E390" s="254"/>
      <c r="F390" s="217"/>
      <c r="G390" s="228"/>
      <c r="H390" s="229"/>
      <c r="I390" s="229"/>
      <c r="J390" s="216"/>
      <c r="K390" s="217"/>
      <c r="L390" s="230"/>
      <c r="M390" s="231"/>
      <c r="N390" s="231"/>
      <c r="O390" s="232"/>
      <c r="P390" s="232"/>
      <c r="Q390" s="232"/>
      <c r="R390" s="232"/>
      <c r="S390" s="232"/>
      <c r="T390" s="232"/>
      <c r="U390" s="232"/>
      <c r="V390" s="232"/>
      <c r="W390" s="232"/>
      <c r="X390" s="232"/>
      <c r="Y390" s="232"/>
      <c r="Z390" s="232"/>
      <c r="AA390" s="232"/>
      <c r="AB390" s="232"/>
      <c r="AC390" s="232"/>
      <c r="AD390" s="232"/>
      <c r="AE390" s="232"/>
      <c r="AF390" s="232"/>
      <c r="AG390" s="232"/>
      <c r="AH390" s="232"/>
      <c r="AI390" s="232"/>
      <c r="AJ390" s="232"/>
      <c r="AK390" s="232"/>
      <c r="AL390" s="232"/>
      <c r="AM390" s="232"/>
      <c r="AN390" s="232"/>
      <c r="AO390" s="232"/>
      <c r="AP390" s="232"/>
      <c r="AQ390" s="232"/>
      <c r="AR390" s="231"/>
      <c r="AS390" s="231"/>
      <c r="AT390" s="231"/>
      <c r="AU390" s="231"/>
      <c r="AV390" s="231"/>
      <c r="AW390" s="231"/>
      <c r="AX390" s="231"/>
      <c r="AY390" s="231"/>
    </row>
    <row r="391" spans="3:51" s="255" customFormat="1">
      <c r="C391" s="227"/>
      <c r="D391" s="253"/>
      <c r="E391" s="254"/>
      <c r="F391" s="217"/>
      <c r="G391" s="228"/>
      <c r="H391" s="229"/>
      <c r="I391" s="229"/>
      <c r="J391" s="216"/>
      <c r="K391" s="217"/>
      <c r="L391" s="230"/>
      <c r="M391" s="231"/>
      <c r="N391" s="231"/>
      <c r="O391" s="232"/>
      <c r="P391" s="232"/>
      <c r="Q391" s="232"/>
      <c r="R391" s="232"/>
      <c r="S391" s="232"/>
      <c r="T391" s="232"/>
      <c r="U391" s="232"/>
      <c r="V391" s="232"/>
      <c r="W391" s="232"/>
      <c r="X391" s="232"/>
      <c r="Y391" s="232"/>
      <c r="Z391" s="232"/>
      <c r="AA391" s="232"/>
      <c r="AB391" s="232"/>
      <c r="AC391" s="232"/>
      <c r="AD391" s="232"/>
      <c r="AE391" s="232"/>
      <c r="AF391" s="232"/>
      <c r="AG391" s="232"/>
      <c r="AH391" s="232"/>
      <c r="AI391" s="232"/>
      <c r="AJ391" s="232"/>
      <c r="AK391" s="232"/>
      <c r="AL391" s="232"/>
      <c r="AM391" s="232"/>
      <c r="AN391" s="232"/>
      <c r="AO391" s="232"/>
      <c r="AP391" s="232"/>
      <c r="AQ391" s="232"/>
      <c r="AR391" s="231"/>
      <c r="AS391" s="231"/>
      <c r="AT391" s="231"/>
      <c r="AU391" s="231"/>
      <c r="AV391" s="231"/>
      <c r="AW391" s="231"/>
      <c r="AX391" s="231"/>
      <c r="AY391" s="231"/>
    </row>
    <row r="392" spans="3:51" s="255" customFormat="1">
      <c r="C392" s="227"/>
      <c r="D392" s="253"/>
      <c r="E392" s="254"/>
      <c r="F392" s="217"/>
      <c r="G392" s="228"/>
      <c r="H392" s="229"/>
      <c r="I392" s="229"/>
      <c r="J392" s="216"/>
      <c r="K392" s="217"/>
      <c r="L392" s="230"/>
      <c r="M392" s="231"/>
      <c r="N392" s="231"/>
      <c r="O392" s="232"/>
      <c r="P392" s="232"/>
      <c r="Q392" s="232"/>
      <c r="R392" s="232"/>
      <c r="S392" s="232"/>
      <c r="T392" s="232"/>
      <c r="U392" s="232"/>
      <c r="V392" s="232"/>
      <c r="W392" s="232"/>
      <c r="X392" s="232"/>
      <c r="Y392" s="232"/>
      <c r="Z392" s="232"/>
      <c r="AA392" s="232"/>
      <c r="AB392" s="232"/>
      <c r="AC392" s="232"/>
      <c r="AD392" s="232"/>
      <c r="AE392" s="232"/>
      <c r="AF392" s="232"/>
      <c r="AG392" s="232"/>
      <c r="AH392" s="232"/>
      <c r="AI392" s="232"/>
      <c r="AJ392" s="232"/>
      <c r="AK392" s="232"/>
      <c r="AL392" s="232"/>
      <c r="AM392" s="232"/>
      <c r="AN392" s="232"/>
      <c r="AO392" s="232"/>
      <c r="AP392" s="232"/>
      <c r="AQ392" s="232"/>
      <c r="AR392" s="231"/>
      <c r="AS392" s="231"/>
      <c r="AT392" s="231"/>
      <c r="AU392" s="231"/>
      <c r="AV392" s="231"/>
      <c r="AW392" s="231"/>
      <c r="AX392" s="231"/>
      <c r="AY392" s="231"/>
    </row>
    <row r="393" spans="3:51" s="255" customFormat="1">
      <c r="C393" s="227"/>
      <c r="D393" s="253"/>
      <c r="E393" s="254"/>
      <c r="F393" s="217"/>
      <c r="G393" s="228"/>
      <c r="H393" s="229"/>
      <c r="I393" s="229"/>
      <c r="J393" s="216"/>
      <c r="K393" s="217"/>
      <c r="L393" s="230"/>
      <c r="M393" s="231"/>
      <c r="N393" s="231"/>
      <c r="O393" s="232"/>
      <c r="P393" s="232"/>
      <c r="Q393" s="232"/>
      <c r="R393" s="232"/>
      <c r="S393" s="232"/>
      <c r="T393" s="232"/>
      <c r="U393" s="232"/>
      <c r="V393" s="232"/>
      <c r="W393" s="232"/>
      <c r="X393" s="232"/>
      <c r="Y393" s="232"/>
      <c r="Z393" s="232"/>
      <c r="AA393" s="232"/>
      <c r="AB393" s="232"/>
      <c r="AC393" s="232"/>
      <c r="AD393" s="232"/>
      <c r="AE393" s="232"/>
      <c r="AF393" s="232"/>
      <c r="AG393" s="232"/>
      <c r="AH393" s="232"/>
      <c r="AI393" s="232"/>
      <c r="AJ393" s="232"/>
      <c r="AK393" s="232"/>
      <c r="AL393" s="232"/>
      <c r="AM393" s="232"/>
      <c r="AN393" s="232"/>
      <c r="AO393" s="232"/>
      <c r="AP393" s="232"/>
      <c r="AQ393" s="232"/>
      <c r="AR393" s="231"/>
      <c r="AS393" s="231"/>
      <c r="AT393" s="231"/>
      <c r="AU393" s="231"/>
      <c r="AV393" s="231"/>
      <c r="AW393" s="231"/>
      <c r="AX393" s="231"/>
      <c r="AY393" s="231"/>
    </row>
    <row r="394" spans="3:51" s="255" customFormat="1">
      <c r="C394" s="227"/>
      <c r="D394" s="253"/>
      <c r="E394" s="254"/>
      <c r="F394" s="217"/>
      <c r="G394" s="228"/>
      <c r="H394" s="229"/>
      <c r="I394" s="229"/>
      <c r="J394" s="216"/>
      <c r="K394" s="217"/>
      <c r="L394" s="230"/>
      <c r="M394" s="231"/>
      <c r="N394" s="231"/>
      <c r="O394" s="232"/>
      <c r="P394" s="232"/>
      <c r="Q394" s="232"/>
      <c r="R394" s="232"/>
      <c r="S394" s="232"/>
      <c r="T394" s="232"/>
      <c r="U394" s="232"/>
      <c r="V394" s="232"/>
      <c r="W394" s="232"/>
      <c r="X394" s="232"/>
      <c r="Y394" s="232"/>
      <c r="Z394" s="232"/>
      <c r="AA394" s="232"/>
      <c r="AB394" s="232"/>
      <c r="AC394" s="232"/>
      <c r="AD394" s="232"/>
      <c r="AE394" s="232"/>
      <c r="AF394" s="232"/>
      <c r="AG394" s="232"/>
      <c r="AH394" s="232"/>
      <c r="AI394" s="232"/>
      <c r="AJ394" s="232"/>
      <c r="AK394" s="232"/>
      <c r="AL394" s="232"/>
      <c r="AM394" s="232"/>
      <c r="AN394" s="232"/>
      <c r="AO394" s="232"/>
      <c r="AP394" s="232"/>
      <c r="AQ394" s="232"/>
      <c r="AR394" s="231"/>
      <c r="AS394" s="231"/>
      <c r="AT394" s="231"/>
      <c r="AU394" s="231"/>
      <c r="AV394" s="231"/>
      <c r="AW394" s="231"/>
      <c r="AX394" s="231"/>
      <c r="AY394" s="231"/>
    </row>
    <row r="395" spans="3:51" s="255" customFormat="1">
      <c r="C395" s="227"/>
      <c r="D395" s="253"/>
      <c r="E395" s="254"/>
      <c r="F395" s="217"/>
      <c r="G395" s="228"/>
      <c r="H395" s="229"/>
      <c r="I395" s="229"/>
      <c r="J395" s="216"/>
      <c r="K395" s="217"/>
      <c r="L395" s="230"/>
      <c r="M395" s="231"/>
      <c r="N395" s="231"/>
      <c r="O395" s="232"/>
      <c r="P395" s="232"/>
      <c r="Q395" s="232"/>
      <c r="R395" s="232"/>
      <c r="S395" s="232"/>
      <c r="T395" s="232"/>
      <c r="U395" s="232"/>
      <c r="V395" s="232"/>
      <c r="W395" s="232"/>
      <c r="X395" s="232"/>
      <c r="Y395" s="232"/>
      <c r="Z395" s="232"/>
      <c r="AA395" s="232"/>
      <c r="AB395" s="232"/>
      <c r="AC395" s="232"/>
      <c r="AD395" s="232"/>
      <c r="AE395" s="232"/>
      <c r="AF395" s="232"/>
      <c r="AG395" s="232"/>
      <c r="AH395" s="232"/>
      <c r="AI395" s="232"/>
      <c r="AJ395" s="232"/>
      <c r="AK395" s="232"/>
      <c r="AL395" s="232"/>
      <c r="AM395" s="232"/>
      <c r="AN395" s="232"/>
      <c r="AO395" s="232"/>
      <c r="AP395" s="232"/>
      <c r="AQ395" s="232"/>
      <c r="AR395" s="231"/>
      <c r="AS395" s="231"/>
      <c r="AT395" s="231"/>
      <c r="AU395" s="231"/>
      <c r="AV395" s="231"/>
      <c r="AW395" s="231"/>
      <c r="AX395" s="231"/>
      <c r="AY395" s="231"/>
    </row>
    <row r="396" spans="3:51" s="255" customFormat="1">
      <c r="C396" s="227"/>
      <c r="D396" s="253"/>
      <c r="E396" s="254"/>
      <c r="F396" s="217"/>
      <c r="G396" s="228"/>
      <c r="H396" s="229"/>
      <c r="I396" s="229"/>
      <c r="J396" s="216"/>
      <c r="K396" s="217"/>
      <c r="L396" s="230"/>
      <c r="M396" s="231"/>
      <c r="N396" s="231"/>
      <c r="O396" s="232"/>
      <c r="P396" s="232"/>
      <c r="Q396" s="232"/>
      <c r="R396" s="232"/>
      <c r="S396" s="232"/>
      <c r="T396" s="232"/>
      <c r="U396" s="232"/>
      <c r="V396" s="232"/>
      <c r="W396" s="232"/>
      <c r="X396" s="232"/>
      <c r="Y396" s="232"/>
      <c r="Z396" s="232"/>
      <c r="AA396" s="232"/>
      <c r="AB396" s="232"/>
      <c r="AC396" s="232"/>
      <c r="AD396" s="232"/>
      <c r="AE396" s="232"/>
      <c r="AF396" s="232"/>
      <c r="AG396" s="232"/>
      <c r="AH396" s="232"/>
      <c r="AI396" s="232"/>
      <c r="AJ396" s="232"/>
      <c r="AK396" s="232"/>
      <c r="AL396" s="232"/>
      <c r="AM396" s="232"/>
      <c r="AN396" s="232"/>
      <c r="AO396" s="232"/>
      <c r="AP396" s="232"/>
      <c r="AQ396" s="232"/>
      <c r="AR396" s="231"/>
      <c r="AS396" s="231"/>
      <c r="AT396" s="231"/>
      <c r="AU396" s="231"/>
      <c r="AV396" s="231"/>
      <c r="AW396" s="231"/>
      <c r="AX396" s="231"/>
      <c r="AY396" s="231"/>
    </row>
    <row r="397" spans="3:51" s="255" customFormat="1">
      <c r="C397" s="227"/>
      <c r="D397" s="253"/>
      <c r="E397" s="254"/>
      <c r="F397" s="217"/>
      <c r="G397" s="228"/>
      <c r="H397" s="229"/>
      <c r="I397" s="229"/>
      <c r="J397" s="216"/>
      <c r="K397" s="217"/>
      <c r="L397" s="230"/>
      <c r="M397" s="231"/>
      <c r="N397" s="231"/>
      <c r="O397" s="232"/>
      <c r="P397" s="232"/>
      <c r="Q397" s="232"/>
      <c r="R397" s="232"/>
      <c r="S397" s="232"/>
      <c r="T397" s="232"/>
      <c r="U397" s="232"/>
      <c r="V397" s="232"/>
      <c r="W397" s="232"/>
      <c r="X397" s="232"/>
      <c r="Y397" s="232"/>
      <c r="Z397" s="232"/>
      <c r="AA397" s="232"/>
      <c r="AB397" s="232"/>
      <c r="AC397" s="232"/>
      <c r="AD397" s="232"/>
      <c r="AE397" s="232"/>
      <c r="AF397" s="232"/>
      <c r="AG397" s="232"/>
      <c r="AH397" s="232"/>
      <c r="AI397" s="232"/>
      <c r="AJ397" s="232"/>
      <c r="AK397" s="232"/>
      <c r="AL397" s="232"/>
      <c r="AM397" s="232"/>
      <c r="AN397" s="232"/>
      <c r="AO397" s="232"/>
      <c r="AP397" s="232"/>
      <c r="AQ397" s="232"/>
      <c r="AR397" s="231"/>
      <c r="AS397" s="231"/>
      <c r="AT397" s="231"/>
      <c r="AU397" s="231"/>
      <c r="AV397" s="231"/>
      <c r="AW397" s="231"/>
      <c r="AX397" s="231"/>
      <c r="AY397" s="231"/>
    </row>
    <row r="398" spans="3:51" s="255" customFormat="1">
      <c r="C398" s="227"/>
      <c r="D398" s="253"/>
      <c r="E398" s="254"/>
      <c r="F398" s="217"/>
      <c r="G398" s="228"/>
      <c r="H398" s="229"/>
      <c r="I398" s="229"/>
      <c r="J398" s="216"/>
      <c r="K398" s="217"/>
      <c r="L398" s="230"/>
      <c r="M398" s="231"/>
      <c r="N398" s="231"/>
      <c r="O398" s="232"/>
      <c r="P398" s="232"/>
      <c r="Q398" s="232"/>
      <c r="R398" s="232"/>
      <c r="S398" s="232"/>
      <c r="T398" s="232"/>
      <c r="U398" s="232"/>
      <c r="V398" s="232"/>
      <c r="W398" s="232"/>
      <c r="X398" s="232"/>
      <c r="Y398" s="232"/>
      <c r="Z398" s="232"/>
      <c r="AA398" s="232"/>
      <c r="AB398" s="232"/>
      <c r="AC398" s="232"/>
      <c r="AD398" s="232"/>
      <c r="AE398" s="232"/>
      <c r="AF398" s="232"/>
      <c r="AG398" s="232"/>
      <c r="AH398" s="232"/>
      <c r="AI398" s="232"/>
      <c r="AJ398" s="232"/>
      <c r="AK398" s="232"/>
      <c r="AL398" s="232"/>
      <c r="AM398" s="232"/>
      <c r="AN398" s="232"/>
      <c r="AO398" s="232"/>
      <c r="AP398" s="232"/>
      <c r="AQ398" s="232"/>
      <c r="AR398" s="231"/>
      <c r="AS398" s="231"/>
      <c r="AT398" s="231"/>
      <c r="AU398" s="231"/>
      <c r="AV398" s="231"/>
      <c r="AW398" s="231"/>
      <c r="AX398" s="231"/>
      <c r="AY398" s="231"/>
    </row>
    <row r="399" spans="3:51" s="255" customFormat="1">
      <c r="C399" s="227"/>
      <c r="D399" s="253"/>
      <c r="E399" s="254"/>
      <c r="F399" s="217"/>
      <c r="G399" s="228"/>
      <c r="H399" s="229"/>
      <c r="I399" s="229"/>
      <c r="J399" s="216"/>
      <c r="K399" s="217"/>
      <c r="L399" s="230"/>
      <c r="M399" s="231"/>
      <c r="N399" s="231"/>
      <c r="O399" s="232"/>
      <c r="P399" s="232"/>
      <c r="Q399" s="232"/>
      <c r="R399" s="232"/>
      <c r="S399" s="232"/>
      <c r="T399" s="232"/>
      <c r="U399" s="232"/>
      <c r="V399" s="232"/>
      <c r="W399" s="232"/>
      <c r="X399" s="232"/>
      <c r="Y399" s="232"/>
      <c r="Z399" s="232"/>
      <c r="AA399" s="232"/>
      <c r="AB399" s="232"/>
      <c r="AC399" s="232"/>
      <c r="AD399" s="232"/>
      <c r="AE399" s="232"/>
      <c r="AF399" s="232"/>
      <c r="AG399" s="232"/>
      <c r="AH399" s="232"/>
      <c r="AI399" s="232"/>
      <c r="AJ399" s="232"/>
      <c r="AK399" s="232"/>
      <c r="AL399" s="232"/>
      <c r="AM399" s="232"/>
      <c r="AN399" s="232"/>
      <c r="AO399" s="232"/>
      <c r="AP399" s="232"/>
      <c r="AQ399" s="232"/>
      <c r="AR399" s="231"/>
      <c r="AS399" s="231"/>
      <c r="AT399" s="231"/>
      <c r="AU399" s="231"/>
      <c r="AV399" s="231"/>
      <c r="AW399" s="231"/>
      <c r="AX399" s="231"/>
      <c r="AY399" s="231"/>
    </row>
    <row r="400" spans="3:51" s="255" customFormat="1">
      <c r="C400" s="227"/>
      <c r="D400" s="253"/>
      <c r="E400" s="254"/>
      <c r="F400" s="217"/>
      <c r="G400" s="228"/>
      <c r="H400" s="229"/>
      <c r="I400" s="229"/>
      <c r="J400" s="216"/>
      <c r="K400" s="217"/>
      <c r="L400" s="230"/>
      <c r="M400" s="231"/>
      <c r="N400" s="231"/>
      <c r="O400" s="232"/>
      <c r="P400" s="232"/>
      <c r="Q400" s="232"/>
      <c r="R400" s="232"/>
      <c r="S400" s="232"/>
      <c r="T400" s="232"/>
      <c r="U400" s="232"/>
      <c r="V400" s="232"/>
      <c r="W400" s="232"/>
      <c r="X400" s="232"/>
      <c r="Y400" s="232"/>
      <c r="Z400" s="232"/>
      <c r="AA400" s="232"/>
      <c r="AB400" s="232"/>
      <c r="AC400" s="232"/>
      <c r="AD400" s="232"/>
      <c r="AE400" s="232"/>
      <c r="AF400" s="232"/>
      <c r="AG400" s="232"/>
      <c r="AH400" s="232"/>
      <c r="AI400" s="232"/>
      <c r="AJ400" s="232"/>
      <c r="AK400" s="232"/>
      <c r="AL400" s="232"/>
      <c r="AM400" s="232"/>
      <c r="AN400" s="232"/>
      <c r="AO400" s="232"/>
      <c r="AP400" s="232"/>
      <c r="AQ400" s="232"/>
      <c r="AR400" s="231"/>
      <c r="AS400" s="231"/>
      <c r="AT400" s="231"/>
      <c r="AU400" s="231"/>
      <c r="AV400" s="231"/>
      <c r="AW400" s="231"/>
      <c r="AX400" s="231"/>
      <c r="AY400" s="231"/>
    </row>
    <row r="401" spans="3:51" s="255" customFormat="1">
      <c r="C401" s="227"/>
      <c r="D401" s="253"/>
      <c r="E401" s="254"/>
      <c r="F401" s="217"/>
      <c r="G401" s="228"/>
      <c r="H401" s="229"/>
      <c r="I401" s="229"/>
      <c r="J401" s="216"/>
      <c r="K401" s="217"/>
      <c r="L401" s="230"/>
      <c r="M401" s="231"/>
      <c r="N401" s="231"/>
      <c r="O401" s="232"/>
      <c r="P401" s="232"/>
      <c r="Q401" s="232"/>
      <c r="R401" s="232"/>
      <c r="S401" s="232"/>
      <c r="T401" s="232"/>
      <c r="U401" s="232"/>
      <c r="V401" s="232"/>
      <c r="W401" s="232"/>
      <c r="X401" s="232"/>
      <c r="Y401" s="232"/>
      <c r="Z401" s="232"/>
      <c r="AA401" s="232"/>
      <c r="AB401" s="232"/>
      <c r="AC401" s="232"/>
      <c r="AD401" s="232"/>
      <c r="AE401" s="232"/>
      <c r="AF401" s="232"/>
      <c r="AG401" s="232"/>
      <c r="AH401" s="232"/>
      <c r="AI401" s="232"/>
      <c r="AJ401" s="232"/>
      <c r="AK401" s="232"/>
      <c r="AL401" s="232"/>
      <c r="AM401" s="232"/>
      <c r="AN401" s="232"/>
      <c r="AO401" s="232"/>
      <c r="AP401" s="232"/>
      <c r="AQ401" s="232"/>
      <c r="AR401" s="231"/>
      <c r="AS401" s="231"/>
      <c r="AT401" s="231"/>
      <c r="AU401" s="231"/>
      <c r="AV401" s="231"/>
      <c r="AW401" s="231"/>
      <c r="AX401" s="231"/>
      <c r="AY401" s="231"/>
    </row>
    <row r="402" spans="3:51" s="255" customFormat="1">
      <c r="C402" s="227"/>
      <c r="D402" s="253"/>
      <c r="E402" s="254"/>
      <c r="F402" s="217"/>
      <c r="G402" s="228"/>
      <c r="H402" s="229"/>
      <c r="I402" s="229"/>
      <c r="J402" s="216"/>
      <c r="K402" s="217"/>
      <c r="L402" s="230"/>
      <c r="M402" s="231"/>
      <c r="N402" s="231"/>
      <c r="O402" s="232"/>
      <c r="P402" s="232"/>
      <c r="Q402" s="232"/>
      <c r="R402" s="232"/>
      <c r="S402" s="232"/>
      <c r="T402" s="232"/>
      <c r="U402" s="232"/>
      <c r="V402" s="232"/>
      <c r="W402" s="232"/>
      <c r="X402" s="232"/>
      <c r="Y402" s="232"/>
      <c r="Z402" s="232"/>
      <c r="AA402" s="232"/>
      <c r="AB402" s="232"/>
      <c r="AC402" s="232"/>
      <c r="AD402" s="232"/>
      <c r="AE402" s="232"/>
      <c r="AF402" s="232"/>
      <c r="AG402" s="232"/>
      <c r="AH402" s="232"/>
      <c r="AI402" s="232"/>
      <c r="AJ402" s="232"/>
      <c r="AK402" s="232"/>
      <c r="AL402" s="232"/>
      <c r="AM402" s="232"/>
      <c r="AN402" s="232"/>
      <c r="AO402" s="232"/>
      <c r="AP402" s="232"/>
      <c r="AQ402" s="232"/>
      <c r="AR402" s="231"/>
      <c r="AS402" s="231"/>
      <c r="AT402" s="231"/>
      <c r="AU402" s="231"/>
      <c r="AV402" s="231"/>
      <c r="AW402" s="231"/>
      <c r="AX402" s="231"/>
      <c r="AY402" s="231"/>
    </row>
    <row r="403" spans="3:51" s="255" customFormat="1">
      <c r="C403" s="227"/>
      <c r="D403" s="253"/>
      <c r="E403" s="254"/>
      <c r="F403" s="217"/>
      <c r="G403" s="228"/>
      <c r="H403" s="229"/>
      <c r="I403" s="229"/>
      <c r="J403" s="216"/>
      <c r="K403" s="217"/>
      <c r="L403" s="230"/>
      <c r="M403" s="231"/>
      <c r="N403" s="231"/>
      <c r="O403" s="232"/>
      <c r="P403" s="232"/>
      <c r="Q403" s="232"/>
      <c r="R403" s="232"/>
      <c r="S403" s="232"/>
      <c r="T403" s="232"/>
      <c r="U403" s="232"/>
      <c r="V403" s="232"/>
      <c r="W403" s="232"/>
      <c r="X403" s="232"/>
      <c r="Y403" s="232"/>
      <c r="Z403" s="232"/>
      <c r="AA403" s="232"/>
      <c r="AB403" s="232"/>
      <c r="AC403" s="232"/>
      <c r="AD403" s="232"/>
      <c r="AE403" s="232"/>
      <c r="AF403" s="232"/>
      <c r="AG403" s="232"/>
      <c r="AH403" s="232"/>
      <c r="AI403" s="232"/>
      <c r="AJ403" s="232"/>
      <c r="AK403" s="232"/>
      <c r="AL403" s="232"/>
      <c r="AM403" s="232"/>
      <c r="AN403" s="232"/>
      <c r="AO403" s="232"/>
      <c r="AP403" s="232"/>
      <c r="AQ403" s="232"/>
      <c r="AR403" s="231"/>
      <c r="AS403" s="231"/>
      <c r="AT403" s="231"/>
      <c r="AU403" s="231"/>
      <c r="AV403" s="231"/>
      <c r="AW403" s="231"/>
      <c r="AX403" s="231"/>
      <c r="AY403" s="231"/>
    </row>
    <row r="404" spans="3:51" s="255" customFormat="1">
      <c r="C404" s="227"/>
      <c r="D404" s="253"/>
      <c r="E404" s="254"/>
      <c r="F404" s="217"/>
      <c r="G404" s="228"/>
      <c r="H404" s="229"/>
      <c r="I404" s="229"/>
      <c r="J404" s="216"/>
      <c r="K404" s="217"/>
      <c r="L404" s="230"/>
      <c r="M404" s="231"/>
      <c r="N404" s="231"/>
      <c r="O404" s="232"/>
      <c r="P404" s="232"/>
      <c r="Q404" s="232"/>
      <c r="R404" s="232"/>
      <c r="S404" s="232"/>
      <c r="T404" s="232"/>
      <c r="U404" s="232"/>
      <c r="V404" s="232"/>
      <c r="W404" s="232"/>
      <c r="X404" s="232"/>
      <c r="Y404" s="232"/>
      <c r="Z404" s="232"/>
      <c r="AA404" s="232"/>
      <c r="AB404" s="232"/>
      <c r="AC404" s="232"/>
      <c r="AD404" s="232"/>
      <c r="AE404" s="232"/>
      <c r="AF404" s="232"/>
      <c r="AG404" s="232"/>
      <c r="AH404" s="232"/>
      <c r="AI404" s="232"/>
      <c r="AJ404" s="232"/>
      <c r="AK404" s="232"/>
      <c r="AL404" s="232"/>
      <c r="AM404" s="232"/>
      <c r="AN404" s="232"/>
      <c r="AO404" s="232"/>
      <c r="AP404" s="232"/>
      <c r="AQ404" s="232"/>
      <c r="AR404" s="231"/>
      <c r="AS404" s="231"/>
      <c r="AT404" s="231"/>
      <c r="AU404" s="231"/>
      <c r="AV404" s="231"/>
      <c r="AW404" s="231"/>
      <c r="AX404" s="231"/>
      <c r="AY404" s="231"/>
    </row>
    <row r="405" spans="3:51" s="255" customFormat="1">
      <c r="C405" s="227"/>
      <c r="D405" s="253"/>
      <c r="E405" s="254"/>
      <c r="F405" s="217"/>
      <c r="G405" s="228"/>
      <c r="H405" s="229"/>
      <c r="I405" s="229"/>
      <c r="J405" s="216"/>
      <c r="K405" s="217"/>
      <c r="L405" s="230"/>
      <c r="M405" s="231"/>
      <c r="N405" s="231"/>
      <c r="O405" s="232"/>
      <c r="P405" s="232"/>
      <c r="Q405" s="232"/>
      <c r="R405" s="232"/>
      <c r="S405" s="232"/>
      <c r="T405" s="232"/>
      <c r="U405" s="232"/>
      <c r="V405" s="232"/>
      <c r="W405" s="232"/>
      <c r="X405" s="232"/>
      <c r="Y405" s="232"/>
      <c r="Z405" s="232"/>
      <c r="AA405" s="232"/>
      <c r="AB405" s="232"/>
      <c r="AC405" s="232"/>
      <c r="AD405" s="232"/>
      <c r="AE405" s="232"/>
      <c r="AF405" s="232"/>
      <c r="AG405" s="232"/>
      <c r="AH405" s="232"/>
      <c r="AI405" s="232"/>
      <c r="AJ405" s="232"/>
      <c r="AK405" s="232"/>
      <c r="AL405" s="232"/>
      <c r="AM405" s="232"/>
      <c r="AN405" s="232"/>
      <c r="AO405" s="232"/>
      <c r="AP405" s="232"/>
      <c r="AQ405" s="232"/>
      <c r="AR405" s="231"/>
      <c r="AS405" s="231"/>
      <c r="AT405" s="231"/>
      <c r="AU405" s="231"/>
      <c r="AV405" s="231"/>
      <c r="AW405" s="231"/>
      <c r="AX405" s="231"/>
      <c r="AY405" s="231"/>
    </row>
    <row r="406" spans="3:51" s="255" customFormat="1">
      <c r="C406" s="227"/>
      <c r="D406" s="253"/>
      <c r="E406" s="254"/>
      <c r="F406" s="217"/>
      <c r="G406" s="228"/>
      <c r="H406" s="229"/>
      <c r="I406" s="229"/>
      <c r="J406" s="216"/>
      <c r="K406" s="217"/>
      <c r="L406" s="230"/>
      <c r="M406" s="231"/>
      <c r="N406" s="231"/>
      <c r="O406" s="232"/>
      <c r="P406" s="232"/>
      <c r="Q406" s="232"/>
      <c r="R406" s="232"/>
      <c r="S406" s="232"/>
      <c r="T406" s="232"/>
      <c r="U406" s="232"/>
      <c r="V406" s="232"/>
      <c r="W406" s="232"/>
      <c r="X406" s="232"/>
      <c r="Y406" s="232"/>
      <c r="Z406" s="232"/>
      <c r="AA406" s="232"/>
      <c r="AB406" s="232"/>
      <c r="AC406" s="232"/>
      <c r="AD406" s="232"/>
      <c r="AE406" s="232"/>
      <c r="AF406" s="232"/>
      <c r="AG406" s="232"/>
      <c r="AH406" s="232"/>
      <c r="AI406" s="232"/>
      <c r="AJ406" s="232"/>
      <c r="AK406" s="232"/>
      <c r="AL406" s="232"/>
      <c r="AM406" s="232"/>
      <c r="AN406" s="232"/>
      <c r="AO406" s="232"/>
      <c r="AP406" s="232"/>
      <c r="AQ406" s="232"/>
      <c r="AR406" s="231"/>
      <c r="AS406" s="231"/>
      <c r="AT406" s="231"/>
      <c r="AU406" s="231"/>
      <c r="AV406" s="231"/>
      <c r="AW406" s="231"/>
      <c r="AX406" s="231"/>
      <c r="AY406" s="231"/>
    </row>
    <row r="407" spans="3:51" s="255" customFormat="1">
      <c r="C407" s="227"/>
      <c r="D407" s="253"/>
      <c r="E407" s="254"/>
      <c r="F407" s="217"/>
      <c r="G407" s="228"/>
      <c r="H407" s="229"/>
      <c r="I407" s="229"/>
      <c r="J407" s="216"/>
      <c r="K407" s="217"/>
      <c r="L407" s="230"/>
      <c r="M407" s="231"/>
      <c r="N407" s="231"/>
      <c r="O407" s="232"/>
      <c r="P407" s="232"/>
      <c r="Q407" s="232"/>
      <c r="R407" s="232"/>
      <c r="S407" s="232"/>
      <c r="T407" s="232"/>
      <c r="U407" s="232"/>
      <c r="V407" s="232"/>
      <c r="W407" s="232"/>
      <c r="X407" s="232"/>
      <c r="Y407" s="232"/>
      <c r="Z407" s="232"/>
      <c r="AA407" s="232"/>
      <c r="AB407" s="232"/>
      <c r="AC407" s="232"/>
      <c r="AD407" s="232"/>
      <c r="AE407" s="232"/>
      <c r="AF407" s="232"/>
      <c r="AG407" s="232"/>
      <c r="AH407" s="232"/>
      <c r="AI407" s="232"/>
      <c r="AJ407" s="232"/>
      <c r="AK407" s="232"/>
      <c r="AL407" s="232"/>
      <c r="AM407" s="232"/>
      <c r="AN407" s="232"/>
      <c r="AO407" s="232"/>
      <c r="AP407" s="232"/>
      <c r="AQ407" s="232"/>
      <c r="AR407" s="231"/>
      <c r="AS407" s="231"/>
      <c r="AT407" s="231"/>
      <c r="AU407" s="231"/>
      <c r="AV407" s="231"/>
      <c r="AW407" s="231"/>
      <c r="AX407" s="231"/>
      <c r="AY407" s="231"/>
    </row>
    <row r="408" spans="3:51" s="255" customFormat="1">
      <c r="C408" s="227"/>
      <c r="D408" s="253"/>
      <c r="E408" s="254"/>
      <c r="F408" s="217"/>
      <c r="G408" s="228"/>
      <c r="H408" s="229"/>
      <c r="I408" s="229"/>
      <c r="J408" s="216"/>
      <c r="K408" s="217"/>
      <c r="L408" s="230"/>
      <c r="M408" s="231"/>
      <c r="N408" s="231"/>
      <c r="O408" s="232"/>
      <c r="P408" s="232"/>
      <c r="Q408" s="232"/>
      <c r="R408" s="232"/>
      <c r="S408" s="232"/>
      <c r="T408" s="232"/>
      <c r="U408" s="232"/>
      <c r="V408" s="232"/>
      <c r="W408" s="232"/>
      <c r="X408" s="232"/>
      <c r="Y408" s="232"/>
      <c r="Z408" s="232"/>
      <c r="AA408" s="232"/>
      <c r="AB408" s="232"/>
      <c r="AC408" s="232"/>
      <c r="AD408" s="232"/>
      <c r="AE408" s="232"/>
      <c r="AF408" s="232"/>
      <c r="AG408" s="232"/>
      <c r="AH408" s="232"/>
      <c r="AI408" s="232"/>
      <c r="AJ408" s="232"/>
      <c r="AK408" s="232"/>
      <c r="AL408" s="232"/>
      <c r="AM408" s="232"/>
      <c r="AN408" s="232"/>
      <c r="AO408" s="232"/>
      <c r="AP408" s="232"/>
      <c r="AQ408" s="232"/>
      <c r="AR408" s="231"/>
      <c r="AS408" s="231"/>
      <c r="AT408" s="231"/>
      <c r="AU408" s="231"/>
      <c r="AV408" s="231"/>
      <c r="AW408" s="231"/>
      <c r="AX408" s="231"/>
      <c r="AY408" s="231"/>
    </row>
    <row r="409" spans="3:51" s="255" customFormat="1">
      <c r="C409" s="227"/>
      <c r="D409" s="253"/>
      <c r="E409" s="254"/>
      <c r="F409" s="217"/>
      <c r="G409" s="228"/>
      <c r="H409" s="229"/>
      <c r="I409" s="229"/>
      <c r="J409" s="216"/>
      <c r="K409" s="217"/>
      <c r="L409" s="230"/>
      <c r="M409" s="231"/>
      <c r="N409" s="231"/>
      <c r="O409" s="232"/>
      <c r="P409" s="232"/>
      <c r="Q409" s="232"/>
      <c r="R409" s="232"/>
      <c r="S409" s="232"/>
      <c r="T409" s="232"/>
      <c r="U409" s="232"/>
      <c r="V409" s="232"/>
      <c r="W409" s="232"/>
      <c r="X409" s="232"/>
      <c r="Y409" s="232"/>
      <c r="Z409" s="232"/>
      <c r="AA409" s="232"/>
      <c r="AB409" s="232"/>
      <c r="AC409" s="232"/>
      <c r="AD409" s="232"/>
      <c r="AE409" s="232"/>
      <c r="AF409" s="232"/>
      <c r="AG409" s="232"/>
      <c r="AH409" s="232"/>
      <c r="AI409" s="232"/>
      <c r="AJ409" s="232"/>
      <c r="AK409" s="232"/>
      <c r="AL409" s="232"/>
      <c r="AM409" s="232"/>
      <c r="AN409" s="232"/>
      <c r="AO409" s="232"/>
      <c r="AP409" s="232"/>
      <c r="AQ409" s="232"/>
      <c r="AR409" s="231"/>
      <c r="AS409" s="231"/>
      <c r="AT409" s="231"/>
      <c r="AU409" s="231"/>
      <c r="AV409" s="231"/>
      <c r="AW409" s="231"/>
      <c r="AX409" s="231"/>
      <c r="AY409" s="231"/>
    </row>
    <row r="410" spans="3:51" s="255" customFormat="1">
      <c r="C410" s="227"/>
      <c r="D410" s="253"/>
      <c r="E410" s="254"/>
      <c r="F410" s="217"/>
      <c r="G410" s="228"/>
      <c r="H410" s="229"/>
      <c r="I410" s="229"/>
      <c r="J410" s="216"/>
      <c r="K410" s="217"/>
      <c r="L410" s="230"/>
      <c r="M410" s="231"/>
      <c r="N410" s="231"/>
      <c r="O410" s="232"/>
      <c r="P410" s="232"/>
      <c r="Q410" s="232"/>
      <c r="R410" s="232"/>
      <c r="S410" s="232"/>
      <c r="T410" s="232"/>
      <c r="U410" s="232"/>
      <c r="V410" s="232"/>
      <c r="W410" s="232"/>
      <c r="X410" s="232"/>
      <c r="Y410" s="232"/>
      <c r="Z410" s="232"/>
      <c r="AA410" s="232"/>
      <c r="AB410" s="232"/>
      <c r="AC410" s="232"/>
      <c r="AD410" s="232"/>
      <c r="AE410" s="232"/>
      <c r="AF410" s="232"/>
      <c r="AG410" s="232"/>
      <c r="AH410" s="232"/>
      <c r="AI410" s="232"/>
      <c r="AJ410" s="232"/>
      <c r="AK410" s="232"/>
      <c r="AL410" s="232"/>
      <c r="AM410" s="232"/>
      <c r="AN410" s="232"/>
      <c r="AO410" s="232"/>
      <c r="AP410" s="232"/>
      <c r="AQ410" s="232"/>
      <c r="AR410" s="231"/>
      <c r="AS410" s="231"/>
      <c r="AT410" s="231"/>
      <c r="AU410" s="231"/>
      <c r="AV410" s="231"/>
      <c r="AW410" s="231"/>
      <c r="AX410" s="231"/>
      <c r="AY410" s="231"/>
    </row>
    <row r="411" spans="3:51" s="255" customFormat="1">
      <c r="C411" s="227"/>
      <c r="D411" s="253"/>
      <c r="E411" s="254"/>
      <c r="F411" s="217"/>
      <c r="G411" s="228"/>
      <c r="H411" s="229"/>
      <c r="I411" s="229"/>
      <c r="J411" s="216"/>
      <c r="K411" s="217"/>
      <c r="L411" s="230"/>
      <c r="M411" s="231"/>
      <c r="N411" s="231"/>
      <c r="O411" s="232"/>
      <c r="P411" s="232"/>
      <c r="Q411" s="232"/>
      <c r="R411" s="232"/>
      <c r="S411" s="232"/>
      <c r="T411" s="232"/>
      <c r="U411" s="232"/>
      <c r="V411" s="232"/>
      <c r="W411" s="232"/>
      <c r="X411" s="232"/>
      <c r="Y411" s="232"/>
      <c r="Z411" s="232"/>
      <c r="AA411" s="232"/>
      <c r="AB411" s="232"/>
      <c r="AC411" s="232"/>
      <c r="AD411" s="232"/>
      <c r="AE411" s="232"/>
      <c r="AF411" s="232"/>
      <c r="AG411" s="232"/>
      <c r="AH411" s="232"/>
      <c r="AI411" s="232"/>
      <c r="AJ411" s="232"/>
      <c r="AK411" s="232"/>
      <c r="AL411" s="232"/>
      <c r="AM411" s="232"/>
      <c r="AN411" s="232"/>
      <c r="AO411" s="232"/>
      <c r="AP411" s="232"/>
      <c r="AQ411" s="232"/>
      <c r="AR411" s="231"/>
      <c r="AS411" s="231"/>
      <c r="AT411" s="231"/>
      <c r="AU411" s="231"/>
      <c r="AV411" s="231"/>
      <c r="AW411" s="231"/>
      <c r="AX411" s="231"/>
      <c r="AY411" s="231"/>
    </row>
    <row r="412" spans="3:51" s="255" customFormat="1">
      <c r="C412" s="227"/>
      <c r="D412" s="253"/>
      <c r="E412" s="254"/>
      <c r="F412" s="217"/>
      <c r="G412" s="228"/>
      <c r="H412" s="229"/>
      <c r="I412" s="229"/>
      <c r="J412" s="216"/>
      <c r="K412" s="217"/>
      <c r="L412" s="230"/>
      <c r="M412" s="231"/>
      <c r="N412" s="231"/>
      <c r="O412" s="232"/>
      <c r="P412" s="232"/>
      <c r="Q412" s="232"/>
      <c r="R412" s="232"/>
      <c r="S412" s="232"/>
      <c r="T412" s="232"/>
      <c r="U412" s="232"/>
      <c r="V412" s="232"/>
      <c r="W412" s="232"/>
      <c r="X412" s="232"/>
      <c r="Y412" s="232"/>
      <c r="Z412" s="232"/>
      <c r="AA412" s="232"/>
      <c r="AB412" s="232"/>
      <c r="AC412" s="232"/>
      <c r="AD412" s="232"/>
      <c r="AE412" s="232"/>
      <c r="AF412" s="232"/>
      <c r="AG412" s="232"/>
      <c r="AH412" s="232"/>
      <c r="AI412" s="232"/>
      <c r="AJ412" s="232"/>
      <c r="AK412" s="232"/>
      <c r="AL412" s="232"/>
      <c r="AM412" s="232"/>
      <c r="AN412" s="232"/>
      <c r="AO412" s="232"/>
      <c r="AP412" s="232"/>
      <c r="AQ412" s="232"/>
      <c r="AR412" s="231"/>
      <c r="AS412" s="231"/>
      <c r="AT412" s="231"/>
      <c r="AU412" s="231"/>
      <c r="AV412" s="231"/>
      <c r="AW412" s="231"/>
      <c r="AX412" s="231"/>
      <c r="AY412" s="231"/>
    </row>
    <row r="413" spans="3:51" s="255" customFormat="1">
      <c r="C413" s="227"/>
      <c r="D413" s="253"/>
      <c r="E413" s="254"/>
      <c r="F413" s="217"/>
      <c r="G413" s="228"/>
      <c r="H413" s="229"/>
      <c r="I413" s="229"/>
      <c r="J413" s="216"/>
      <c r="K413" s="217"/>
      <c r="L413" s="230"/>
      <c r="M413" s="231"/>
      <c r="N413" s="231"/>
      <c r="O413" s="232"/>
      <c r="P413" s="232"/>
      <c r="Q413" s="232"/>
      <c r="R413" s="232"/>
      <c r="S413" s="232"/>
      <c r="T413" s="232"/>
      <c r="U413" s="232"/>
      <c r="V413" s="232"/>
      <c r="W413" s="232"/>
      <c r="X413" s="232"/>
      <c r="Y413" s="232"/>
      <c r="Z413" s="232"/>
      <c r="AA413" s="232"/>
      <c r="AB413" s="232"/>
      <c r="AC413" s="232"/>
      <c r="AD413" s="232"/>
      <c r="AE413" s="232"/>
      <c r="AF413" s="232"/>
      <c r="AG413" s="232"/>
      <c r="AH413" s="232"/>
      <c r="AI413" s="232"/>
      <c r="AJ413" s="232"/>
      <c r="AK413" s="232"/>
      <c r="AL413" s="232"/>
      <c r="AM413" s="232"/>
      <c r="AN413" s="232"/>
      <c r="AO413" s="232"/>
      <c r="AP413" s="232"/>
      <c r="AQ413" s="232"/>
      <c r="AR413" s="231"/>
      <c r="AS413" s="231"/>
      <c r="AT413" s="231"/>
      <c r="AU413" s="231"/>
      <c r="AV413" s="231"/>
      <c r="AW413" s="231"/>
      <c r="AX413" s="231"/>
      <c r="AY413" s="231"/>
    </row>
    <row r="414" spans="3:51" s="255" customFormat="1">
      <c r="C414" s="227"/>
      <c r="D414" s="253"/>
      <c r="E414" s="254"/>
      <c r="F414" s="217"/>
      <c r="G414" s="228"/>
      <c r="H414" s="229"/>
      <c r="I414" s="229"/>
      <c r="J414" s="216"/>
      <c r="K414" s="217"/>
      <c r="L414" s="230"/>
      <c r="M414" s="231"/>
      <c r="N414" s="231"/>
      <c r="O414" s="232"/>
      <c r="P414" s="232"/>
      <c r="Q414" s="232"/>
      <c r="R414" s="232"/>
      <c r="S414" s="232"/>
      <c r="T414" s="232"/>
      <c r="U414" s="232"/>
      <c r="V414" s="232"/>
      <c r="W414" s="232"/>
      <c r="X414" s="232"/>
      <c r="Y414" s="232"/>
      <c r="Z414" s="232"/>
      <c r="AA414" s="232"/>
      <c r="AB414" s="232"/>
      <c r="AC414" s="232"/>
      <c r="AD414" s="232"/>
      <c r="AE414" s="232"/>
      <c r="AF414" s="232"/>
      <c r="AG414" s="232"/>
      <c r="AH414" s="232"/>
      <c r="AI414" s="232"/>
      <c r="AJ414" s="232"/>
      <c r="AK414" s="232"/>
      <c r="AL414" s="232"/>
      <c r="AM414" s="232"/>
      <c r="AN414" s="232"/>
      <c r="AO414" s="232"/>
      <c r="AP414" s="232"/>
      <c r="AQ414" s="232"/>
      <c r="AR414" s="231"/>
      <c r="AS414" s="231"/>
      <c r="AT414" s="231"/>
      <c r="AU414" s="231"/>
      <c r="AV414" s="231"/>
      <c r="AW414" s="231"/>
      <c r="AX414" s="231"/>
      <c r="AY414" s="231"/>
    </row>
    <row r="415" spans="3:51" s="255" customFormat="1">
      <c r="C415" s="227"/>
      <c r="D415" s="253"/>
      <c r="E415" s="254"/>
      <c r="F415" s="217"/>
      <c r="G415" s="228"/>
      <c r="H415" s="229"/>
      <c r="I415" s="229"/>
      <c r="J415" s="216"/>
      <c r="K415" s="217"/>
      <c r="L415" s="230"/>
      <c r="M415" s="231"/>
      <c r="N415" s="231"/>
      <c r="O415" s="232"/>
      <c r="P415" s="232"/>
      <c r="Q415" s="232"/>
      <c r="R415" s="232"/>
      <c r="S415" s="232"/>
      <c r="T415" s="232"/>
      <c r="U415" s="232"/>
      <c r="V415" s="232"/>
      <c r="W415" s="232"/>
      <c r="X415" s="232"/>
      <c r="Y415" s="232"/>
      <c r="Z415" s="232"/>
      <c r="AA415" s="232"/>
      <c r="AB415" s="232"/>
      <c r="AC415" s="232"/>
      <c r="AD415" s="232"/>
      <c r="AE415" s="232"/>
      <c r="AF415" s="232"/>
      <c r="AG415" s="232"/>
      <c r="AH415" s="232"/>
      <c r="AI415" s="232"/>
      <c r="AJ415" s="232"/>
      <c r="AK415" s="232"/>
      <c r="AL415" s="232"/>
      <c r="AM415" s="232"/>
      <c r="AN415" s="232"/>
      <c r="AO415" s="232"/>
      <c r="AP415" s="232"/>
      <c r="AQ415" s="232"/>
      <c r="AR415" s="231"/>
      <c r="AS415" s="231"/>
      <c r="AT415" s="231"/>
      <c r="AU415" s="231"/>
      <c r="AV415" s="231"/>
      <c r="AW415" s="231"/>
      <c r="AX415" s="231"/>
      <c r="AY415" s="231"/>
    </row>
    <row r="416" spans="3:51" s="255" customFormat="1">
      <c r="C416" s="227"/>
      <c r="D416" s="253"/>
      <c r="E416" s="254"/>
      <c r="F416" s="217"/>
      <c r="G416" s="228"/>
      <c r="H416" s="229"/>
      <c r="I416" s="229"/>
      <c r="J416" s="216"/>
      <c r="K416" s="217"/>
      <c r="L416" s="230"/>
      <c r="M416" s="231"/>
      <c r="N416" s="231"/>
      <c r="O416" s="232"/>
      <c r="P416" s="232"/>
      <c r="Q416" s="232"/>
      <c r="R416" s="232"/>
      <c r="S416" s="232"/>
      <c r="T416" s="232"/>
      <c r="U416" s="232"/>
      <c r="V416" s="232"/>
      <c r="W416" s="232"/>
      <c r="X416" s="232"/>
      <c r="Y416" s="232"/>
      <c r="Z416" s="232"/>
      <c r="AA416" s="232"/>
      <c r="AB416" s="232"/>
      <c r="AC416" s="232"/>
      <c r="AD416" s="232"/>
      <c r="AE416" s="232"/>
      <c r="AF416" s="232"/>
      <c r="AG416" s="232"/>
      <c r="AH416" s="232"/>
      <c r="AI416" s="232"/>
      <c r="AJ416" s="232"/>
      <c r="AK416" s="232"/>
      <c r="AL416" s="232"/>
      <c r="AM416" s="232"/>
      <c r="AN416" s="232"/>
      <c r="AO416" s="232"/>
      <c r="AP416" s="232"/>
      <c r="AQ416" s="232"/>
      <c r="AR416" s="231"/>
      <c r="AS416" s="231"/>
      <c r="AT416" s="231"/>
      <c r="AU416" s="231"/>
      <c r="AV416" s="231"/>
      <c r="AW416" s="231"/>
      <c r="AX416" s="231"/>
      <c r="AY416" s="231"/>
    </row>
    <row r="417" spans="3:51" s="255" customFormat="1">
      <c r="C417" s="227"/>
      <c r="D417" s="253"/>
      <c r="E417" s="254"/>
      <c r="F417" s="217"/>
      <c r="G417" s="228"/>
      <c r="H417" s="229"/>
      <c r="I417" s="229"/>
      <c r="J417" s="216"/>
      <c r="K417" s="217"/>
      <c r="L417" s="230"/>
      <c r="M417" s="231"/>
      <c r="N417" s="231"/>
      <c r="O417" s="232"/>
      <c r="P417" s="232"/>
      <c r="Q417" s="232"/>
      <c r="R417" s="232"/>
      <c r="S417" s="232"/>
      <c r="T417" s="232"/>
      <c r="U417" s="232"/>
      <c r="V417" s="232"/>
      <c r="W417" s="232"/>
      <c r="X417" s="232"/>
      <c r="Y417" s="232"/>
      <c r="Z417" s="232"/>
      <c r="AA417" s="232"/>
      <c r="AB417" s="232"/>
      <c r="AC417" s="232"/>
      <c r="AD417" s="232"/>
      <c r="AE417" s="232"/>
      <c r="AF417" s="232"/>
      <c r="AG417" s="232"/>
      <c r="AH417" s="232"/>
      <c r="AI417" s="232"/>
      <c r="AJ417" s="232"/>
      <c r="AK417" s="232"/>
      <c r="AL417" s="232"/>
      <c r="AM417" s="232"/>
      <c r="AN417" s="232"/>
      <c r="AO417" s="232"/>
      <c r="AP417" s="232"/>
      <c r="AQ417" s="232"/>
      <c r="AR417" s="231"/>
      <c r="AS417" s="231"/>
      <c r="AT417" s="231"/>
      <c r="AU417" s="231"/>
      <c r="AV417" s="231"/>
      <c r="AW417" s="231"/>
      <c r="AX417" s="231"/>
      <c r="AY417" s="231"/>
    </row>
    <row r="418" spans="3:51" s="255" customFormat="1">
      <c r="C418" s="227"/>
      <c r="D418" s="253"/>
      <c r="E418" s="254"/>
      <c r="F418" s="217"/>
      <c r="G418" s="228"/>
      <c r="H418" s="229"/>
      <c r="I418" s="229"/>
      <c r="J418" s="216"/>
      <c r="K418" s="217"/>
      <c r="L418" s="230"/>
      <c r="M418" s="231"/>
      <c r="N418" s="231"/>
      <c r="O418" s="232"/>
      <c r="P418" s="232"/>
      <c r="Q418" s="232"/>
      <c r="R418" s="232"/>
      <c r="S418" s="232"/>
      <c r="T418" s="232"/>
      <c r="U418" s="232"/>
      <c r="V418" s="232"/>
      <c r="W418" s="232"/>
      <c r="X418" s="232"/>
      <c r="Y418" s="232"/>
      <c r="Z418" s="232"/>
      <c r="AA418" s="232"/>
      <c r="AB418" s="232"/>
      <c r="AC418" s="232"/>
      <c r="AD418" s="232"/>
      <c r="AE418" s="232"/>
      <c r="AF418" s="232"/>
      <c r="AG418" s="232"/>
      <c r="AH418" s="232"/>
      <c r="AI418" s="232"/>
      <c r="AJ418" s="232"/>
      <c r="AK418" s="232"/>
      <c r="AL418" s="232"/>
      <c r="AM418" s="232"/>
      <c r="AN418" s="232"/>
      <c r="AO418" s="232"/>
      <c r="AP418" s="232"/>
      <c r="AQ418" s="232"/>
      <c r="AR418" s="231"/>
      <c r="AS418" s="231"/>
      <c r="AT418" s="231"/>
      <c r="AU418" s="231"/>
      <c r="AV418" s="231"/>
      <c r="AW418" s="231"/>
      <c r="AX418" s="231"/>
      <c r="AY418" s="231"/>
    </row>
    <row r="419" spans="3:51" s="255" customFormat="1">
      <c r="C419" s="227"/>
      <c r="D419" s="253"/>
      <c r="E419" s="254"/>
      <c r="F419" s="217"/>
      <c r="G419" s="228"/>
      <c r="H419" s="229"/>
      <c r="I419" s="229"/>
      <c r="J419" s="216"/>
      <c r="K419" s="217"/>
      <c r="L419" s="230"/>
      <c r="M419" s="231"/>
      <c r="N419" s="231"/>
      <c r="O419" s="232"/>
      <c r="P419" s="232"/>
      <c r="Q419" s="232"/>
      <c r="R419" s="232"/>
      <c r="S419" s="232"/>
      <c r="T419" s="232"/>
      <c r="U419" s="232"/>
      <c r="V419" s="232"/>
      <c r="W419" s="232"/>
      <c r="X419" s="232"/>
      <c r="Y419" s="232"/>
      <c r="Z419" s="232"/>
      <c r="AA419" s="232"/>
      <c r="AB419" s="232"/>
      <c r="AC419" s="232"/>
      <c r="AD419" s="232"/>
      <c r="AE419" s="232"/>
      <c r="AF419" s="232"/>
      <c r="AG419" s="232"/>
      <c r="AH419" s="232"/>
      <c r="AI419" s="232"/>
      <c r="AJ419" s="232"/>
      <c r="AK419" s="232"/>
      <c r="AL419" s="232"/>
      <c r="AM419" s="232"/>
      <c r="AN419" s="232"/>
      <c r="AO419" s="232"/>
      <c r="AP419" s="232"/>
      <c r="AQ419" s="232"/>
      <c r="AR419" s="231"/>
      <c r="AS419" s="231"/>
      <c r="AT419" s="231"/>
      <c r="AU419" s="231"/>
      <c r="AV419" s="231"/>
      <c r="AW419" s="231"/>
      <c r="AX419" s="231"/>
      <c r="AY419" s="231"/>
    </row>
    <row r="420" spans="3:51" s="255" customFormat="1">
      <c r="C420" s="227"/>
      <c r="D420" s="253"/>
      <c r="E420" s="254"/>
      <c r="F420" s="217"/>
      <c r="G420" s="228"/>
      <c r="H420" s="229"/>
      <c r="I420" s="229"/>
      <c r="J420" s="216"/>
      <c r="K420" s="217"/>
      <c r="L420" s="230"/>
      <c r="M420" s="231"/>
      <c r="N420" s="231"/>
      <c r="O420" s="232"/>
      <c r="P420" s="232"/>
      <c r="Q420" s="232"/>
      <c r="R420" s="232"/>
      <c r="S420" s="232"/>
      <c r="T420" s="232"/>
      <c r="U420" s="232"/>
      <c r="V420" s="232"/>
      <c r="W420" s="232"/>
      <c r="X420" s="232"/>
      <c r="Y420" s="232"/>
      <c r="Z420" s="232"/>
      <c r="AA420" s="232"/>
      <c r="AB420" s="232"/>
      <c r="AC420" s="232"/>
      <c r="AD420" s="232"/>
      <c r="AE420" s="232"/>
      <c r="AF420" s="232"/>
      <c r="AG420" s="232"/>
      <c r="AH420" s="232"/>
      <c r="AI420" s="232"/>
      <c r="AJ420" s="232"/>
      <c r="AK420" s="232"/>
      <c r="AL420" s="232"/>
      <c r="AM420" s="232"/>
      <c r="AN420" s="232"/>
      <c r="AO420" s="232"/>
      <c r="AP420" s="232"/>
      <c r="AQ420" s="232"/>
      <c r="AR420" s="231"/>
      <c r="AS420" s="231"/>
      <c r="AT420" s="231"/>
      <c r="AU420" s="231"/>
      <c r="AV420" s="231"/>
      <c r="AW420" s="231"/>
      <c r="AX420" s="231"/>
      <c r="AY420" s="231"/>
    </row>
    <row r="421" spans="3:51" s="255" customFormat="1">
      <c r="C421" s="227"/>
      <c r="D421" s="253"/>
      <c r="E421" s="254"/>
      <c r="F421" s="217"/>
      <c r="G421" s="228"/>
      <c r="H421" s="229"/>
      <c r="I421" s="229"/>
      <c r="J421" s="216"/>
      <c r="K421" s="217"/>
      <c r="L421" s="230"/>
      <c r="M421" s="231"/>
      <c r="N421" s="231"/>
      <c r="O421" s="232"/>
      <c r="P421" s="232"/>
      <c r="Q421" s="232"/>
      <c r="R421" s="232"/>
      <c r="S421" s="232"/>
      <c r="T421" s="232"/>
      <c r="U421" s="232"/>
      <c r="V421" s="232"/>
      <c r="W421" s="232"/>
      <c r="X421" s="232"/>
      <c r="Y421" s="232"/>
      <c r="Z421" s="232"/>
      <c r="AA421" s="232"/>
      <c r="AB421" s="232"/>
      <c r="AC421" s="232"/>
      <c r="AD421" s="232"/>
      <c r="AE421" s="232"/>
      <c r="AF421" s="232"/>
      <c r="AG421" s="232"/>
      <c r="AH421" s="232"/>
      <c r="AI421" s="232"/>
      <c r="AJ421" s="232"/>
      <c r="AK421" s="232"/>
      <c r="AL421" s="232"/>
      <c r="AM421" s="232"/>
      <c r="AN421" s="232"/>
      <c r="AO421" s="232"/>
      <c r="AP421" s="232"/>
      <c r="AQ421" s="232"/>
      <c r="AR421" s="231"/>
      <c r="AS421" s="231"/>
      <c r="AT421" s="231"/>
      <c r="AU421" s="231"/>
      <c r="AV421" s="231"/>
      <c r="AW421" s="231"/>
      <c r="AX421" s="231"/>
      <c r="AY421" s="231"/>
    </row>
    <row r="422" spans="3:51" s="255" customFormat="1">
      <c r="C422" s="227"/>
      <c r="D422" s="253"/>
      <c r="E422" s="254"/>
      <c r="F422" s="217"/>
      <c r="G422" s="228"/>
      <c r="H422" s="229"/>
      <c r="I422" s="229"/>
      <c r="J422" s="216"/>
      <c r="K422" s="217"/>
      <c r="L422" s="230"/>
      <c r="M422" s="231"/>
      <c r="N422" s="231"/>
      <c r="O422" s="232"/>
      <c r="P422" s="232"/>
      <c r="Q422" s="232"/>
      <c r="R422" s="232"/>
      <c r="S422" s="232"/>
      <c r="T422" s="232"/>
      <c r="U422" s="232"/>
      <c r="V422" s="232"/>
      <c r="W422" s="232"/>
      <c r="X422" s="232"/>
      <c r="Y422" s="232"/>
      <c r="Z422" s="232"/>
      <c r="AA422" s="232"/>
      <c r="AB422" s="232"/>
      <c r="AC422" s="232"/>
      <c r="AD422" s="232"/>
      <c r="AE422" s="232"/>
      <c r="AF422" s="232"/>
      <c r="AG422" s="232"/>
      <c r="AH422" s="232"/>
      <c r="AI422" s="232"/>
      <c r="AJ422" s="232"/>
      <c r="AK422" s="232"/>
      <c r="AL422" s="232"/>
      <c r="AM422" s="232"/>
      <c r="AN422" s="232"/>
      <c r="AO422" s="232"/>
      <c r="AP422" s="232"/>
      <c r="AQ422" s="232"/>
      <c r="AR422" s="231"/>
      <c r="AS422" s="231"/>
      <c r="AT422" s="231"/>
      <c r="AU422" s="231"/>
      <c r="AV422" s="231"/>
      <c r="AW422" s="231"/>
      <c r="AX422" s="231"/>
      <c r="AY422" s="231"/>
    </row>
    <row r="423" spans="3:51" s="255" customFormat="1">
      <c r="C423" s="227"/>
      <c r="D423" s="253"/>
      <c r="E423" s="254"/>
      <c r="F423" s="217"/>
      <c r="G423" s="228"/>
      <c r="H423" s="229"/>
      <c r="I423" s="229"/>
      <c r="J423" s="216"/>
      <c r="K423" s="217"/>
      <c r="L423" s="230"/>
      <c r="M423" s="231"/>
      <c r="N423" s="231"/>
      <c r="O423" s="232"/>
      <c r="P423" s="232"/>
      <c r="Q423" s="232"/>
      <c r="R423" s="232"/>
      <c r="S423" s="232"/>
      <c r="T423" s="232"/>
      <c r="U423" s="232"/>
      <c r="V423" s="232"/>
      <c r="W423" s="232"/>
      <c r="X423" s="232"/>
      <c r="Y423" s="232"/>
      <c r="Z423" s="232"/>
      <c r="AA423" s="232"/>
      <c r="AB423" s="232"/>
      <c r="AC423" s="232"/>
      <c r="AD423" s="232"/>
      <c r="AE423" s="232"/>
      <c r="AF423" s="232"/>
      <c r="AG423" s="232"/>
      <c r="AH423" s="232"/>
      <c r="AI423" s="232"/>
      <c r="AJ423" s="232"/>
      <c r="AK423" s="232"/>
      <c r="AL423" s="232"/>
      <c r="AM423" s="232"/>
      <c r="AN423" s="232"/>
      <c r="AO423" s="232"/>
      <c r="AP423" s="232"/>
      <c r="AQ423" s="232"/>
      <c r="AR423" s="231"/>
      <c r="AS423" s="231"/>
      <c r="AT423" s="231"/>
      <c r="AU423" s="231"/>
      <c r="AV423" s="231"/>
      <c r="AW423" s="231"/>
      <c r="AX423" s="231"/>
      <c r="AY423" s="231"/>
    </row>
    <row r="424" spans="3:51" s="255" customFormat="1">
      <c r="C424" s="227"/>
      <c r="D424" s="253"/>
      <c r="E424" s="254"/>
      <c r="F424" s="217"/>
      <c r="G424" s="228"/>
      <c r="H424" s="229"/>
      <c r="I424" s="229"/>
      <c r="J424" s="216"/>
      <c r="K424" s="217"/>
      <c r="L424" s="230"/>
      <c r="M424" s="231"/>
      <c r="N424" s="231"/>
      <c r="O424" s="232"/>
      <c r="P424" s="232"/>
      <c r="Q424" s="232"/>
      <c r="R424" s="232"/>
      <c r="S424" s="232"/>
      <c r="T424" s="232"/>
      <c r="U424" s="232"/>
      <c r="V424" s="232"/>
      <c r="W424" s="232"/>
      <c r="X424" s="232"/>
      <c r="Y424" s="232"/>
      <c r="Z424" s="232"/>
      <c r="AA424" s="232"/>
      <c r="AB424" s="232"/>
      <c r="AC424" s="232"/>
      <c r="AD424" s="232"/>
      <c r="AE424" s="232"/>
      <c r="AF424" s="232"/>
      <c r="AG424" s="232"/>
      <c r="AH424" s="232"/>
      <c r="AI424" s="232"/>
      <c r="AJ424" s="232"/>
      <c r="AK424" s="232"/>
      <c r="AL424" s="232"/>
      <c r="AM424" s="232"/>
      <c r="AN424" s="232"/>
      <c r="AO424" s="232"/>
      <c r="AP424" s="232"/>
      <c r="AQ424" s="232"/>
      <c r="AR424" s="231"/>
      <c r="AS424" s="231"/>
      <c r="AT424" s="231"/>
      <c r="AU424" s="231"/>
      <c r="AV424" s="231"/>
      <c r="AW424" s="231"/>
      <c r="AX424" s="231"/>
      <c r="AY424" s="231"/>
    </row>
    <row r="425" spans="3:51" s="255" customFormat="1">
      <c r="C425" s="227"/>
      <c r="D425" s="253"/>
      <c r="E425" s="254"/>
      <c r="F425" s="217"/>
      <c r="G425" s="228"/>
      <c r="H425" s="229"/>
      <c r="I425" s="229"/>
      <c r="J425" s="216"/>
      <c r="K425" s="217"/>
      <c r="L425" s="230"/>
      <c r="M425" s="231"/>
      <c r="N425" s="231"/>
      <c r="O425" s="232"/>
      <c r="P425" s="232"/>
      <c r="Q425" s="232"/>
      <c r="R425" s="232"/>
      <c r="S425" s="232"/>
      <c r="T425" s="232"/>
      <c r="U425" s="232"/>
      <c r="V425" s="232"/>
      <c r="W425" s="232"/>
      <c r="X425" s="232"/>
      <c r="Y425" s="232"/>
      <c r="Z425" s="232"/>
      <c r="AA425" s="232"/>
      <c r="AB425" s="232"/>
      <c r="AC425" s="232"/>
      <c r="AD425" s="232"/>
      <c r="AE425" s="232"/>
      <c r="AF425" s="232"/>
      <c r="AG425" s="232"/>
      <c r="AH425" s="232"/>
      <c r="AI425" s="232"/>
      <c r="AJ425" s="232"/>
      <c r="AK425" s="232"/>
      <c r="AL425" s="232"/>
      <c r="AM425" s="232"/>
      <c r="AN425" s="232"/>
      <c r="AO425" s="232"/>
      <c r="AP425" s="232"/>
      <c r="AQ425" s="232"/>
      <c r="AR425" s="231"/>
      <c r="AS425" s="231"/>
      <c r="AT425" s="231"/>
      <c r="AU425" s="231"/>
      <c r="AV425" s="231"/>
      <c r="AW425" s="231"/>
      <c r="AX425" s="231"/>
      <c r="AY425" s="231"/>
    </row>
    <row r="426" spans="3:51" s="255" customFormat="1">
      <c r="C426" s="227"/>
      <c r="D426" s="253"/>
      <c r="E426" s="254"/>
      <c r="F426" s="217"/>
      <c r="G426" s="228"/>
      <c r="H426" s="229"/>
      <c r="I426" s="229"/>
      <c r="J426" s="216"/>
      <c r="K426" s="217"/>
      <c r="L426" s="230"/>
      <c r="M426" s="231"/>
      <c r="N426" s="231"/>
      <c r="O426" s="232"/>
      <c r="P426" s="232"/>
      <c r="Q426" s="232"/>
      <c r="R426" s="232"/>
      <c r="S426" s="232"/>
      <c r="T426" s="232"/>
      <c r="U426" s="232"/>
      <c r="V426" s="232"/>
      <c r="W426" s="232"/>
      <c r="X426" s="232"/>
      <c r="Y426" s="232"/>
      <c r="Z426" s="232"/>
      <c r="AA426" s="232"/>
      <c r="AB426" s="232"/>
      <c r="AC426" s="232"/>
      <c r="AD426" s="232"/>
      <c r="AE426" s="232"/>
      <c r="AF426" s="232"/>
      <c r="AG426" s="232"/>
      <c r="AH426" s="232"/>
      <c r="AI426" s="232"/>
      <c r="AJ426" s="232"/>
      <c r="AK426" s="232"/>
      <c r="AL426" s="232"/>
      <c r="AM426" s="232"/>
      <c r="AN426" s="232"/>
      <c r="AO426" s="232"/>
      <c r="AP426" s="232"/>
      <c r="AQ426" s="232"/>
      <c r="AR426" s="231"/>
      <c r="AS426" s="231"/>
      <c r="AT426" s="231"/>
      <c r="AU426" s="231"/>
      <c r="AV426" s="231"/>
      <c r="AW426" s="231"/>
      <c r="AX426" s="231"/>
      <c r="AY426" s="231"/>
    </row>
    <row r="427" spans="3:51" s="255" customFormat="1">
      <c r="C427" s="227"/>
      <c r="D427" s="253"/>
      <c r="E427" s="254"/>
      <c r="F427" s="217"/>
      <c r="G427" s="228"/>
      <c r="H427" s="229"/>
      <c r="I427" s="229"/>
      <c r="J427" s="216"/>
      <c r="K427" s="217"/>
      <c r="L427" s="230"/>
      <c r="M427" s="231"/>
      <c r="N427" s="231"/>
      <c r="O427" s="232"/>
      <c r="P427" s="232"/>
      <c r="Q427" s="232"/>
      <c r="R427" s="232"/>
      <c r="S427" s="232"/>
      <c r="T427" s="232"/>
      <c r="U427" s="232"/>
      <c r="V427" s="232"/>
      <c r="W427" s="232"/>
      <c r="X427" s="232"/>
      <c r="Y427" s="232"/>
      <c r="Z427" s="232"/>
      <c r="AA427" s="232"/>
      <c r="AB427" s="232"/>
      <c r="AC427" s="232"/>
      <c r="AD427" s="232"/>
      <c r="AE427" s="232"/>
      <c r="AF427" s="232"/>
      <c r="AG427" s="232"/>
      <c r="AH427" s="232"/>
      <c r="AI427" s="232"/>
      <c r="AJ427" s="232"/>
      <c r="AK427" s="232"/>
      <c r="AL427" s="232"/>
      <c r="AM427" s="232"/>
      <c r="AN427" s="232"/>
      <c r="AO427" s="232"/>
      <c r="AP427" s="232"/>
      <c r="AQ427" s="232"/>
      <c r="AR427" s="231"/>
      <c r="AS427" s="231"/>
      <c r="AT427" s="231"/>
      <c r="AU427" s="231"/>
      <c r="AV427" s="231"/>
      <c r="AW427" s="231"/>
      <c r="AX427" s="231"/>
      <c r="AY427" s="231"/>
    </row>
    <row r="428" spans="3:51" s="255" customFormat="1">
      <c r="C428" s="227"/>
      <c r="D428" s="253"/>
      <c r="E428" s="254"/>
      <c r="F428" s="217"/>
      <c r="G428" s="228"/>
      <c r="H428" s="229"/>
      <c r="I428" s="229"/>
      <c r="J428" s="216"/>
      <c r="K428" s="217"/>
      <c r="L428" s="230"/>
      <c r="M428" s="231"/>
      <c r="N428" s="231"/>
      <c r="O428" s="232"/>
      <c r="P428" s="232"/>
      <c r="Q428" s="232"/>
      <c r="R428" s="232"/>
      <c r="S428" s="232"/>
      <c r="T428" s="232"/>
      <c r="U428" s="232"/>
      <c r="V428" s="232"/>
      <c r="W428" s="232"/>
      <c r="X428" s="232"/>
      <c r="Y428" s="232"/>
      <c r="Z428" s="232"/>
      <c r="AA428" s="232"/>
      <c r="AB428" s="232"/>
      <c r="AC428" s="232"/>
      <c r="AD428" s="232"/>
      <c r="AE428" s="232"/>
      <c r="AF428" s="232"/>
      <c r="AG428" s="232"/>
      <c r="AH428" s="232"/>
      <c r="AI428" s="232"/>
      <c r="AJ428" s="232"/>
      <c r="AK428" s="232"/>
      <c r="AL428" s="232"/>
      <c r="AM428" s="232"/>
      <c r="AN428" s="232"/>
      <c r="AO428" s="232"/>
      <c r="AP428" s="232"/>
      <c r="AQ428" s="232"/>
      <c r="AR428" s="231"/>
      <c r="AS428" s="231"/>
      <c r="AT428" s="231"/>
      <c r="AU428" s="231"/>
      <c r="AV428" s="231"/>
      <c r="AW428" s="231"/>
      <c r="AX428" s="231"/>
      <c r="AY428" s="231"/>
    </row>
    <row r="429" spans="3:51" s="255" customFormat="1">
      <c r="C429" s="227"/>
      <c r="D429" s="253"/>
      <c r="E429" s="254"/>
      <c r="F429" s="217"/>
      <c r="G429" s="228"/>
      <c r="H429" s="229"/>
      <c r="I429" s="229"/>
      <c r="J429" s="216"/>
      <c r="K429" s="217"/>
      <c r="L429" s="230"/>
      <c r="M429" s="231"/>
      <c r="N429" s="231"/>
      <c r="O429" s="232"/>
      <c r="P429" s="232"/>
      <c r="Q429" s="232"/>
      <c r="R429" s="232"/>
      <c r="S429" s="232"/>
      <c r="T429" s="232"/>
      <c r="U429" s="232"/>
      <c r="V429" s="232"/>
      <c r="W429" s="232"/>
      <c r="X429" s="232"/>
      <c r="Y429" s="232"/>
      <c r="Z429" s="232"/>
      <c r="AA429" s="232"/>
      <c r="AB429" s="232"/>
      <c r="AC429" s="232"/>
      <c r="AD429" s="232"/>
      <c r="AE429" s="232"/>
      <c r="AF429" s="232"/>
      <c r="AG429" s="232"/>
      <c r="AH429" s="232"/>
      <c r="AI429" s="232"/>
      <c r="AJ429" s="232"/>
      <c r="AK429" s="232"/>
      <c r="AL429" s="232"/>
      <c r="AM429" s="232"/>
      <c r="AN429" s="232"/>
      <c r="AO429" s="232"/>
      <c r="AP429" s="232"/>
      <c r="AQ429" s="232"/>
      <c r="AR429" s="231"/>
      <c r="AS429" s="231"/>
      <c r="AT429" s="231"/>
      <c r="AU429" s="231"/>
      <c r="AV429" s="231"/>
      <c r="AW429" s="231"/>
      <c r="AX429" s="231"/>
      <c r="AY429" s="231"/>
    </row>
    <row r="430" spans="3:51" s="255" customFormat="1">
      <c r="C430" s="227"/>
      <c r="D430" s="253"/>
      <c r="E430" s="254"/>
      <c r="F430" s="217"/>
      <c r="G430" s="228"/>
      <c r="H430" s="229"/>
      <c r="I430" s="229"/>
      <c r="J430" s="216"/>
      <c r="K430" s="217"/>
      <c r="L430" s="230"/>
      <c r="M430" s="231"/>
      <c r="N430" s="231"/>
      <c r="O430" s="232"/>
      <c r="P430" s="232"/>
      <c r="Q430" s="232"/>
      <c r="R430" s="232"/>
      <c r="S430" s="232"/>
      <c r="T430" s="232"/>
      <c r="U430" s="232"/>
      <c r="V430" s="232"/>
      <c r="W430" s="232"/>
      <c r="X430" s="232"/>
      <c r="Y430" s="232"/>
      <c r="Z430" s="232"/>
      <c r="AA430" s="232"/>
      <c r="AB430" s="232"/>
      <c r="AC430" s="232"/>
      <c r="AD430" s="232"/>
      <c r="AE430" s="232"/>
      <c r="AF430" s="232"/>
      <c r="AG430" s="232"/>
      <c r="AH430" s="232"/>
      <c r="AI430" s="232"/>
      <c r="AJ430" s="232"/>
      <c r="AK430" s="232"/>
      <c r="AL430" s="232"/>
      <c r="AM430" s="232"/>
      <c r="AN430" s="232"/>
      <c r="AO430" s="232"/>
      <c r="AP430" s="232"/>
      <c r="AQ430" s="232"/>
      <c r="AR430" s="231"/>
      <c r="AS430" s="231"/>
      <c r="AT430" s="231"/>
      <c r="AU430" s="231"/>
      <c r="AV430" s="231"/>
      <c r="AW430" s="231"/>
      <c r="AX430" s="231"/>
      <c r="AY430" s="231"/>
    </row>
    <row r="431" spans="3:51" s="255" customFormat="1">
      <c r="C431" s="227"/>
      <c r="D431" s="253"/>
      <c r="E431" s="254"/>
      <c r="F431" s="217"/>
      <c r="G431" s="228"/>
      <c r="H431" s="229"/>
      <c r="I431" s="229"/>
      <c r="J431" s="216"/>
      <c r="K431" s="217"/>
      <c r="L431" s="230"/>
      <c r="M431" s="231"/>
      <c r="N431" s="231"/>
      <c r="O431" s="232"/>
      <c r="P431" s="232"/>
      <c r="Q431" s="232"/>
      <c r="R431" s="232"/>
      <c r="S431" s="232"/>
      <c r="T431" s="232"/>
      <c r="U431" s="232"/>
      <c r="V431" s="232"/>
      <c r="W431" s="232"/>
      <c r="X431" s="232"/>
      <c r="Y431" s="232"/>
      <c r="Z431" s="232"/>
      <c r="AA431" s="232"/>
      <c r="AB431" s="232"/>
      <c r="AC431" s="232"/>
      <c r="AD431" s="232"/>
      <c r="AE431" s="232"/>
      <c r="AF431" s="232"/>
      <c r="AG431" s="232"/>
      <c r="AH431" s="232"/>
      <c r="AI431" s="232"/>
      <c r="AJ431" s="232"/>
      <c r="AK431" s="232"/>
      <c r="AL431" s="232"/>
      <c r="AM431" s="232"/>
      <c r="AN431" s="232"/>
      <c r="AO431" s="232"/>
      <c r="AP431" s="232"/>
      <c r="AQ431" s="232"/>
      <c r="AR431" s="231"/>
      <c r="AS431" s="231"/>
      <c r="AT431" s="231"/>
      <c r="AU431" s="231"/>
      <c r="AV431" s="231"/>
      <c r="AW431" s="231"/>
      <c r="AX431" s="231"/>
      <c r="AY431" s="231"/>
    </row>
    <row r="432" spans="3:51" s="255" customFormat="1">
      <c r="C432" s="227"/>
      <c r="D432" s="253"/>
      <c r="E432" s="254"/>
      <c r="F432" s="217"/>
      <c r="G432" s="228"/>
      <c r="H432" s="229"/>
      <c r="I432" s="229"/>
      <c r="J432" s="216"/>
      <c r="K432" s="217"/>
      <c r="L432" s="230"/>
      <c r="M432" s="231"/>
      <c r="N432" s="231"/>
      <c r="O432" s="232"/>
      <c r="P432" s="232"/>
      <c r="Q432" s="232"/>
      <c r="R432" s="232"/>
      <c r="S432" s="232"/>
      <c r="T432" s="232"/>
      <c r="U432" s="232"/>
      <c r="V432" s="232"/>
      <c r="W432" s="232"/>
      <c r="X432" s="232"/>
      <c r="Y432" s="232"/>
      <c r="Z432" s="232"/>
      <c r="AA432" s="232"/>
      <c r="AB432" s="232"/>
      <c r="AC432" s="232"/>
      <c r="AD432" s="232"/>
      <c r="AE432" s="232"/>
      <c r="AF432" s="232"/>
      <c r="AG432" s="232"/>
      <c r="AH432" s="232"/>
      <c r="AI432" s="232"/>
      <c r="AJ432" s="232"/>
      <c r="AK432" s="232"/>
      <c r="AL432" s="232"/>
      <c r="AM432" s="232"/>
      <c r="AN432" s="232"/>
      <c r="AO432" s="232"/>
      <c r="AP432" s="232"/>
      <c r="AQ432" s="232"/>
      <c r="AR432" s="231"/>
      <c r="AS432" s="231"/>
      <c r="AT432" s="231"/>
      <c r="AU432" s="231"/>
      <c r="AV432" s="231"/>
      <c r="AW432" s="231"/>
      <c r="AX432" s="231"/>
      <c r="AY432" s="231"/>
    </row>
    <row r="433" spans="3:51" s="255" customFormat="1">
      <c r="C433" s="227"/>
      <c r="D433" s="253"/>
      <c r="E433" s="254"/>
      <c r="F433" s="217"/>
      <c r="G433" s="228"/>
      <c r="H433" s="229"/>
      <c r="I433" s="229"/>
      <c r="J433" s="216"/>
      <c r="K433" s="217"/>
      <c r="L433" s="230"/>
      <c r="M433" s="231"/>
      <c r="N433" s="231"/>
      <c r="O433" s="232"/>
      <c r="P433" s="232"/>
      <c r="Q433" s="232"/>
      <c r="R433" s="232"/>
      <c r="S433" s="232"/>
      <c r="T433" s="232"/>
      <c r="U433" s="232"/>
      <c r="V433" s="232"/>
      <c r="W433" s="232"/>
      <c r="X433" s="232"/>
      <c r="Y433" s="232"/>
      <c r="Z433" s="232"/>
      <c r="AA433" s="232"/>
      <c r="AB433" s="232"/>
      <c r="AC433" s="232"/>
      <c r="AD433" s="232"/>
      <c r="AE433" s="232"/>
      <c r="AF433" s="232"/>
      <c r="AG433" s="232"/>
      <c r="AH433" s="232"/>
      <c r="AI433" s="232"/>
      <c r="AJ433" s="232"/>
      <c r="AK433" s="232"/>
      <c r="AL433" s="232"/>
      <c r="AM433" s="232"/>
      <c r="AN433" s="232"/>
      <c r="AO433" s="232"/>
      <c r="AP433" s="232"/>
      <c r="AQ433" s="232"/>
      <c r="AR433" s="231"/>
      <c r="AS433" s="231"/>
      <c r="AT433" s="231"/>
      <c r="AU433" s="231"/>
      <c r="AV433" s="231"/>
      <c r="AW433" s="231"/>
      <c r="AX433" s="231"/>
      <c r="AY433" s="231"/>
    </row>
    <row r="434" spans="3:51" s="255" customFormat="1">
      <c r="C434" s="227"/>
      <c r="D434" s="253"/>
      <c r="E434" s="254"/>
      <c r="F434" s="217"/>
      <c r="G434" s="228"/>
      <c r="H434" s="229"/>
      <c r="I434" s="229"/>
      <c r="J434" s="216"/>
      <c r="K434" s="217"/>
      <c r="L434" s="230"/>
      <c r="M434" s="231"/>
      <c r="N434" s="231"/>
      <c r="O434" s="232"/>
      <c r="P434" s="232"/>
      <c r="Q434" s="232"/>
      <c r="R434" s="232"/>
      <c r="S434" s="232"/>
      <c r="T434" s="232"/>
      <c r="U434" s="232"/>
      <c r="V434" s="232"/>
      <c r="W434" s="232"/>
      <c r="X434" s="232"/>
      <c r="Y434" s="232"/>
      <c r="Z434" s="232"/>
      <c r="AA434" s="232"/>
      <c r="AB434" s="232"/>
      <c r="AC434" s="232"/>
      <c r="AD434" s="232"/>
      <c r="AE434" s="232"/>
      <c r="AF434" s="232"/>
      <c r="AG434" s="232"/>
      <c r="AH434" s="232"/>
      <c r="AI434" s="232"/>
      <c r="AJ434" s="232"/>
      <c r="AK434" s="232"/>
      <c r="AL434" s="232"/>
      <c r="AM434" s="232"/>
      <c r="AN434" s="232"/>
      <c r="AO434" s="232"/>
      <c r="AP434" s="232"/>
      <c r="AQ434" s="232"/>
      <c r="AR434" s="231"/>
      <c r="AS434" s="231"/>
      <c r="AT434" s="231"/>
      <c r="AU434" s="231"/>
      <c r="AV434" s="231"/>
      <c r="AW434" s="231"/>
      <c r="AX434" s="231"/>
      <c r="AY434" s="231"/>
    </row>
    <row r="435" spans="3:51" s="255" customFormat="1">
      <c r="C435" s="227"/>
      <c r="D435" s="253"/>
      <c r="E435" s="254"/>
      <c r="F435" s="217"/>
      <c r="G435" s="228"/>
      <c r="H435" s="229"/>
      <c r="I435" s="229"/>
      <c r="J435" s="216"/>
      <c r="K435" s="217"/>
      <c r="L435" s="230"/>
      <c r="M435" s="231"/>
      <c r="N435" s="231"/>
      <c r="O435" s="232"/>
      <c r="P435" s="232"/>
      <c r="Q435" s="232"/>
      <c r="R435" s="232"/>
      <c r="S435" s="232"/>
      <c r="T435" s="232"/>
      <c r="U435" s="232"/>
      <c r="V435" s="232"/>
      <c r="W435" s="232"/>
      <c r="X435" s="232"/>
      <c r="Y435" s="232"/>
      <c r="Z435" s="232"/>
      <c r="AA435" s="232"/>
      <c r="AB435" s="232"/>
      <c r="AC435" s="232"/>
      <c r="AD435" s="232"/>
      <c r="AE435" s="232"/>
      <c r="AF435" s="232"/>
      <c r="AG435" s="232"/>
      <c r="AH435" s="232"/>
      <c r="AI435" s="232"/>
      <c r="AJ435" s="232"/>
      <c r="AK435" s="232"/>
      <c r="AL435" s="232"/>
      <c r="AM435" s="232"/>
      <c r="AN435" s="232"/>
      <c r="AO435" s="232"/>
      <c r="AP435" s="232"/>
      <c r="AQ435" s="232"/>
      <c r="AR435" s="231"/>
      <c r="AS435" s="231"/>
      <c r="AT435" s="231"/>
      <c r="AU435" s="231"/>
      <c r="AV435" s="231"/>
      <c r="AW435" s="231"/>
      <c r="AX435" s="231"/>
      <c r="AY435" s="231"/>
    </row>
    <row r="436" spans="3:51" s="255" customFormat="1">
      <c r="C436" s="227"/>
      <c r="D436" s="253"/>
      <c r="E436" s="254"/>
      <c r="F436" s="217"/>
      <c r="G436" s="228"/>
      <c r="H436" s="229"/>
      <c r="I436" s="229"/>
      <c r="J436" s="216"/>
      <c r="K436" s="217"/>
      <c r="L436" s="230"/>
      <c r="M436" s="231"/>
      <c r="N436" s="231"/>
      <c r="O436" s="232"/>
      <c r="P436" s="232"/>
      <c r="Q436" s="232"/>
      <c r="R436" s="232"/>
      <c r="S436" s="232"/>
      <c r="T436" s="232"/>
      <c r="U436" s="232"/>
      <c r="V436" s="232"/>
      <c r="W436" s="232"/>
      <c r="X436" s="232"/>
      <c r="Y436" s="232"/>
      <c r="Z436" s="232"/>
      <c r="AA436" s="232"/>
      <c r="AB436" s="232"/>
      <c r="AC436" s="232"/>
      <c r="AD436" s="232"/>
      <c r="AE436" s="232"/>
      <c r="AF436" s="232"/>
      <c r="AG436" s="232"/>
      <c r="AH436" s="232"/>
      <c r="AI436" s="232"/>
      <c r="AJ436" s="232"/>
      <c r="AK436" s="232"/>
      <c r="AL436" s="232"/>
      <c r="AM436" s="232"/>
      <c r="AN436" s="232"/>
      <c r="AO436" s="232"/>
      <c r="AP436" s="232"/>
      <c r="AQ436" s="232"/>
      <c r="AR436" s="231"/>
      <c r="AS436" s="231"/>
      <c r="AT436" s="231"/>
      <c r="AU436" s="231"/>
      <c r="AV436" s="231"/>
      <c r="AW436" s="231"/>
      <c r="AX436" s="231"/>
      <c r="AY436" s="231"/>
    </row>
    <row r="437" spans="3:51" s="255" customFormat="1">
      <c r="C437" s="227"/>
      <c r="D437" s="253"/>
      <c r="E437" s="254"/>
      <c r="F437" s="217"/>
      <c r="G437" s="228"/>
      <c r="H437" s="229"/>
      <c r="I437" s="229"/>
      <c r="J437" s="216"/>
      <c r="K437" s="217"/>
      <c r="L437" s="230"/>
      <c r="M437" s="231"/>
      <c r="N437" s="231"/>
      <c r="O437" s="232"/>
      <c r="P437" s="232"/>
      <c r="Q437" s="232"/>
      <c r="R437" s="232"/>
      <c r="S437" s="232"/>
      <c r="T437" s="232"/>
      <c r="U437" s="232"/>
      <c r="V437" s="232"/>
      <c r="W437" s="232"/>
      <c r="X437" s="232"/>
      <c r="Y437" s="232"/>
      <c r="Z437" s="232"/>
      <c r="AA437" s="232"/>
      <c r="AB437" s="232"/>
      <c r="AC437" s="232"/>
      <c r="AD437" s="232"/>
      <c r="AE437" s="232"/>
      <c r="AF437" s="232"/>
      <c r="AG437" s="232"/>
      <c r="AH437" s="232"/>
      <c r="AI437" s="232"/>
      <c r="AJ437" s="232"/>
      <c r="AK437" s="232"/>
      <c r="AL437" s="232"/>
      <c r="AM437" s="232"/>
      <c r="AN437" s="232"/>
      <c r="AO437" s="232"/>
      <c r="AP437" s="232"/>
      <c r="AQ437" s="232"/>
      <c r="AR437" s="231"/>
      <c r="AS437" s="231"/>
      <c r="AT437" s="231"/>
      <c r="AU437" s="231"/>
      <c r="AV437" s="231"/>
      <c r="AW437" s="231"/>
      <c r="AX437" s="231"/>
      <c r="AY437" s="231"/>
    </row>
    <row r="438" spans="3:51" s="255" customFormat="1">
      <c r="C438" s="227"/>
      <c r="D438" s="253"/>
      <c r="E438" s="254"/>
      <c r="F438" s="217"/>
      <c r="G438" s="228"/>
      <c r="H438" s="229"/>
      <c r="I438" s="229"/>
      <c r="J438" s="216"/>
      <c r="K438" s="217"/>
      <c r="L438" s="230"/>
      <c r="M438" s="231"/>
      <c r="N438" s="231"/>
      <c r="O438" s="232"/>
      <c r="P438" s="232"/>
      <c r="Q438" s="232"/>
      <c r="R438" s="232"/>
      <c r="S438" s="232"/>
      <c r="T438" s="232"/>
      <c r="U438" s="232"/>
      <c r="V438" s="232"/>
      <c r="W438" s="232"/>
      <c r="X438" s="232"/>
      <c r="Y438" s="232"/>
      <c r="Z438" s="232"/>
      <c r="AA438" s="232"/>
      <c r="AB438" s="232"/>
      <c r="AC438" s="232"/>
      <c r="AD438" s="232"/>
      <c r="AE438" s="232"/>
      <c r="AF438" s="232"/>
      <c r="AG438" s="232"/>
      <c r="AH438" s="232"/>
      <c r="AI438" s="232"/>
      <c r="AJ438" s="232"/>
      <c r="AK438" s="232"/>
      <c r="AL438" s="232"/>
      <c r="AM438" s="232"/>
      <c r="AN438" s="232"/>
      <c r="AO438" s="232"/>
      <c r="AP438" s="232"/>
      <c r="AQ438" s="232"/>
      <c r="AR438" s="231"/>
      <c r="AS438" s="231"/>
      <c r="AT438" s="231"/>
      <c r="AU438" s="231"/>
      <c r="AV438" s="231"/>
      <c r="AW438" s="231"/>
      <c r="AX438" s="231"/>
      <c r="AY438" s="231"/>
    </row>
    <row r="439" spans="3:51" s="255" customFormat="1">
      <c r="C439" s="227"/>
      <c r="D439" s="253"/>
      <c r="E439" s="254"/>
      <c r="F439" s="217"/>
      <c r="G439" s="228"/>
      <c r="H439" s="229"/>
      <c r="I439" s="229"/>
      <c r="J439" s="216"/>
      <c r="K439" s="217"/>
      <c r="L439" s="230"/>
      <c r="M439" s="231"/>
      <c r="N439" s="231"/>
      <c r="O439" s="232"/>
      <c r="P439" s="232"/>
      <c r="Q439" s="232"/>
      <c r="R439" s="232"/>
      <c r="S439" s="232"/>
      <c r="T439" s="232"/>
      <c r="U439" s="232"/>
      <c r="V439" s="232"/>
      <c r="W439" s="232"/>
      <c r="X439" s="232"/>
      <c r="Y439" s="232"/>
      <c r="Z439" s="232"/>
      <c r="AA439" s="232"/>
      <c r="AB439" s="232"/>
      <c r="AC439" s="232"/>
      <c r="AD439" s="232"/>
      <c r="AE439" s="232"/>
      <c r="AF439" s="232"/>
      <c r="AG439" s="232"/>
      <c r="AH439" s="232"/>
      <c r="AI439" s="232"/>
      <c r="AJ439" s="232"/>
      <c r="AK439" s="232"/>
      <c r="AL439" s="232"/>
      <c r="AM439" s="232"/>
      <c r="AN439" s="232"/>
      <c r="AO439" s="232"/>
      <c r="AP439" s="232"/>
      <c r="AQ439" s="232"/>
      <c r="AR439" s="231"/>
      <c r="AS439" s="231"/>
      <c r="AT439" s="231"/>
      <c r="AU439" s="231"/>
      <c r="AV439" s="231"/>
      <c r="AW439" s="231"/>
      <c r="AX439" s="231"/>
      <c r="AY439" s="231"/>
    </row>
    <row r="440" spans="3:51" s="255" customFormat="1">
      <c r="C440" s="227"/>
      <c r="D440" s="253"/>
      <c r="E440" s="254"/>
      <c r="F440" s="217"/>
      <c r="G440" s="228"/>
      <c r="H440" s="229"/>
      <c r="I440" s="229"/>
      <c r="J440" s="216"/>
      <c r="K440" s="217"/>
      <c r="L440" s="230"/>
      <c r="M440" s="231"/>
      <c r="N440" s="231"/>
      <c r="O440" s="232"/>
      <c r="P440" s="232"/>
      <c r="Q440" s="232"/>
      <c r="R440" s="232"/>
      <c r="S440" s="232"/>
      <c r="T440" s="232"/>
      <c r="U440" s="232"/>
      <c r="V440" s="232"/>
      <c r="W440" s="232"/>
      <c r="X440" s="232"/>
      <c r="Y440" s="232"/>
      <c r="Z440" s="232"/>
      <c r="AA440" s="232"/>
      <c r="AB440" s="232"/>
      <c r="AC440" s="232"/>
      <c r="AD440" s="232"/>
      <c r="AE440" s="232"/>
      <c r="AF440" s="232"/>
      <c r="AG440" s="232"/>
      <c r="AH440" s="232"/>
      <c r="AI440" s="232"/>
      <c r="AJ440" s="232"/>
      <c r="AK440" s="232"/>
      <c r="AL440" s="232"/>
      <c r="AM440" s="232"/>
      <c r="AN440" s="232"/>
      <c r="AO440" s="232"/>
      <c r="AP440" s="232"/>
      <c r="AQ440" s="232"/>
      <c r="AR440" s="231"/>
      <c r="AS440" s="231"/>
      <c r="AT440" s="231"/>
      <c r="AU440" s="231"/>
      <c r="AV440" s="231"/>
      <c r="AW440" s="231"/>
      <c r="AX440" s="231"/>
      <c r="AY440" s="231"/>
    </row>
    <row r="441" spans="3:51" s="255" customFormat="1">
      <c r="C441" s="227"/>
      <c r="D441" s="253"/>
      <c r="E441" s="254"/>
      <c r="F441" s="217"/>
      <c r="G441" s="228"/>
      <c r="H441" s="229"/>
      <c r="I441" s="229"/>
      <c r="J441" s="216"/>
      <c r="K441" s="217"/>
      <c r="L441" s="230"/>
      <c r="M441" s="231"/>
      <c r="N441" s="231"/>
      <c r="O441" s="232"/>
      <c r="P441" s="232"/>
      <c r="Q441" s="232"/>
      <c r="R441" s="232"/>
      <c r="S441" s="232"/>
      <c r="T441" s="232"/>
      <c r="U441" s="232"/>
      <c r="V441" s="232"/>
      <c r="W441" s="232"/>
      <c r="X441" s="232"/>
      <c r="Y441" s="232"/>
      <c r="Z441" s="232"/>
      <c r="AA441" s="232"/>
      <c r="AB441" s="232"/>
      <c r="AC441" s="232"/>
      <c r="AD441" s="232"/>
      <c r="AE441" s="232"/>
      <c r="AF441" s="232"/>
      <c r="AG441" s="232"/>
      <c r="AH441" s="232"/>
      <c r="AI441" s="232"/>
      <c r="AJ441" s="232"/>
      <c r="AK441" s="232"/>
      <c r="AL441" s="232"/>
      <c r="AM441" s="232"/>
      <c r="AN441" s="232"/>
      <c r="AO441" s="232"/>
      <c r="AP441" s="232"/>
      <c r="AQ441" s="232"/>
      <c r="AR441" s="231"/>
      <c r="AS441" s="231"/>
      <c r="AT441" s="231"/>
      <c r="AU441" s="231"/>
      <c r="AV441" s="231"/>
      <c r="AW441" s="231"/>
      <c r="AX441" s="231"/>
      <c r="AY441" s="231"/>
    </row>
    <row r="442" spans="3:51" s="255" customFormat="1">
      <c r="C442" s="227"/>
      <c r="D442" s="253"/>
      <c r="E442" s="254"/>
      <c r="F442" s="217"/>
      <c r="G442" s="228"/>
      <c r="H442" s="229"/>
      <c r="I442" s="229"/>
      <c r="J442" s="216"/>
      <c r="K442" s="217"/>
      <c r="L442" s="230"/>
      <c r="M442" s="231"/>
      <c r="N442" s="231"/>
      <c r="O442" s="232"/>
      <c r="P442" s="232"/>
      <c r="Q442" s="232"/>
      <c r="R442" s="232"/>
      <c r="S442" s="232"/>
      <c r="T442" s="232"/>
      <c r="U442" s="232"/>
      <c r="V442" s="232"/>
      <c r="W442" s="232"/>
      <c r="X442" s="232"/>
      <c r="Y442" s="232"/>
      <c r="Z442" s="232"/>
      <c r="AA442" s="232"/>
      <c r="AB442" s="232"/>
      <c r="AC442" s="232"/>
      <c r="AD442" s="232"/>
      <c r="AE442" s="232"/>
      <c r="AF442" s="232"/>
      <c r="AG442" s="232"/>
      <c r="AH442" s="232"/>
      <c r="AI442" s="232"/>
      <c r="AJ442" s="232"/>
      <c r="AK442" s="232"/>
      <c r="AL442" s="232"/>
      <c r="AM442" s="232"/>
      <c r="AN442" s="232"/>
      <c r="AO442" s="232"/>
      <c r="AP442" s="232"/>
      <c r="AQ442" s="232"/>
      <c r="AR442" s="231"/>
      <c r="AS442" s="231"/>
      <c r="AT442" s="231"/>
      <c r="AU442" s="231"/>
      <c r="AV442" s="231"/>
      <c r="AW442" s="231"/>
      <c r="AX442" s="231"/>
      <c r="AY442" s="231"/>
    </row>
    <row r="443" spans="3:51" s="255" customFormat="1">
      <c r="C443" s="227"/>
      <c r="D443" s="253"/>
      <c r="E443" s="254"/>
      <c r="F443" s="217"/>
      <c r="G443" s="228"/>
      <c r="H443" s="229"/>
      <c r="I443" s="229"/>
      <c r="J443" s="216"/>
      <c r="K443" s="217"/>
      <c r="L443" s="230"/>
      <c r="M443" s="231"/>
      <c r="N443" s="231"/>
      <c r="O443" s="232"/>
      <c r="P443" s="232"/>
      <c r="Q443" s="232"/>
      <c r="R443" s="232"/>
      <c r="S443" s="232"/>
      <c r="T443" s="232"/>
      <c r="U443" s="232"/>
      <c r="V443" s="232"/>
      <c r="W443" s="232"/>
      <c r="X443" s="232"/>
      <c r="Y443" s="232"/>
      <c r="Z443" s="232"/>
      <c r="AA443" s="232"/>
      <c r="AB443" s="232"/>
      <c r="AC443" s="232"/>
      <c r="AD443" s="232"/>
      <c r="AE443" s="232"/>
      <c r="AF443" s="232"/>
      <c r="AG443" s="232"/>
      <c r="AH443" s="232"/>
      <c r="AI443" s="232"/>
      <c r="AJ443" s="232"/>
      <c r="AK443" s="232"/>
      <c r="AL443" s="232"/>
      <c r="AM443" s="232"/>
      <c r="AN443" s="232"/>
      <c r="AO443" s="232"/>
      <c r="AP443" s="232"/>
      <c r="AQ443" s="232"/>
      <c r="AR443" s="231"/>
      <c r="AS443" s="231"/>
      <c r="AT443" s="231"/>
      <c r="AU443" s="231"/>
      <c r="AV443" s="231"/>
      <c r="AW443" s="231"/>
      <c r="AX443" s="231"/>
      <c r="AY443" s="231"/>
    </row>
    <row r="444" spans="3:51" s="255" customFormat="1">
      <c r="C444" s="227"/>
      <c r="D444" s="253"/>
      <c r="E444" s="254"/>
      <c r="F444" s="217"/>
      <c r="G444" s="228"/>
      <c r="H444" s="229"/>
      <c r="I444" s="229"/>
      <c r="J444" s="216"/>
      <c r="K444" s="217"/>
      <c r="L444" s="230"/>
      <c r="M444" s="231"/>
      <c r="N444" s="231"/>
      <c r="O444" s="232"/>
      <c r="P444" s="232"/>
      <c r="Q444" s="232"/>
      <c r="R444" s="232"/>
      <c r="S444" s="232"/>
      <c r="T444" s="232"/>
      <c r="U444" s="232"/>
      <c r="V444" s="232"/>
      <c r="W444" s="232"/>
      <c r="X444" s="232"/>
      <c r="Y444" s="232"/>
      <c r="Z444" s="232"/>
      <c r="AA444" s="232"/>
      <c r="AB444" s="232"/>
      <c r="AC444" s="232"/>
      <c r="AD444" s="232"/>
      <c r="AE444" s="232"/>
      <c r="AF444" s="232"/>
      <c r="AG444" s="232"/>
      <c r="AH444" s="232"/>
      <c r="AI444" s="232"/>
      <c r="AJ444" s="232"/>
      <c r="AK444" s="232"/>
      <c r="AL444" s="232"/>
      <c r="AM444" s="232"/>
      <c r="AN444" s="232"/>
      <c r="AO444" s="232"/>
      <c r="AP444" s="232"/>
      <c r="AQ444" s="232"/>
      <c r="AR444" s="231"/>
      <c r="AS444" s="231"/>
      <c r="AT444" s="231"/>
      <c r="AU444" s="231"/>
      <c r="AV444" s="231"/>
      <c r="AW444" s="231"/>
      <c r="AX444" s="231"/>
      <c r="AY444" s="231"/>
    </row>
    <row r="445" spans="3:51" s="255" customFormat="1">
      <c r="C445" s="227"/>
      <c r="D445" s="253"/>
      <c r="E445" s="254"/>
      <c r="F445" s="217"/>
      <c r="G445" s="228"/>
      <c r="H445" s="229"/>
      <c r="I445" s="229"/>
      <c r="J445" s="216"/>
      <c r="K445" s="217"/>
      <c r="L445" s="230"/>
      <c r="M445" s="231"/>
      <c r="N445" s="231"/>
      <c r="O445" s="232"/>
      <c r="P445" s="232"/>
      <c r="Q445" s="232"/>
      <c r="R445" s="232"/>
      <c r="S445" s="232"/>
      <c r="T445" s="232"/>
      <c r="U445" s="232"/>
      <c r="V445" s="232"/>
      <c r="W445" s="232"/>
      <c r="X445" s="232"/>
      <c r="Y445" s="232"/>
      <c r="Z445" s="232"/>
      <c r="AA445" s="232"/>
      <c r="AB445" s="232"/>
      <c r="AC445" s="232"/>
      <c r="AD445" s="232"/>
      <c r="AE445" s="232"/>
      <c r="AF445" s="232"/>
      <c r="AG445" s="232"/>
      <c r="AH445" s="232"/>
      <c r="AI445" s="232"/>
      <c r="AJ445" s="232"/>
      <c r="AK445" s="232"/>
      <c r="AL445" s="232"/>
      <c r="AM445" s="232"/>
      <c r="AN445" s="232"/>
      <c r="AO445" s="232"/>
      <c r="AP445" s="232"/>
      <c r="AQ445" s="232"/>
      <c r="AR445" s="231"/>
      <c r="AS445" s="231"/>
      <c r="AT445" s="231"/>
      <c r="AU445" s="231"/>
      <c r="AV445" s="231"/>
      <c r="AW445" s="231"/>
      <c r="AX445" s="231"/>
      <c r="AY445" s="231"/>
    </row>
    <row r="446" spans="3:51" s="255" customFormat="1">
      <c r="C446" s="227"/>
      <c r="D446" s="253"/>
      <c r="E446" s="254"/>
      <c r="F446" s="217"/>
      <c r="G446" s="228"/>
      <c r="H446" s="229"/>
      <c r="I446" s="229"/>
      <c r="J446" s="216"/>
      <c r="K446" s="217"/>
      <c r="L446" s="230"/>
      <c r="M446" s="231"/>
      <c r="N446" s="231"/>
      <c r="O446" s="232"/>
      <c r="P446" s="232"/>
      <c r="Q446" s="232"/>
      <c r="R446" s="232"/>
      <c r="S446" s="232"/>
      <c r="T446" s="232"/>
      <c r="U446" s="232"/>
      <c r="V446" s="232"/>
      <c r="W446" s="232"/>
      <c r="X446" s="232"/>
      <c r="Y446" s="232"/>
      <c r="Z446" s="232"/>
      <c r="AA446" s="232"/>
      <c r="AB446" s="232"/>
      <c r="AC446" s="232"/>
      <c r="AD446" s="232"/>
      <c r="AE446" s="232"/>
      <c r="AF446" s="232"/>
      <c r="AG446" s="232"/>
      <c r="AH446" s="232"/>
      <c r="AI446" s="232"/>
      <c r="AJ446" s="232"/>
      <c r="AK446" s="232"/>
      <c r="AL446" s="232"/>
      <c r="AM446" s="232"/>
      <c r="AN446" s="232"/>
      <c r="AO446" s="232"/>
      <c r="AP446" s="232"/>
      <c r="AQ446" s="232"/>
      <c r="AR446" s="231"/>
      <c r="AS446" s="231"/>
      <c r="AT446" s="231"/>
      <c r="AU446" s="231"/>
      <c r="AV446" s="231"/>
      <c r="AW446" s="231"/>
      <c r="AX446" s="231"/>
      <c r="AY446" s="231"/>
    </row>
    <row r="447" spans="3:51" s="255" customFormat="1">
      <c r="C447" s="227"/>
      <c r="D447" s="253"/>
      <c r="E447" s="254"/>
      <c r="F447" s="217"/>
      <c r="G447" s="228"/>
      <c r="H447" s="229"/>
      <c r="I447" s="229"/>
      <c r="J447" s="216"/>
      <c r="K447" s="217"/>
      <c r="L447" s="230"/>
      <c r="M447" s="231"/>
      <c r="N447" s="231"/>
      <c r="O447" s="232"/>
      <c r="P447" s="232"/>
      <c r="Q447" s="232"/>
      <c r="R447" s="232"/>
      <c r="S447" s="232"/>
      <c r="T447" s="232"/>
      <c r="U447" s="232"/>
      <c r="V447" s="232"/>
      <c r="W447" s="232"/>
      <c r="X447" s="232"/>
      <c r="Y447" s="232"/>
      <c r="Z447" s="232"/>
      <c r="AA447" s="232"/>
      <c r="AB447" s="232"/>
      <c r="AC447" s="232"/>
      <c r="AD447" s="232"/>
      <c r="AE447" s="232"/>
      <c r="AF447" s="232"/>
      <c r="AG447" s="232"/>
      <c r="AH447" s="232"/>
      <c r="AI447" s="232"/>
      <c r="AJ447" s="232"/>
      <c r="AK447" s="232"/>
      <c r="AL447" s="232"/>
      <c r="AM447" s="232"/>
      <c r="AN447" s="232"/>
      <c r="AO447" s="232"/>
      <c r="AP447" s="232"/>
      <c r="AQ447" s="232"/>
      <c r="AR447" s="231"/>
      <c r="AS447" s="231"/>
      <c r="AT447" s="231"/>
      <c r="AU447" s="231"/>
      <c r="AV447" s="231"/>
      <c r="AW447" s="231"/>
      <c r="AX447" s="231"/>
      <c r="AY447" s="231"/>
    </row>
    <row r="448" spans="3:51" s="255" customFormat="1">
      <c r="C448" s="227"/>
      <c r="D448" s="253"/>
      <c r="E448" s="254"/>
      <c r="F448" s="217"/>
      <c r="G448" s="228"/>
      <c r="H448" s="229"/>
      <c r="I448" s="229"/>
      <c r="J448" s="216"/>
      <c r="K448" s="217"/>
      <c r="L448" s="230"/>
      <c r="M448" s="231"/>
      <c r="N448" s="231"/>
      <c r="O448" s="232"/>
      <c r="P448" s="232"/>
      <c r="Q448" s="232"/>
      <c r="R448" s="232"/>
      <c r="S448" s="232"/>
      <c r="T448" s="232"/>
      <c r="U448" s="232"/>
      <c r="V448" s="232"/>
      <c r="W448" s="232"/>
      <c r="X448" s="232"/>
      <c r="Y448" s="232"/>
      <c r="Z448" s="232"/>
      <c r="AA448" s="232"/>
      <c r="AB448" s="232"/>
      <c r="AC448" s="232"/>
      <c r="AD448" s="232"/>
      <c r="AE448" s="232"/>
      <c r="AF448" s="232"/>
      <c r="AG448" s="232"/>
      <c r="AH448" s="232"/>
      <c r="AI448" s="232"/>
      <c r="AJ448" s="232"/>
      <c r="AK448" s="232"/>
      <c r="AL448" s="232"/>
      <c r="AM448" s="232"/>
      <c r="AN448" s="232"/>
      <c r="AO448" s="232"/>
      <c r="AP448" s="232"/>
      <c r="AQ448" s="232"/>
      <c r="AR448" s="231"/>
      <c r="AS448" s="231"/>
      <c r="AT448" s="231"/>
      <c r="AU448" s="231"/>
      <c r="AV448" s="231"/>
      <c r="AW448" s="231"/>
      <c r="AX448" s="231"/>
      <c r="AY448" s="231"/>
    </row>
    <row r="449" spans="3:51" s="255" customFormat="1">
      <c r="C449" s="227"/>
      <c r="D449" s="253"/>
      <c r="E449" s="254"/>
      <c r="F449" s="217"/>
      <c r="G449" s="228"/>
      <c r="H449" s="229"/>
      <c r="I449" s="229"/>
      <c r="J449" s="216"/>
      <c r="K449" s="217"/>
      <c r="L449" s="230"/>
      <c r="M449" s="231"/>
      <c r="N449" s="231"/>
      <c r="O449" s="232"/>
      <c r="P449" s="232"/>
      <c r="Q449" s="232"/>
      <c r="R449" s="232"/>
      <c r="S449" s="232"/>
      <c r="T449" s="232"/>
      <c r="U449" s="232"/>
      <c r="V449" s="232"/>
      <c r="W449" s="232"/>
      <c r="X449" s="232"/>
      <c r="Y449" s="232"/>
      <c r="Z449" s="232"/>
      <c r="AA449" s="232"/>
      <c r="AB449" s="232"/>
      <c r="AC449" s="232"/>
      <c r="AD449" s="232"/>
      <c r="AE449" s="232"/>
      <c r="AF449" s="232"/>
      <c r="AG449" s="232"/>
      <c r="AH449" s="232"/>
      <c r="AI449" s="232"/>
      <c r="AJ449" s="232"/>
      <c r="AK449" s="232"/>
      <c r="AL449" s="232"/>
      <c r="AM449" s="232"/>
      <c r="AN449" s="232"/>
      <c r="AO449" s="232"/>
      <c r="AP449" s="232"/>
      <c r="AQ449" s="232"/>
      <c r="AR449" s="231"/>
      <c r="AS449" s="231"/>
      <c r="AT449" s="231"/>
      <c r="AU449" s="231"/>
      <c r="AV449" s="231"/>
      <c r="AW449" s="231"/>
      <c r="AX449" s="231"/>
      <c r="AY449" s="231"/>
    </row>
    <row r="450" spans="3:51" s="255" customFormat="1">
      <c r="C450" s="227"/>
      <c r="D450" s="253"/>
      <c r="E450" s="254"/>
      <c r="F450" s="217"/>
      <c r="G450" s="228"/>
      <c r="H450" s="229"/>
      <c r="I450" s="229"/>
      <c r="J450" s="216"/>
      <c r="K450" s="217"/>
      <c r="L450" s="230"/>
      <c r="M450" s="231"/>
      <c r="N450" s="231"/>
      <c r="O450" s="232"/>
      <c r="P450" s="232"/>
      <c r="Q450" s="232"/>
      <c r="R450" s="232"/>
      <c r="S450" s="232"/>
      <c r="T450" s="232"/>
      <c r="U450" s="232"/>
      <c r="V450" s="232"/>
      <c r="W450" s="232"/>
      <c r="X450" s="232"/>
      <c r="Y450" s="232"/>
      <c r="Z450" s="232"/>
      <c r="AA450" s="232"/>
      <c r="AB450" s="232"/>
      <c r="AC450" s="232"/>
      <c r="AD450" s="232"/>
      <c r="AE450" s="232"/>
      <c r="AF450" s="232"/>
      <c r="AG450" s="232"/>
      <c r="AH450" s="232"/>
      <c r="AI450" s="232"/>
      <c r="AJ450" s="232"/>
      <c r="AK450" s="232"/>
      <c r="AL450" s="232"/>
      <c r="AM450" s="232"/>
      <c r="AN450" s="232"/>
      <c r="AO450" s="232"/>
      <c r="AP450" s="232"/>
      <c r="AQ450" s="232"/>
      <c r="AR450" s="231"/>
      <c r="AS450" s="231"/>
      <c r="AT450" s="231"/>
      <c r="AU450" s="231"/>
      <c r="AV450" s="231"/>
      <c r="AW450" s="231"/>
      <c r="AX450" s="231"/>
      <c r="AY450" s="231"/>
    </row>
    <row r="451" spans="3:51" s="255" customFormat="1">
      <c r="C451" s="227"/>
      <c r="D451" s="253"/>
      <c r="E451" s="254"/>
      <c r="F451" s="217"/>
      <c r="G451" s="228"/>
      <c r="H451" s="229"/>
      <c r="I451" s="229"/>
      <c r="J451" s="216"/>
      <c r="K451" s="217"/>
      <c r="L451" s="230"/>
      <c r="M451" s="231"/>
      <c r="N451" s="231"/>
      <c r="O451" s="232"/>
      <c r="P451" s="232"/>
      <c r="Q451" s="232"/>
      <c r="R451" s="232"/>
      <c r="S451" s="232"/>
      <c r="T451" s="232"/>
      <c r="U451" s="232"/>
      <c r="V451" s="232"/>
      <c r="W451" s="232"/>
      <c r="X451" s="232"/>
      <c r="Y451" s="232"/>
      <c r="Z451" s="232"/>
      <c r="AA451" s="232"/>
      <c r="AB451" s="232"/>
      <c r="AC451" s="232"/>
      <c r="AD451" s="232"/>
      <c r="AE451" s="232"/>
      <c r="AF451" s="232"/>
      <c r="AG451" s="232"/>
      <c r="AH451" s="232"/>
      <c r="AI451" s="232"/>
      <c r="AJ451" s="232"/>
      <c r="AK451" s="232"/>
      <c r="AL451" s="232"/>
      <c r="AM451" s="232"/>
      <c r="AN451" s="232"/>
      <c r="AO451" s="232"/>
      <c r="AP451" s="232"/>
      <c r="AQ451" s="232"/>
      <c r="AR451" s="231"/>
      <c r="AS451" s="231"/>
      <c r="AT451" s="231"/>
      <c r="AU451" s="231"/>
      <c r="AV451" s="231"/>
      <c r="AW451" s="231"/>
      <c r="AX451" s="231"/>
      <c r="AY451" s="231"/>
    </row>
    <row r="452" spans="3:51" s="255" customFormat="1">
      <c r="C452" s="227"/>
      <c r="D452" s="253"/>
      <c r="E452" s="254"/>
      <c r="F452" s="217"/>
      <c r="G452" s="228"/>
      <c r="H452" s="229"/>
      <c r="I452" s="229"/>
      <c r="J452" s="216"/>
      <c r="K452" s="217"/>
      <c r="L452" s="230"/>
      <c r="M452" s="231"/>
      <c r="N452" s="231"/>
      <c r="O452" s="232"/>
      <c r="P452" s="232"/>
      <c r="Q452" s="232"/>
      <c r="R452" s="232"/>
      <c r="S452" s="232"/>
      <c r="T452" s="232"/>
      <c r="U452" s="232"/>
      <c r="V452" s="232"/>
      <c r="W452" s="232"/>
      <c r="X452" s="232"/>
      <c r="Y452" s="232"/>
      <c r="Z452" s="232"/>
      <c r="AA452" s="232"/>
      <c r="AB452" s="232"/>
      <c r="AC452" s="232"/>
      <c r="AD452" s="232"/>
      <c r="AE452" s="232"/>
      <c r="AF452" s="232"/>
      <c r="AG452" s="232"/>
      <c r="AH452" s="232"/>
      <c r="AI452" s="232"/>
      <c r="AJ452" s="232"/>
      <c r="AK452" s="232"/>
      <c r="AL452" s="232"/>
      <c r="AM452" s="232"/>
      <c r="AN452" s="232"/>
      <c r="AO452" s="232"/>
      <c r="AP452" s="232"/>
      <c r="AQ452" s="232"/>
      <c r="AR452" s="231"/>
      <c r="AS452" s="231"/>
      <c r="AT452" s="231"/>
      <c r="AU452" s="231"/>
      <c r="AV452" s="231"/>
      <c r="AW452" s="231"/>
      <c r="AX452" s="231"/>
      <c r="AY452" s="231"/>
    </row>
    <row r="453" spans="3:51" s="255" customFormat="1">
      <c r="C453" s="227"/>
      <c r="D453" s="253"/>
      <c r="E453" s="254"/>
      <c r="F453" s="217"/>
      <c r="G453" s="228"/>
      <c r="H453" s="229"/>
      <c r="I453" s="229"/>
      <c r="J453" s="216"/>
      <c r="K453" s="217"/>
      <c r="L453" s="230"/>
      <c r="M453" s="231"/>
      <c r="N453" s="231"/>
      <c r="O453" s="232"/>
      <c r="P453" s="232"/>
      <c r="Q453" s="232"/>
      <c r="R453" s="232"/>
      <c r="S453" s="232"/>
      <c r="T453" s="232"/>
      <c r="U453" s="232"/>
      <c r="V453" s="232"/>
      <c r="W453" s="232"/>
      <c r="X453" s="232"/>
      <c r="Y453" s="232"/>
      <c r="Z453" s="232"/>
      <c r="AA453" s="232"/>
      <c r="AB453" s="232"/>
      <c r="AC453" s="232"/>
      <c r="AD453" s="232"/>
      <c r="AE453" s="232"/>
      <c r="AF453" s="232"/>
      <c r="AG453" s="232"/>
      <c r="AH453" s="232"/>
      <c r="AI453" s="232"/>
      <c r="AJ453" s="232"/>
      <c r="AK453" s="232"/>
      <c r="AL453" s="232"/>
      <c r="AM453" s="232"/>
      <c r="AN453" s="232"/>
      <c r="AO453" s="232"/>
      <c r="AP453" s="232"/>
      <c r="AQ453" s="232"/>
      <c r="AR453" s="231"/>
      <c r="AS453" s="231"/>
      <c r="AT453" s="231"/>
      <c r="AU453" s="231"/>
      <c r="AV453" s="231"/>
      <c r="AW453" s="231"/>
      <c r="AX453" s="231"/>
      <c r="AY453" s="231"/>
    </row>
    <row r="454" spans="3:51" s="255" customFormat="1">
      <c r="C454" s="227"/>
      <c r="D454" s="253"/>
      <c r="E454" s="254"/>
      <c r="F454" s="217"/>
      <c r="G454" s="228"/>
      <c r="H454" s="229"/>
      <c r="I454" s="229"/>
      <c r="J454" s="216"/>
      <c r="K454" s="217"/>
      <c r="L454" s="230"/>
      <c r="M454" s="231"/>
      <c r="N454" s="231"/>
      <c r="O454" s="232"/>
      <c r="P454" s="232"/>
      <c r="Q454" s="232"/>
      <c r="R454" s="232"/>
      <c r="S454" s="232"/>
      <c r="T454" s="232"/>
      <c r="U454" s="232"/>
      <c r="V454" s="232"/>
      <c r="W454" s="232"/>
      <c r="X454" s="232"/>
      <c r="Y454" s="232"/>
      <c r="Z454" s="232"/>
      <c r="AA454" s="232"/>
      <c r="AB454" s="232"/>
      <c r="AC454" s="232"/>
      <c r="AD454" s="232"/>
      <c r="AE454" s="232"/>
      <c r="AF454" s="232"/>
      <c r="AG454" s="232"/>
      <c r="AH454" s="232"/>
      <c r="AI454" s="232"/>
      <c r="AJ454" s="232"/>
      <c r="AK454" s="232"/>
      <c r="AL454" s="232"/>
      <c r="AM454" s="232"/>
      <c r="AN454" s="232"/>
      <c r="AO454" s="232"/>
      <c r="AP454" s="232"/>
      <c r="AQ454" s="232"/>
      <c r="AR454" s="231"/>
      <c r="AS454" s="231"/>
      <c r="AT454" s="231"/>
      <c r="AU454" s="231"/>
      <c r="AV454" s="231"/>
      <c r="AW454" s="231"/>
      <c r="AX454" s="231"/>
      <c r="AY454" s="231"/>
    </row>
    <row r="455" spans="3:51" s="255" customFormat="1">
      <c r="C455" s="227"/>
      <c r="D455" s="253"/>
      <c r="E455" s="254"/>
      <c r="F455" s="217"/>
      <c r="G455" s="228"/>
      <c r="H455" s="229"/>
      <c r="I455" s="229"/>
      <c r="J455" s="216"/>
      <c r="K455" s="217"/>
      <c r="L455" s="230"/>
      <c r="M455" s="231"/>
      <c r="N455" s="231"/>
      <c r="O455" s="232"/>
      <c r="P455" s="232"/>
      <c r="Q455" s="232"/>
      <c r="R455" s="232"/>
      <c r="S455" s="232"/>
      <c r="T455" s="232"/>
      <c r="U455" s="232"/>
      <c r="V455" s="232"/>
      <c r="W455" s="232"/>
      <c r="X455" s="232"/>
      <c r="Y455" s="232"/>
      <c r="Z455" s="232"/>
      <c r="AA455" s="232"/>
      <c r="AB455" s="232"/>
      <c r="AC455" s="232"/>
      <c r="AD455" s="232"/>
      <c r="AE455" s="232"/>
      <c r="AF455" s="232"/>
      <c r="AG455" s="232"/>
      <c r="AH455" s="232"/>
      <c r="AI455" s="232"/>
      <c r="AJ455" s="232"/>
      <c r="AK455" s="232"/>
      <c r="AL455" s="232"/>
      <c r="AM455" s="232"/>
      <c r="AN455" s="232"/>
      <c r="AO455" s="232"/>
      <c r="AP455" s="232"/>
      <c r="AQ455" s="232"/>
      <c r="AR455" s="231"/>
      <c r="AS455" s="231"/>
      <c r="AT455" s="231"/>
      <c r="AU455" s="231"/>
      <c r="AV455" s="231"/>
      <c r="AW455" s="231"/>
      <c r="AX455" s="231"/>
      <c r="AY455" s="231"/>
    </row>
    <row r="456" spans="3:51" s="255" customFormat="1">
      <c r="C456" s="227"/>
      <c r="D456" s="253"/>
      <c r="E456" s="254"/>
      <c r="F456" s="217"/>
      <c r="G456" s="228"/>
      <c r="H456" s="229"/>
      <c r="I456" s="229"/>
      <c r="J456" s="216"/>
      <c r="K456" s="217"/>
      <c r="L456" s="230"/>
      <c r="M456" s="231"/>
      <c r="N456" s="231"/>
      <c r="O456" s="232"/>
      <c r="P456" s="232"/>
      <c r="Q456" s="232"/>
      <c r="R456" s="232"/>
      <c r="S456" s="232"/>
      <c r="T456" s="232"/>
      <c r="U456" s="232"/>
      <c r="V456" s="232"/>
      <c r="W456" s="232"/>
      <c r="X456" s="232"/>
      <c r="Y456" s="232"/>
      <c r="Z456" s="232"/>
      <c r="AA456" s="232"/>
      <c r="AB456" s="232"/>
      <c r="AC456" s="232"/>
      <c r="AD456" s="232"/>
      <c r="AE456" s="232"/>
      <c r="AF456" s="232"/>
      <c r="AG456" s="232"/>
      <c r="AH456" s="232"/>
      <c r="AI456" s="232"/>
      <c r="AJ456" s="232"/>
      <c r="AK456" s="232"/>
      <c r="AL456" s="232"/>
      <c r="AM456" s="232"/>
      <c r="AN456" s="232"/>
      <c r="AO456" s="232"/>
      <c r="AP456" s="232"/>
      <c r="AQ456" s="232"/>
      <c r="AR456" s="231"/>
      <c r="AS456" s="231"/>
      <c r="AT456" s="231"/>
      <c r="AU456" s="231"/>
      <c r="AV456" s="231"/>
      <c r="AW456" s="231"/>
      <c r="AX456" s="231"/>
      <c r="AY456" s="231"/>
    </row>
    <row r="457" spans="3:51" s="255" customFormat="1">
      <c r="C457" s="227"/>
      <c r="D457" s="253"/>
      <c r="E457" s="254"/>
      <c r="F457" s="217"/>
      <c r="G457" s="228"/>
      <c r="H457" s="229"/>
      <c r="I457" s="229"/>
      <c r="J457" s="216"/>
      <c r="K457" s="217"/>
      <c r="L457" s="230"/>
      <c r="M457" s="231"/>
      <c r="N457" s="231"/>
      <c r="O457" s="232"/>
      <c r="P457" s="232"/>
      <c r="Q457" s="232"/>
      <c r="R457" s="232"/>
      <c r="S457" s="232"/>
      <c r="T457" s="232"/>
      <c r="U457" s="232"/>
      <c r="V457" s="232"/>
      <c r="W457" s="232"/>
      <c r="X457" s="232"/>
      <c r="Y457" s="232"/>
      <c r="Z457" s="232"/>
      <c r="AA457" s="232"/>
      <c r="AB457" s="232"/>
      <c r="AC457" s="232"/>
      <c r="AD457" s="232"/>
      <c r="AE457" s="232"/>
      <c r="AF457" s="232"/>
      <c r="AG457" s="232"/>
      <c r="AH457" s="232"/>
      <c r="AI457" s="232"/>
      <c r="AJ457" s="232"/>
      <c r="AK457" s="232"/>
      <c r="AL457" s="232"/>
      <c r="AM457" s="232"/>
      <c r="AN457" s="232"/>
      <c r="AO457" s="232"/>
      <c r="AP457" s="232"/>
      <c r="AQ457" s="232"/>
      <c r="AR457" s="231"/>
      <c r="AS457" s="231"/>
      <c r="AT457" s="231"/>
      <c r="AU457" s="231"/>
      <c r="AV457" s="231"/>
      <c r="AW457" s="231"/>
      <c r="AX457" s="231"/>
      <c r="AY457" s="231"/>
    </row>
    <row r="458" spans="3:51" s="255" customFormat="1">
      <c r="C458" s="227"/>
      <c r="D458" s="253"/>
      <c r="E458" s="254"/>
      <c r="F458" s="217"/>
      <c r="G458" s="228"/>
      <c r="H458" s="229"/>
      <c r="I458" s="229"/>
      <c r="J458" s="216"/>
      <c r="K458" s="217"/>
      <c r="L458" s="230"/>
      <c r="M458" s="231"/>
      <c r="N458" s="231"/>
      <c r="O458" s="232"/>
      <c r="P458" s="232"/>
      <c r="Q458" s="232"/>
      <c r="R458" s="232"/>
      <c r="S458" s="232"/>
      <c r="T458" s="232"/>
      <c r="U458" s="232"/>
      <c r="V458" s="232"/>
      <c r="W458" s="232"/>
      <c r="X458" s="232"/>
      <c r="Y458" s="232"/>
      <c r="Z458" s="232"/>
      <c r="AA458" s="232"/>
      <c r="AB458" s="232"/>
      <c r="AC458" s="232"/>
      <c r="AD458" s="232"/>
      <c r="AE458" s="232"/>
      <c r="AF458" s="232"/>
      <c r="AG458" s="232"/>
      <c r="AH458" s="232"/>
      <c r="AI458" s="232"/>
      <c r="AJ458" s="232"/>
      <c r="AK458" s="232"/>
      <c r="AL458" s="232"/>
      <c r="AM458" s="232"/>
      <c r="AN458" s="232"/>
      <c r="AO458" s="232"/>
      <c r="AP458" s="232"/>
      <c r="AQ458" s="232"/>
      <c r="AR458" s="231"/>
      <c r="AS458" s="231"/>
      <c r="AT458" s="231"/>
      <c r="AU458" s="231"/>
      <c r="AV458" s="231"/>
      <c r="AW458" s="231"/>
      <c r="AX458" s="231"/>
      <c r="AY458" s="231"/>
    </row>
    <row r="459" spans="3:51" s="255" customFormat="1">
      <c r="C459" s="227"/>
      <c r="D459" s="253"/>
      <c r="E459" s="254"/>
      <c r="F459" s="217"/>
      <c r="G459" s="228"/>
      <c r="H459" s="229"/>
      <c r="I459" s="229"/>
      <c r="J459" s="216"/>
      <c r="K459" s="217"/>
      <c r="L459" s="230"/>
      <c r="M459" s="231"/>
      <c r="N459" s="231"/>
      <c r="O459" s="232"/>
      <c r="P459" s="232"/>
      <c r="Q459" s="232"/>
      <c r="R459" s="232"/>
      <c r="S459" s="232"/>
      <c r="T459" s="232"/>
      <c r="U459" s="232"/>
      <c r="V459" s="232"/>
      <c r="W459" s="232"/>
      <c r="X459" s="232"/>
      <c r="Y459" s="232"/>
      <c r="Z459" s="232"/>
      <c r="AA459" s="232"/>
      <c r="AB459" s="232"/>
      <c r="AC459" s="232"/>
      <c r="AD459" s="232"/>
      <c r="AE459" s="232"/>
      <c r="AF459" s="232"/>
      <c r="AG459" s="232"/>
      <c r="AH459" s="232"/>
      <c r="AI459" s="232"/>
      <c r="AJ459" s="232"/>
      <c r="AK459" s="232"/>
      <c r="AL459" s="232"/>
      <c r="AM459" s="232"/>
      <c r="AN459" s="232"/>
      <c r="AO459" s="232"/>
      <c r="AP459" s="232"/>
      <c r="AQ459" s="232"/>
      <c r="AR459" s="231"/>
      <c r="AS459" s="231"/>
      <c r="AT459" s="231"/>
      <c r="AU459" s="231"/>
      <c r="AV459" s="231"/>
      <c r="AW459" s="231"/>
      <c r="AX459" s="231"/>
      <c r="AY459" s="231"/>
    </row>
    <row r="460" spans="3:51" s="255" customFormat="1">
      <c r="C460" s="227"/>
      <c r="D460" s="253"/>
      <c r="E460" s="254"/>
      <c r="F460" s="217"/>
      <c r="G460" s="228"/>
      <c r="H460" s="229"/>
      <c r="I460" s="229"/>
      <c r="J460" s="216"/>
      <c r="K460" s="217"/>
      <c r="L460" s="230"/>
      <c r="M460" s="231"/>
      <c r="N460" s="231"/>
      <c r="O460" s="232"/>
      <c r="P460" s="232"/>
      <c r="Q460" s="232"/>
      <c r="R460" s="232"/>
      <c r="S460" s="232"/>
      <c r="T460" s="232"/>
      <c r="U460" s="232"/>
      <c r="V460" s="232"/>
      <c r="W460" s="232"/>
      <c r="X460" s="232"/>
      <c r="Y460" s="232"/>
      <c r="Z460" s="232"/>
      <c r="AA460" s="232"/>
      <c r="AB460" s="232"/>
      <c r="AC460" s="232"/>
      <c r="AD460" s="232"/>
      <c r="AE460" s="232"/>
      <c r="AF460" s="232"/>
      <c r="AG460" s="232"/>
      <c r="AH460" s="232"/>
      <c r="AI460" s="232"/>
      <c r="AJ460" s="232"/>
      <c r="AK460" s="232"/>
      <c r="AL460" s="232"/>
      <c r="AM460" s="232"/>
      <c r="AN460" s="232"/>
      <c r="AO460" s="232"/>
      <c r="AP460" s="232"/>
      <c r="AQ460" s="232"/>
      <c r="AR460" s="231"/>
      <c r="AS460" s="231"/>
      <c r="AT460" s="231"/>
      <c r="AU460" s="231"/>
      <c r="AV460" s="231"/>
      <c r="AW460" s="231"/>
      <c r="AX460" s="231"/>
      <c r="AY460" s="231"/>
    </row>
    <row r="461" spans="3:51" s="255" customFormat="1">
      <c r="C461" s="227"/>
      <c r="D461" s="253"/>
      <c r="E461" s="254"/>
      <c r="F461" s="217"/>
      <c r="G461" s="228"/>
      <c r="H461" s="229"/>
      <c r="I461" s="229"/>
      <c r="J461" s="216"/>
      <c r="K461" s="217"/>
      <c r="L461" s="230"/>
      <c r="M461" s="231"/>
      <c r="N461" s="231"/>
      <c r="O461" s="232"/>
      <c r="P461" s="232"/>
      <c r="Q461" s="232"/>
      <c r="R461" s="232"/>
      <c r="S461" s="232"/>
      <c r="T461" s="232"/>
      <c r="U461" s="232"/>
      <c r="V461" s="232"/>
      <c r="W461" s="232"/>
      <c r="X461" s="232"/>
      <c r="Y461" s="232"/>
      <c r="Z461" s="232"/>
      <c r="AA461" s="232"/>
      <c r="AB461" s="232"/>
      <c r="AC461" s="232"/>
      <c r="AD461" s="232"/>
      <c r="AE461" s="232"/>
      <c r="AF461" s="232"/>
      <c r="AG461" s="232"/>
      <c r="AH461" s="232"/>
      <c r="AI461" s="232"/>
      <c r="AJ461" s="232"/>
      <c r="AK461" s="232"/>
      <c r="AL461" s="232"/>
      <c r="AM461" s="232"/>
      <c r="AN461" s="232"/>
      <c r="AO461" s="232"/>
      <c r="AP461" s="232"/>
      <c r="AQ461" s="232"/>
      <c r="AR461" s="231"/>
      <c r="AS461" s="231"/>
      <c r="AT461" s="231"/>
      <c r="AU461" s="231"/>
      <c r="AV461" s="231"/>
      <c r="AW461" s="231"/>
      <c r="AX461" s="231"/>
      <c r="AY461" s="231"/>
    </row>
    <row r="462" spans="3:51" s="255" customFormat="1">
      <c r="C462" s="227"/>
      <c r="D462" s="253"/>
      <c r="E462" s="254"/>
      <c r="F462" s="217"/>
      <c r="G462" s="228"/>
      <c r="H462" s="229"/>
      <c r="I462" s="229"/>
      <c r="J462" s="216"/>
      <c r="K462" s="217"/>
      <c r="L462" s="230"/>
      <c r="M462" s="231"/>
      <c r="N462" s="231"/>
      <c r="O462" s="232"/>
      <c r="P462" s="232"/>
      <c r="Q462" s="232"/>
      <c r="R462" s="232"/>
      <c r="S462" s="232"/>
      <c r="T462" s="232"/>
      <c r="U462" s="232"/>
      <c r="V462" s="232"/>
      <c r="W462" s="232"/>
      <c r="X462" s="232"/>
      <c r="Y462" s="232"/>
      <c r="Z462" s="232"/>
      <c r="AA462" s="232"/>
      <c r="AB462" s="232"/>
      <c r="AC462" s="232"/>
      <c r="AD462" s="232"/>
      <c r="AE462" s="232"/>
      <c r="AF462" s="232"/>
      <c r="AG462" s="232"/>
      <c r="AH462" s="232"/>
      <c r="AI462" s="232"/>
      <c r="AJ462" s="232"/>
      <c r="AK462" s="232"/>
      <c r="AL462" s="232"/>
      <c r="AM462" s="232"/>
      <c r="AN462" s="232"/>
      <c r="AO462" s="232"/>
      <c r="AP462" s="232"/>
      <c r="AQ462" s="232"/>
      <c r="AR462" s="231"/>
      <c r="AS462" s="231"/>
      <c r="AT462" s="231"/>
      <c r="AU462" s="231"/>
      <c r="AV462" s="231"/>
      <c r="AW462" s="231"/>
      <c r="AX462" s="231"/>
      <c r="AY462" s="231"/>
    </row>
    <row r="463" spans="3:51" s="255" customFormat="1">
      <c r="C463" s="227"/>
      <c r="D463" s="253"/>
      <c r="E463" s="254"/>
      <c r="F463" s="217"/>
      <c r="G463" s="228"/>
      <c r="H463" s="229"/>
      <c r="I463" s="229"/>
      <c r="J463" s="216"/>
      <c r="K463" s="217"/>
      <c r="L463" s="230"/>
      <c r="M463" s="231"/>
      <c r="N463" s="231"/>
      <c r="O463" s="232"/>
      <c r="P463" s="232"/>
      <c r="Q463" s="232"/>
      <c r="R463" s="232"/>
      <c r="S463" s="232"/>
      <c r="T463" s="232"/>
      <c r="U463" s="232"/>
      <c r="V463" s="232"/>
      <c r="W463" s="232"/>
      <c r="X463" s="232"/>
      <c r="Y463" s="232"/>
      <c r="Z463" s="232"/>
      <c r="AA463" s="232"/>
      <c r="AB463" s="232"/>
      <c r="AC463" s="232"/>
      <c r="AD463" s="232"/>
      <c r="AE463" s="232"/>
      <c r="AF463" s="232"/>
      <c r="AG463" s="232"/>
      <c r="AH463" s="232"/>
      <c r="AI463" s="232"/>
      <c r="AJ463" s="232"/>
      <c r="AK463" s="232"/>
      <c r="AL463" s="232"/>
      <c r="AM463" s="232"/>
      <c r="AN463" s="232"/>
      <c r="AO463" s="232"/>
      <c r="AP463" s="232"/>
      <c r="AQ463" s="232"/>
      <c r="AR463" s="231"/>
      <c r="AS463" s="231"/>
      <c r="AT463" s="231"/>
      <c r="AU463" s="231"/>
      <c r="AV463" s="231"/>
      <c r="AW463" s="231"/>
      <c r="AX463" s="231"/>
      <c r="AY463" s="231"/>
    </row>
    <row r="464" spans="3:51" s="255" customFormat="1">
      <c r="C464" s="227"/>
      <c r="D464" s="253"/>
      <c r="E464" s="254"/>
      <c r="F464" s="217"/>
      <c r="G464" s="228"/>
      <c r="H464" s="229"/>
      <c r="I464" s="229"/>
      <c r="J464" s="216"/>
      <c r="K464" s="217"/>
      <c r="L464" s="230"/>
      <c r="M464" s="231"/>
      <c r="N464" s="231"/>
      <c r="O464" s="232"/>
      <c r="P464" s="232"/>
      <c r="Q464" s="232"/>
      <c r="R464" s="232"/>
      <c r="S464" s="232"/>
      <c r="T464" s="232"/>
      <c r="U464" s="232"/>
      <c r="V464" s="232"/>
      <c r="W464" s="232"/>
      <c r="X464" s="232"/>
      <c r="Y464" s="232"/>
      <c r="Z464" s="232"/>
      <c r="AA464" s="232"/>
      <c r="AB464" s="232"/>
      <c r="AC464" s="232"/>
      <c r="AD464" s="232"/>
      <c r="AE464" s="232"/>
      <c r="AF464" s="232"/>
      <c r="AG464" s="232"/>
      <c r="AH464" s="232"/>
      <c r="AI464" s="232"/>
      <c r="AJ464" s="232"/>
      <c r="AK464" s="232"/>
      <c r="AL464" s="232"/>
      <c r="AM464" s="232"/>
      <c r="AN464" s="232"/>
      <c r="AO464" s="232"/>
      <c r="AP464" s="232"/>
      <c r="AQ464" s="232"/>
      <c r="AR464" s="231"/>
      <c r="AS464" s="231"/>
      <c r="AT464" s="231"/>
      <c r="AU464" s="231"/>
      <c r="AV464" s="231"/>
      <c r="AW464" s="231"/>
      <c r="AX464" s="231"/>
      <c r="AY464" s="231"/>
    </row>
    <row r="465" spans="3:51" s="255" customFormat="1">
      <c r="C465" s="227"/>
      <c r="D465" s="253"/>
      <c r="E465" s="254"/>
      <c r="F465" s="217"/>
      <c r="G465" s="228"/>
      <c r="H465" s="229"/>
      <c r="I465" s="229"/>
      <c r="J465" s="216"/>
      <c r="K465" s="217"/>
      <c r="L465" s="230"/>
      <c r="M465" s="231"/>
      <c r="N465" s="231"/>
      <c r="O465" s="232"/>
      <c r="P465" s="232"/>
      <c r="Q465" s="232"/>
      <c r="R465" s="232"/>
      <c r="S465" s="232"/>
      <c r="T465" s="232"/>
      <c r="U465" s="232"/>
      <c r="V465" s="232"/>
      <c r="W465" s="232"/>
      <c r="X465" s="232"/>
      <c r="Y465" s="232"/>
      <c r="Z465" s="232"/>
      <c r="AA465" s="232"/>
      <c r="AB465" s="232"/>
      <c r="AC465" s="232"/>
      <c r="AD465" s="232"/>
      <c r="AE465" s="232"/>
      <c r="AF465" s="232"/>
      <c r="AG465" s="232"/>
      <c r="AH465" s="232"/>
      <c r="AI465" s="232"/>
      <c r="AJ465" s="232"/>
      <c r="AK465" s="232"/>
      <c r="AL465" s="232"/>
      <c r="AM465" s="232"/>
      <c r="AN465" s="232"/>
      <c r="AO465" s="232"/>
      <c r="AP465" s="232"/>
      <c r="AQ465" s="232"/>
      <c r="AR465" s="231"/>
      <c r="AS465" s="231"/>
      <c r="AT465" s="231"/>
      <c r="AU465" s="231"/>
      <c r="AV465" s="231"/>
      <c r="AW465" s="231"/>
      <c r="AX465" s="231"/>
      <c r="AY465" s="231"/>
    </row>
    <row r="466" spans="3:51" s="255" customFormat="1">
      <c r="C466" s="227"/>
      <c r="D466" s="253"/>
      <c r="E466" s="254"/>
      <c r="F466" s="217"/>
      <c r="G466" s="228"/>
      <c r="H466" s="229"/>
      <c r="I466" s="229"/>
      <c r="J466" s="216"/>
      <c r="K466" s="217"/>
      <c r="L466" s="230"/>
      <c r="M466" s="231"/>
      <c r="N466" s="231"/>
      <c r="O466" s="232"/>
      <c r="P466" s="232"/>
      <c r="Q466" s="232"/>
      <c r="R466" s="232"/>
      <c r="S466" s="232"/>
      <c r="T466" s="232"/>
      <c r="U466" s="232"/>
      <c r="V466" s="232"/>
      <c r="W466" s="232"/>
      <c r="X466" s="232"/>
      <c r="Y466" s="232"/>
      <c r="Z466" s="232"/>
      <c r="AA466" s="232"/>
      <c r="AB466" s="232"/>
      <c r="AC466" s="232"/>
      <c r="AD466" s="232"/>
      <c r="AE466" s="232"/>
      <c r="AF466" s="232"/>
      <c r="AG466" s="232"/>
      <c r="AH466" s="232"/>
      <c r="AI466" s="232"/>
      <c r="AJ466" s="232"/>
      <c r="AK466" s="232"/>
      <c r="AL466" s="232"/>
      <c r="AM466" s="232"/>
      <c r="AN466" s="232"/>
      <c r="AO466" s="232"/>
      <c r="AP466" s="232"/>
      <c r="AQ466" s="232"/>
      <c r="AR466" s="231"/>
      <c r="AS466" s="231"/>
      <c r="AT466" s="231"/>
      <c r="AU466" s="231"/>
      <c r="AV466" s="231"/>
      <c r="AW466" s="231"/>
      <c r="AX466" s="231"/>
      <c r="AY466" s="231"/>
    </row>
    <row r="467" spans="3:51" s="255" customFormat="1">
      <c r="C467" s="227"/>
      <c r="D467" s="253"/>
      <c r="E467" s="254"/>
      <c r="F467" s="217"/>
      <c r="G467" s="228"/>
      <c r="H467" s="229"/>
      <c r="I467" s="229"/>
      <c r="J467" s="216"/>
      <c r="K467" s="217"/>
      <c r="L467" s="230"/>
      <c r="M467" s="231"/>
      <c r="N467" s="231"/>
      <c r="O467" s="232"/>
      <c r="P467" s="232"/>
      <c r="Q467" s="232"/>
      <c r="R467" s="232"/>
      <c r="S467" s="232"/>
      <c r="T467" s="232"/>
      <c r="U467" s="232"/>
      <c r="V467" s="232"/>
      <c r="W467" s="232"/>
      <c r="X467" s="232"/>
      <c r="Y467" s="232"/>
      <c r="Z467" s="232"/>
      <c r="AA467" s="232"/>
      <c r="AB467" s="232"/>
      <c r="AC467" s="232"/>
      <c r="AD467" s="232"/>
      <c r="AE467" s="232"/>
      <c r="AF467" s="232"/>
      <c r="AG467" s="232"/>
      <c r="AH467" s="232"/>
      <c r="AI467" s="232"/>
      <c r="AJ467" s="232"/>
      <c r="AK467" s="232"/>
      <c r="AL467" s="232"/>
      <c r="AM467" s="232"/>
      <c r="AN467" s="232"/>
      <c r="AO467" s="232"/>
      <c r="AP467" s="232"/>
      <c r="AQ467" s="232"/>
      <c r="AR467" s="231"/>
      <c r="AS467" s="231"/>
      <c r="AT467" s="231"/>
      <c r="AU467" s="231"/>
      <c r="AV467" s="231"/>
      <c r="AW467" s="231"/>
      <c r="AX467" s="231"/>
      <c r="AY467" s="231"/>
    </row>
    <row r="468" spans="3:51" s="255" customFormat="1">
      <c r="C468" s="227"/>
      <c r="D468" s="253"/>
      <c r="E468" s="254"/>
      <c r="F468" s="217"/>
      <c r="G468" s="228"/>
      <c r="H468" s="229"/>
      <c r="I468" s="229"/>
      <c r="J468" s="216"/>
      <c r="K468" s="217"/>
      <c r="L468" s="230"/>
      <c r="M468" s="231"/>
      <c r="N468" s="231"/>
      <c r="O468" s="232"/>
      <c r="P468" s="232"/>
      <c r="Q468" s="232"/>
      <c r="R468" s="232"/>
      <c r="S468" s="232"/>
      <c r="T468" s="232"/>
      <c r="U468" s="232"/>
      <c r="V468" s="232"/>
      <c r="W468" s="232"/>
      <c r="X468" s="232"/>
      <c r="Y468" s="232"/>
      <c r="Z468" s="232"/>
      <c r="AA468" s="232"/>
      <c r="AB468" s="232"/>
      <c r="AC468" s="232"/>
      <c r="AD468" s="232"/>
      <c r="AE468" s="232"/>
      <c r="AF468" s="232"/>
      <c r="AG468" s="232"/>
      <c r="AH468" s="232"/>
      <c r="AI468" s="232"/>
      <c r="AJ468" s="232"/>
      <c r="AK468" s="232"/>
      <c r="AL468" s="232"/>
      <c r="AM468" s="232"/>
      <c r="AN468" s="232"/>
      <c r="AO468" s="232"/>
      <c r="AP468" s="232"/>
      <c r="AQ468" s="232"/>
      <c r="AR468" s="231"/>
      <c r="AS468" s="231"/>
      <c r="AT468" s="231"/>
      <c r="AU468" s="231"/>
      <c r="AV468" s="231"/>
      <c r="AW468" s="231"/>
      <c r="AX468" s="231"/>
      <c r="AY468" s="231"/>
    </row>
    <row r="469" spans="3:51" s="255" customFormat="1">
      <c r="C469" s="227"/>
      <c r="D469" s="253"/>
      <c r="E469" s="254"/>
      <c r="F469" s="217"/>
      <c r="G469" s="228"/>
      <c r="H469" s="229"/>
      <c r="I469" s="229"/>
      <c r="J469" s="216"/>
      <c r="K469" s="217"/>
      <c r="L469" s="230"/>
      <c r="M469" s="231"/>
      <c r="N469" s="231"/>
      <c r="O469" s="232"/>
      <c r="P469" s="232"/>
      <c r="Q469" s="232"/>
      <c r="R469" s="232"/>
      <c r="S469" s="232"/>
      <c r="T469" s="232"/>
      <c r="U469" s="232"/>
      <c r="V469" s="232"/>
      <c r="W469" s="232"/>
      <c r="X469" s="232"/>
      <c r="Y469" s="232"/>
      <c r="Z469" s="232"/>
      <c r="AA469" s="232"/>
      <c r="AB469" s="232"/>
      <c r="AC469" s="232"/>
      <c r="AD469" s="232"/>
      <c r="AE469" s="232"/>
      <c r="AF469" s="232"/>
      <c r="AG469" s="232"/>
      <c r="AH469" s="232"/>
      <c r="AI469" s="232"/>
      <c r="AJ469" s="232"/>
      <c r="AK469" s="232"/>
      <c r="AL469" s="232"/>
      <c r="AM469" s="232"/>
      <c r="AN469" s="232"/>
      <c r="AO469" s="232"/>
      <c r="AP469" s="232"/>
      <c r="AQ469" s="232"/>
      <c r="AR469" s="231"/>
      <c r="AS469" s="231"/>
      <c r="AT469" s="231"/>
      <c r="AU469" s="231"/>
      <c r="AV469" s="231"/>
      <c r="AW469" s="231"/>
      <c r="AX469" s="231"/>
      <c r="AY469" s="231"/>
    </row>
    <row r="470" spans="3:51" s="255" customFormat="1">
      <c r="C470" s="227"/>
      <c r="D470" s="253"/>
      <c r="E470" s="254"/>
      <c r="F470" s="217"/>
      <c r="G470" s="228"/>
      <c r="H470" s="229"/>
      <c r="I470" s="229"/>
      <c r="J470" s="216"/>
      <c r="K470" s="217"/>
      <c r="L470" s="230"/>
      <c r="M470" s="231"/>
      <c r="N470" s="231"/>
      <c r="O470" s="232"/>
      <c r="P470" s="232"/>
      <c r="Q470" s="232"/>
      <c r="R470" s="232"/>
      <c r="S470" s="232"/>
      <c r="T470" s="232"/>
      <c r="U470" s="232"/>
      <c r="V470" s="232"/>
      <c r="W470" s="232"/>
      <c r="X470" s="232"/>
      <c r="Y470" s="232"/>
      <c r="Z470" s="232"/>
      <c r="AA470" s="232"/>
      <c r="AB470" s="232"/>
      <c r="AC470" s="232"/>
      <c r="AD470" s="232"/>
      <c r="AE470" s="232"/>
      <c r="AF470" s="232"/>
      <c r="AG470" s="232"/>
      <c r="AH470" s="232"/>
      <c r="AI470" s="232"/>
      <c r="AJ470" s="232"/>
      <c r="AK470" s="232"/>
      <c r="AL470" s="232"/>
      <c r="AM470" s="232"/>
      <c r="AN470" s="232"/>
      <c r="AO470" s="232"/>
      <c r="AP470" s="232"/>
      <c r="AQ470" s="232"/>
      <c r="AR470" s="231"/>
      <c r="AS470" s="231"/>
      <c r="AT470" s="231"/>
      <c r="AU470" s="231"/>
      <c r="AV470" s="231"/>
      <c r="AW470" s="231"/>
      <c r="AX470" s="231"/>
      <c r="AY470" s="231"/>
    </row>
    <row r="471" spans="3:51" s="255" customFormat="1">
      <c r="C471" s="227"/>
      <c r="D471" s="253"/>
      <c r="E471" s="254"/>
      <c r="F471" s="217"/>
      <c r="G471" s="228"/>
      <c r="H471" s="229"/>
      <c r="I471" s="229"/>
      <c r="J471" s="216"/>
      <c r="K471" s="217"/>
      <c r="L471" s="230"/>
      <c r="M471" s="231"/>
      <c r="N471" s="231"/>
      <c r="O471" s="232"/>
      <c r="P471" s="232"/>
      <c r="Q471" s="232"/>
      <c r="R471" s="232"/>
      <c r="S471" s="232"/>
      <c r="T471" s="232"/>
      <c r="U471" s="232"/>
      <c r="V471" s="232"/>
      <c r="W471" s="232"/>
      <c r="X471" s="232"/>
      <c r="Y471" s="232"/>
      <c r="Z471" s="232"/>
      <c r="AA471" s="232"/>
      <c r="AB471" s="232"/>
      <c r="AC471" s="232"/>
      <c r="AD471" s="232"/>
      <c r="AE471" s="232"/>
      <c r="AF471" s="232"/>
      <c r="AG471" s="232"/>
      <c r="AH471" s="232"/>
      <c r="AI471" s="232"/>
      <c r="AJ471" s="232"/>
      <c r="AK471" s="232"/>
      <c r="AL471" s="232"/>
      <c r="AM471" s="232"/>
      <c r="AN471" s="232"/>
      <c r="AO471" s="232"/>
      <c r="AP471" s="232"/>
      <c r="AQ471" s="232"/>
      <c r="AR471" s="231"/>
      <c r="AS471" s="231"/>
      <c r="AT471" s="231"/>
      <c r="AU471" s="231"/>
      <c r="AV471" s="231"/>
      <c r="AW471" s="231"/>
      <c r="AX471" s="231"/>
      <c r="AY471" s="231"/>
    </row>
    <row r="472" spans="3:51" s="255" customFormat="1">
      <c r="C472" s="227"/>
      <c r="D472" s="253"/>
      <c r="E472" s="254"/>
      <c r="F472" s="217"/>
      <c r="G472" s="228"/>
      <c r="H472" s="229"/>
      <c r="I472" s="229"/>
      <c r="J472" s="216"/>
      <c r="K472" s="217"/>
      <c r="L472" s="230"/>
      <c r="M472" s="231"/>
      <c r="N472" s="231"/>
      <c r="O472" s="232"/>
      <c r="P472" s="232"/>
      <c r="Q472" s="232"/>
      <c r="R472" s="232"/>
      <c r="S472" s="232"/>
      <c r="T472" s="232"/>
      <c r="U472" s="232"/>
      <c r="V472" s="232"/>
      <c r="W472" s="232"/>
      <c r="X472" s="232"/>
      <c r="Y472" s="232"/>
      <c r="Z472" s="232"/>
      <c r="AA472" s="232"/>
      <c r="AB472" s="232"/>
      <c r="AC472" s="232"/>
      <c r="AD472" s="232"/>
      <c r="AE472" s="232"/>
      <c r="AF472" s="232"/>
      <c r="AG472" s="232"/>
      <c r="AH472" s="232"/>
      <c r="AI472" s="232"/>
      <c r="AJ472" s="232"/>
      <c r="AK472" s="232"/>
      <c r="AL472" s="232"/>
      <c r="AM472" s="232"/>
      <c r="AN472" s="232"/>
      <c r="AO472" s="232"/>
      <c r="AP472" s="232"/>
      <c r="AQ472" s="232"/>
      <c r="AR472" s="231"/>
      <c r="AS472" s="231"/>
      <c r="AT472" s="231"/>
      <c r="AU472" s="231"/>
      <c r="AV472" s="231"/>
      <c r="AW472" s="231"/>
      <c r="AX472" s="231"/>
      <c r="AY472" s="231"/>
    </row>
    <row r="473" spans="3:51" s="255" customFormat="1">
      <c r="C473" s="227"/>
      <c r="D473" s="253"/>
      <c r="E473" s="254"/>
      <c r="F473" s="217"/>
      <c r="G473" s="228"/>
      <c r="H473" s="229"/>
      <c r="I473" s="229"/>
      <c r="J473" s="216"/>
      <c r="K473" s="217"/>
      <c r="L473" s="230"/>
      <c r="M473" s="231"/>
      <c r="N473" s="231"/>
      <c r="O473" s="232"/>
      <c r="P473" s="232"/>
      <c r="Q473" s="232"/>
      <c r="R473" s="232"/>
      <c r="S473" s="232"/>
      <c r="T473" s="232"/>
      <c r="U473" s="232"/>
      <c r="V473" s="232"/>
      <c r="W473" s="232"/>
      <c r="X473" s="232"/>
      <c r="Y473" s="232"/>
      <c r="Z473" s="232"/>
      <c r="AA473" s="232"/>
      <c r="AB473" s="232"/>
      <c r="AC473" s="232"/>
      <c r="AD473" s="232"/>
      <c r="AE473" s="232"/>
      <c r="AF473" s="232"/>
      <c r="AG473" s="232"/>
      <c r="AH473" s="232"/>
      <c r="AI473" s="232"/>
      <c r="AJ473" s="232"/>
      <c r="AK473" s="232"/>
      <c r="AL473" s="232"/>
      <c r="AM473" s="232"/>
      <c r="AN473" s="232"/>
      <c r="AO473" s="232"/>
      <c r="AP473" s="232"/>
      <c r="AQ473" s="232"/>
      <c r="AR473" s="231"/>
      <c r="AS473" s="231"/>
      <c r="AT473" s="231"/>
      <c r="AU473" s="231"/>
      <c r="AV473" s="231"/>
      <c r="AW473" s="231"/>
      <c r="AX473" s="231"/>
      <c r="AY473" s="231"/>
    </row>
    <row r="474" spans="3:51" s="255" customFormat="1">
      <c r="C474" s="227"/>
      <c r="D474" s="253"/>
      <c r="E474" s="254"/>
      <c r="F474" s="217"/>
      <c r="G474" s="228"/>
      <c r="H474" s="229"/>
      <c r="I474" s="229"/>
      <c r="J474" s="216"/>
      <c r="K474" s="217"/>
      <c r="L474" s="230"/>
      <c r="M474" s="231"/>
      <c r="N474" s="231"/>
      <c r="O474" s="232"/>
      <c r="P474" s="232"/>
      <c r="Q474" s="232"/>
      <c r="R474" s="232"/>
      <c r="S474" s="232"/>
      <c r="T474" s="232"/>
      <c r="U474" s="232"/>
      <c r="V474" s="232"/>
      <c r="W474" s="232"/>
      <c r="X474" s="232"/>
      <c r="Y474" s="232"/>
      <c r="Z474" s="232"/>
      <c r="AA474" s="232"/>
      <c r="AB474" s="232"/>
      <c r="AC474" s="232"/>
      <c r="AD474" s="232"/>
      <c r="AE474" s="232"/>
      <c r="AF474" s="232"/>
      <c r="AG474" s="232"/>
      <c r="AH474" s="232"/>
      <c r="AI474" s="232"/>
      <c r="AJ474" s="232"/>
      <c r="AK474" s="232"/>
      <c r="AL474" s="232"/>
      <c r="AM474" s="232"/>
      <c r="AN474" s="232"/>
      <c r="AO474" s="232"/>
      <c r="AP474" s="232"/>
      <c r="AQ474" s="232"/>
      <c r="AR474" s="231"/>
      <c r="AS474" s="231"/>
      <c r="AT474" s="231"/>
      <c r="AU474" s="231"/>
      <c r="AV474" s="231"/>
      <c r="AW474" s="231"/>
      <c r="AX474" s="231"/>
      <c r="AY474" s="231"/>
    </row>
    <row r="475" spans="3:51" s="255" customFormat="1">
      <c r="C475" s="227"/>
      <c r="D475" s="253"/>
      <c r="E475" s="254"/>
      <c r="F475" s="217"/>
      <c r="G475" s="228"/>
      <c r="H475" s="229"/>
      <c r="I475" s="229"/>
      <c r="J475" s="216"/>
      <c r="K475" s="217"/>
      <c r="L475" s="230"/>
      <c r="M475" s="231"/>
      <c r="N475" s="231"/>
      <c r="O475" s="232"/>
      <c r="P475" s="232"/>
      <c r="Q475" s="232"/>
      <c r="R475" s="232"/>
      <c r="S475" s="232"/>
      <c r="T475" s="232"/>
      <c r="U475" s="232"/>
      <c r="V475" s="232"/>
      <c r="W475" s="232"/>
      <c r="X475" s="232"/>
      <c r="Y475" s="232"/>
      <c r="Z475" s="232"/>
      <c r="AA475" s="232"/>
      <c r="AB475" s="232"/>
      <c r="AC475" s="232"/>
      <c r="AD475" s="232"/>
      <c r="AE475" s="232"/>
      <c r="AF475" s="232"/>
      <c r="AG475" s="232"/>
      <c r="AH475" s="232"/>
      <c r="AI475" s="232"/>
      <c r="AJ475" s="232"/>
      <c r="AK475" s="232"/>
      <c r="AL475" s="232"/>
      <c r="AM475" s="232"/>
      <c r="AN475" s="232"/>
      <c r="AO475" s="232"/>
      <c r="AP475" s="232"/>
      <c r="AQ475" s="232"/>
      <c r="AR475" s="231"/>
      <c r="AS475" s="231"/>
      <c r="AT475" s="231"/>
      <c r="AU475" s="231"/>
      <c r="AV475" s="231"/>
      <c r="AW475" s="231"/>
      <c r="AX475" s="231"/>
      <c r="AY475" s="231"/>
    </row>
    <row r="476" spans="3:51" s="255" customFormat="1">
      <c r="C476" s="227"/>
      <c r="D476" s="253"/>
      <c r="E476" s="254"/>
      <c r="F476" s="217"/>
      <c r="G476" s="228"/>
      <c r="H476" s="229"/>
      <c r="I476" s="229"/>
      <c r="J476" s="216"/>
      <c r="K476" s="217"/>
      <c r="L476" s="230"/>
      <c r="M476" s="231"/>
      <c r="N476" s="231"/>
      <c r="O476" s="232"/>
      <c r="P476" s="232"/>
      <c r="Q476" s="232"/>
      <c r="R476" s="232"/>
      <c r="S476" s="232"/>
      <c r="T476" s="232"/>
      <c r="U476" s="232"/>
      <c r="V476" s="232"/>
      <c r="W476" s="232"/>
      <c r="X476" s="232"/>
      <c r="Y476" s="232"/>
      <c r="Z476" s="232"/>
      <c r="AA476" s="232"/>
      <c r="AB476" s="232"/>
      <c r="AC476" s="232"/>
      <c r="AD476" s="232"/>
      <c r="AE476" s="232"/>
      <c r="AF476" s="232"/>
      <c r="AG476" s="232"/>
      <c r="AH476" s="232"/>
      <c r="AI476" s="232"/>
      <c r="AJ476" s="232"/>
      <c r="AK476" s="232"/>
      <c r="AL476" s="232"/>
      <c r="AM476" s="232"/>
      <c r="AN476" s="232"/>
      <c r="AO476" s="232"/>
      <c r="AP476" s="232"/>
      <c r="AQ476" s="232"/>
      <c r="AR476" s="231"/>
      <c r="AS476" s="231"/>
      <c r="AT476" s="231"/>
      <c r="AU476" s="231"/>
      <c r="AV476" s="231"/>
      <c r="AW476" s="231"/>
      <c r="AX476" s="231"/>
      <c r="AY476" s="231"/>
    </row>
    <row r="477" spans="3:51" s="255" customFormat="1">
      <c r="C477" s="227"/>
      <c r="D477" s="253"/>
      <c r="E477" s="254"/>
      <c r="F477" s="217"/>
      <c r="G477" s="228"/>
      <c r="H477" s="229"/>
      <c r="I477" s="229"/>
      <c r="J477" s="216"/>
      <c r="K477" s="217"/>
      <c r="L477" s="230"/>
      <c r="M477" s="231"/>
      <c r="N477" s="231"/>
      <c r="O477" s="232"/>
      <c r="P477" s="232"/>
      <c r="Q477" s="232"/>
      <c r="R477" s="232"/>
      <c r="S477" s="232"/>
      <c r="T477" s="232"/>
      <c r="U477" s="232"/>
      <c r="V477" s="232"/>
      <c r="W477" s="232"/>
      <c r="X477" s="232"/>
      <c r="Y477" s="232"/>
      <c r="Z477" s="232"/>
      <c r="AA477" s="232"/>
      <c r="AB477" s="232"/>
      <c r="AC477" s="232"/>
      <c r="AD477" s="232"/>
      <c r="AE477" s="232"/>
      <c r="AF477" s="232"/>
      <c r="AG477" s="232"/>
      <c r="AH477" s="232"/>
      <c r="AI477" s="232"/>
      <c r="AJ477" s="232"/>
      <c r="AK477" s="232"/>
      <c r="AL477" s="232"/>
      <c r="AM477" s="232"/>
      <c r="AN477" s="232"/>
      <c r="AO477" s="232"/>
      <c r="AP477" s="232"/>
      <c r="AQ477" s="232"/>
      <c r="AR477" s="231"/>
      <c r="AS477" s="231"/>
      <c r="AT477" s="231"/>
      <c r="AU477" s="231"/>
      <c r="AV477" s="231"/>
      <c r="AW477" s="231"/>
      <c r="AX477" s="231"/>
      <c r="AY477" s="231"/>
    </row>
    <row r="478" spans="3:51" s="255" customFormat="1">
      <c r="C478" s="227"/>
      <c r="D478" s="253"/>
      <c r="E478" s="254"/>
      <c r="F478" s="217"/>
      <c r="G478" s="228"/>
      <c r="H478" s="229"/>
      <c r="I478" s="229"/>
      <c r="J478" s="216"/>
      <c r="K478" s="217"/>
      <c r="L478" s="230"/>
      <c r="M478" s="231"/>
      <c r="N478" s="231"/>
      <c r="O478" s="232"/>
      <c r="P478" s="232"/>
      <c r="Q478" s="232"/>
      <c r="R478" s="232"/>
      <c r="S478" s="232"/>
      <c r="T478" s="232"/>
      <c r="U478" s="232"/>
      <c r="V478" s="232"/>
      <c r="W478" s="232"/>
      <c r="X478" s="232"/>
      <c r="Y478" s="232"/>
      <c r="Z478" s="232"/>
      <c r="AA478" s="232"/>
      <c r="AB478" s="232"/>
      <c r="AC478" s="232"/>
      <c r="AD478" s="232"/>
      <c r="AE478" s="232"/>
      <c r="AF478" s="232"/>
      <c r="AG478" s="232"/>
      <c r="AH478" s="232"/>
      <c r="AI478" s="232"/>
      <c r="AJ478" s="232"/>
      <c r="AK478" s="232"/>
      <c r="AL478" s="232"/>
      <c r="AM478" s="232"/>
      <c r="AN478" s="232"/>
      <c r="AO478" s="232"/>
      <c r="AP478" s="232"/>
      <c r="AQ478" s="232"/>
      <c r="AR478" s="231"/>
      <c r="AS478" s="231"/>
      <c r="AT478" s="231"/>
      <c r="AU478" s="231"/>
      <c r="AV478" s="231"/>
      <c r="AW478" s="231"/>
      <c r="AX478" s="231"/>
      <c r="AY478" s="231"/>
    </row>
    <row r="479" spans="3:51" s="255" customFormat="1">
      <c r="C479" s="227"/>
      <c r="D479" s="253"/>
      <c r="E479" s="254"/>
      <c r="F479" s="217"/>
      <c r="G479" s="228"/>
      <c r="H479" s="229"/>
      <c r="I479" s="229"/>
      <c r="J479" s="216"/>
      <c r="K479" s="217"/>
      <c r="L479" s="230"/>
      <c r="M479" s="231"/>
      <c r="N479" s="231"/>
      <c r="O479" s="232"/>
      <c r="P479" s="232"/>
      <c r="Q479" s="232"/>
      <c r="R479" s="232"/>
      <c r="S479" s="232"/>
      <c r="T479" s="232"/>
      <c r="U479" s="232"/>
      <c r="V479" s="232"/>
      <c r="W479" s="232"/>
      <c r="X479" s="232"/>
      <c r="Y479" s="232"/>
      <c r="Z479" s="232"/>
      <c r="AA479" s="232"/>
      <c r="AB479" s="232"/>
      <c r="AC479" s="232"/>
      <c r="AD479" s="232"/>
      <c r="AE479" s="232"/>
      <c r="AF479" s="232"/>
      <c r="AG479" s="232"/>
      <c r="AH479" s="232"/>
      <c r="AI479" s="232"/>
      <c r="AJ479" s="232"/>
      <c r="AK479" s="232"/>
      <c r="AL479" s="232"/>
      <c r="AM479" s="232"/>
      <c r="AN479" s="232"/>
      <c r="AO479" s="232"/>
      <c r="AP479" s="232"/>
      <c r="AQ479" s="232"/>
      <c r="AR479" s="231"/>
      <c r="AS479" s="231"/>
      <c r="AT479" s="231"/>
      <c r="AU479" s="231"/>
      <c r="AV479" s="231"/>
      <c r="AW479" s="231"/>
      <c r="AX479" s="231"/>
      <c r="AY479" s="231"/>
    </row>
    <row r="480" spans="3:51" s="255" customFormat="1">
      <c r="C480" s="227"/>
      <c r="D480" s="253"/>
      <c r="E480" s="254"/>
      <c r="F480" s="217"/>
      <c r="G480" s="228"/>
      <c r="H480" s="229"/>
      <c r="I480" s="229"/>
      <c r="J480" s="216"/>
      <c r="K480" s="217"/>
      <c r="L480" s="230"/>
      <c r="M480" s="231"/>
      <c r="N480" s="231"/>
      <c r="O480" s="232"/>
      <c r="P480" s="232"/>
      <c r="Q480" s="232"/>
      <c r="R480" s="232"/>
      <c r="S480" s="232"/>
      <c r="T480" s="232"/>
      <c r="U480" s="232"/>
      <c r="V480" s="232"/>
      <c r="W480" s="232"/>
      <c r="X480" s="232"/>
      <c r="Y480" s="232"/>
      <c r="Z480" s="232"/>
      <c r="AA480" s="232"/>
      <c r="AB480" s="232"/>
      <c r="AC480" s="232"/>
      <c r="AD480" s="232"/>
      <c r="AE480" s="232"/>
      <c r="AF480" s="232"/>
      <c r="AG480" s="232"/>
      <c r="AH480" s="232"/>
      <c r="AI480" s="232"/>
      <c r="AJ480" s="232"/>
      <c r="AK480" s="232"/>
      <c r="AL480" s="232"/>
      <c r="AM480" s="232"/>
      <c r="AN480" s="232"/>
      <c r="AO480" s="232"/>
      <c r="AP480" s="232"/>
      <c r="AQ480" s="232"/>
      <c r="AR480" s="231"/>
      <c r="AS480" s="231"/>
      <c r="AT480" s="231"/>
      <c r="AU480" s="231"/>
      <c r="AV480" s="231"/>
      <c r="AW480" s="231"/>
      <c r="AX480" s="231"/>
      <c r="AY480" s="231"/>
    </row>
    <row r="481" spans="3:51" s="255" customFormat="1">
      <c r="C481" s="227"/>
      <c r="D481" s="253"/>
      <c r="E481" s="254"/>
      <c r="F481" s="217"/>
      <c r="G481" s="228"/>
      <c r="H481" s="229"/>
      <c r="I481" s="229"/>
      <c r="J481" s="216"/>
      <c r="K481" s="217"/>
      <c r="L481" s="230"/>
      <c r="M481" s="231"/>
      <c r="N481" s="231"/>
      <c r="O481" s="232"/>
      <c r="P481" s="232"/>
      <c r="Q481" s="232"/>
      <c r="R481" s="232"/>
      <c r="S481" s="232"/>
      <c r="T481" s="232"/>
      <c r="U481" s="232"/>
      <c r="V481" s="232"/>
      <c r="W481" s="232"/>
      <c r="X481" s="232"/>
      <c r="Y481" s="232"/>
      <c r="Z481" s="232"/>
      <c r="AA481" s="232"/>
      <c r="AB481" s="232"/>
      <c r="AC481" s="232"/>
      <c r="AD481" s="232"/>
      <c r="AE481" s="232"/>
      <c r="AF481" s="232"/>
      <c r="AG481" s="232"/>
      <c r="AH481" s="232"/>
      <c r="AI481" s="232"/>
      <c r="AJ481" s="232"/>
      <c r="AK481" s="232"/>
      <c r="AL481" s="232"/>
      <c r="AM481" s="232"/>
      <c r="AN481" s="232"/>
      <c r="AO481" s="232"/>
      <c r="AP481" s="232"/>
      <c r="AQ481" s="232"/>
      <c r="AR481" s="231"/>
      <c r="AS481" s="231"/>
      <c r="AT481" s="231"/>
      <c r="AU481" s="231"/>
      <c r="AV481" s="231"/>
      <c r="AW481" s="231"/>
      <c r="AX481" s="231"/>
      <c r="AY481" s="231"/>
    </row>
    <row r="482" spans="3:51" s="255" customFormat="1">
      <c r="C482" s="227"/>
      <c r="D482" s="253"/>
      <c r="E482" s="254"/>
      <c r="F482" s="217"/>
      <c r="G482" s="228"/>
      <c r="H482" s="229"/>
      <c r="I482" s="229"/>
      <c r="J482" s="216"/>
      <c r="K482" s="217"/>
      <c r="L482" s="230"/>
      <c r="M482" s="231"/>
      <c r="N482" s="231"/>
      <c r="O482" s="232"/>
      <c r="P482" s="232"/>
      <c r="Q482" s="232"/>
      <c r="R482" s="232"/>
      <c r="S482" s="232"/>
      <c r="T482" s="232"/>
      <c r="U482" s="232"/>
      <c r="V482" s="232"/>
      <c r="W482" s="232"/>
      <c r="X482" s="232"/>
      <c r="Y482" s="232"/>
      <c r="Z482" s="232"/>
      <c r="AA482" s="232"/>
      <c r="AB482" s="232"/>
      <c r="AC482" s="232"/>
      <c r="AD482" s="232"/>
      <c r="AE482" s="232"/>
      <c r="AF482" s="232"/>
      <c r="AG482" s="232"/>
      <c r="AH482" s="232"/>
      <c r="AI482" s="232"/>
      <c r="AJ482" s="232"/>
      <c r="AK482" s="232"/>
      <c r="AL482" s="232"/>
      <c r="AM482" s="232"/>
      <c r="AN482" s="232"/>
      <c r="AO482" s="232"/>
      <c r="AP482" s="232"/>
      <c r="AQ482" s="232"/>
      <c r="AR482" s="231"/>
      <c r="AS482" s="231"/>
      <c r="AT482" s="231"/>
      <c r="AU482" s="231"/>
      <c r="AV482" s="231"/>
      <c r="AW482" s="231"/>
      <c r="AX482" s="231"/>
      <c r="AY482" s="231"/>
    </row>
    <row r="483" spans="3:51" s="255" customFormat="1">
      <c r="C483" s="227"/>
      <c r="D483" s="253"/>
      <c r="E483" s="254"/>
      <c r="F483" s="217"/>
      <c r="G483" s="228"/>
      <c r="H483" s="229"/>
      <c r="I483" s="229"/>
      <c r="J483" s="216"/>
      <c r="K483" s="217"/>
      <c r="L483" s="230"/>
      <c r="M483" s="231"/>
      <c r="N483" s="231"/>
      <c r="O483" s="232"/>
      <c r="P483" s="232"/>
      <c r="Q483" s="232"/>
      <c r="R483" s="232"/>
      <c r="S483" s="232"/>
      <c r="T483" s="232"/>
      <c r="U483" s="232"/>
      <c r="V483" s="232"/>
      <c r="W483" s="232"/>
      <c r="X483" s="232"/>
      <c r="Y483" s="232"/>
      <c r="Z483" s="232"/>
      <c r="AA483" s="232"/>
      <c r="AB483" s="232"/>
      <c r="AC483" s="232"/>
      <c r="AD483" s="232"/>
      <c r="AE483" s="232"/>
      <c r="AF483" s="232"/>
      <c r="AG483" s="232"/>
      <c r="AH483" s="232"/>
      <c r="AI483" s="232"/>
      <c r="AJ483" s="232"/>
      <c r="AK483" s="232"/>
      <c r="AL483" s="232"/>
      <c r="AM483" s="232"/>
      <c r="AN483" s="232"/>
      <c r="AO483" s="232"/>
      <c r="AP483" s="232"/>
      <c r="AQ483" s="232"/>
      <c r="AR483" s="231"/>
      <c r="AS483" s="231"/>
      <c r="AT483" s="231"/>
      <c r="AU483" s="231"/>
      <c r="AV483" s="231"/>
      <c r="AW483" s="231"/>
      <c r="AX483" s="231"/>
      <c r="AY483" s="231"/>
    </row>
    <row r="484" spans="3:51" s="255" customFormat="1">
      <c r="C484" s="227"/>
      <c r="D484" s="253"/>
      <c r="E484" s="254"/>
      <c r="F484" s="217"/>
      <c r="G484" s="228"/>
      <c r="H484" s="229"/>
      <c r="I484" s="229"/>
      <c r="J484" s="216"/>
      <c r="K484" s="217"/>
      <c r="L484" s="230"/>
      <c r="M484" s="231"/>
      <c r="N484" s="231"/>
      <c r="O484" s="232"/>
      <c r="P484" s="232"/>
      <c r="Q484" s="232"/>
      <c r="R484" s="232"/>
      <c r="S484" s="232"/>
      <c r="T484" s="232"/>
      <c r="U484" s="232"/>
      <c r="V484" s="232"/>
      <c r="W484" s="232"/>
      <c r="X484" s="232"/>
      <c r="Y484" s="232"/>
      <c r="Z484" s="232"/>
      <c r="AA484" s="232"/>
      <c r="AB484" s="232"/>
      <c r="AC484" s="232"/>
      <c r="AD484" s="232"/>
      <c r="AE484" s="232"/>
      <c r="AF484" s="232"/>
      <c r="AG484" s="232"/>
      <c r="AH484" s="232"/>
      <c r="AI484" s="232"/>
      <c r="AJ484" s="232"/>
      <c r="AK484" s="232"/>
      <c r="AL484" s="232"/>
      <c r="AM484" s="232"/>
      <c r="AN484" s="232"/>
      <c r="AO484" s="232"/>
      <c r="AP484" s="232"/>
      <c r="AQ484" s="232"/>
      <c r="AR484" s="231"/>
      <c r="AS484" s="231"/>
      <c r="AT484" s="231"/>
      <c r="AU484" s="231"/>
      <c r="AV484" s="231"/>
      <c r="AW484" s="231"/>
      <c r="AX484" s="231"/>
      <c r="AY484" s="231"/>
    </row>
    <row r="485" spans="3:51" s="255" customFormat="1">
      <c r="C485" s="227"/>
      <c r="D485" s="253"/>
      <c r="E485" s="254"/>
      <c r="F485" s="217"/>
      <c r="G485" s="228"/>
      <c r="H485" s="229"/>
      <c r="I485" s="229"/>
      <c r="J485" s="216"/>
      <c r="K485" s="217"/>
      <c r="L485" s="230"/>
      <c r="M485" s="231"/>
      <c r="N485" s="231"/>
      <c r="O485" s="232"/>
      <c r="P485" s="232"/>
      <c r="Q485" s="232"/>
      <c r="R485" s="232"/>
      <c r="S485" s="232"/>
      <c r="T485" s="232"/>
      <c r="U485" s="232"/>
      <c r="V485" s="232"/>
      <c r="W485" s="232"/>
      <c r="X485" s="232"/>
      <c r="Y485" s="232"/>
      <c r="Z485" s="232"/>
      <c r="AA485" s="232"/>
      <c r="AB485" s="232"/>
      <c r="AC485" s="232"/>
      <c r="AD485" s="232"/>
      <c r="AE485" s="232"/>
      <c r="AF485" s="232"/>
      <c r="AG485" s="232"/>
      <c r="AH485" s="232"/>
      <c r="AI485" s="232"/>
      <c r="AJ485" s="232"/>
      <c r="AK485" s="232"/>
      <c r="AL485" s="232"/>
      <c r="AM485" s="232"/>
      <c r="AN485" s="232"/>
      <c r="AO485" s="232"/>
      <c r="AP485" s="232"/>
      <c r="AQ485" s="232"/>
      <c r="AR485" s="231"/>
      <c r="AS485" s="231"/>
      <c r="AT485" s="231"/>
      <c r="AU485" s="231"/>
      <c r="AV485" s="231"/>
      <c r="AW485" s="231"/>
      <c r="AX485" s="231"/>
      <c r="AY485" s="231"/>
    </row>
    <row r="486" spans="3:51" s="255" customFormat="1">
      <c r="C486" s="227"/>
      <c r="D486" s="253"/>
      <c r="E486" s="254"/>
      <c r="F486" s="217"/>
      <c r="G486" s="228"/>
      <c r="H486" s="229"/>
      <c r="I486" s="229"/>
      <c r="J486" s="216"/>
      <c r="K486" s="217"/>
      <c r="L486" s="230"/>
      <c r="M486" s="231"/>
      <c r="N486" s="231"/>
      <c r="O486" s="232"/>
      <c r="P486" s="232"/>
      <c r="Q486" s="232"/>
      <c r="R486" s="232"/>
      <c r="S486" s="232"/>
      <c r="T486" s="232"/>
      <c r="U486" s="232"/>
      <c r="V486" s="232"/>
      <c r="W486" s="232"/>
      <c r="X486" s="232"/>
      <c r="Y486" s="232"/>
      <c r="Z486" s="232"/>
      <c r="AA486" s="232"/>
      <c r="AB486" s="232"/>
      <c r="AC486" s="232"/>
      <c r="AD486" s="232"/>
      <c r="AE486" s="232"/>
      <c r="AF486" s="232"/>
      <c r="AG486" s="232"/>
      <c r="AH486" s="232"/>
      <c r="AI486" s="232"/>
      <c r="AJ486" s="232"/>
      <c r="AK486" s="232"/>
      <c r="AL486" s="232"/>
      <c r="AM486" s="232"/>
      <c r="AN486" s="232"/>
      <c r="AO486" s="232"/>
      <c r="AP486" s="232"/>
      <c r="AQ486" s="232"/>
      <c r="AR486" s="231"/>
      <c r="AS486" s="231"/>
      <c r="AT486" s="231"/>
      <c r="AU486" s="231"/>
      <c r="AV486" s="231"/>
      <c r="AW486" s="231"/>
      <c r="AX486" s="231"/>
      <c r="AY486" s="231"/>
    </row>
    <row r="487" spans="3:51" s="255" customFormat="1">
      <c r="C487" s="227"/>
      <c r="D487" s="253"/>
      <c r="E487" s="254"/>
      <c r="F487" s="217"/>
      <c r="G487" s="228"/>
      <c r="H487" s="229"/>
      <c r="I487" s="229"/>
      <c r="J487" s="216"/>
      <c r="K487" s="217"/>
      <c r="L487" s="230"/>
      <c r="M487" s="231"/>
      <c r="N487" s="231"/>
      <c r="O487" s="232"/>
      <c r="P487" s="232"/>
      <c r="Q487" s="232"/>
      <c r="R487" s="232"/>
      <c r="S487" s="232"/>
      <c r="T487" s="232"/>
      <c r="U487" s="232"/>
      <c r="V487" s="232"/>
      <c r="W487" s="232"/>
      <c r="X487" s="232"/>
      <c r="Y487" s="232"/>
      <c r="Z487" s="232"/>
      <c r="AA487" s="232"/>
      <c r="AB487" s="232"/>
      <c r="AC487" s="232"/>
      <c r="AD487" s="232"/>
      <c r="AE487" s="232"/>
      <c r="AF487" s="232"/>
      <c r="AG487" s="232"/>
      <c r="AH487" s="232"/>
      <c r="AI487" s="232"/>
      <c r="AJ487" s="232"/>
      <c r="AK487" s="232"/>
      <c r="AL487" s="232"/>
      <c r="AM487" s="232"/>
      <c r="AN487" s="232"/>
      <c r="AO487" s="232"/>
      <c r="AP487" s="232"/>
      <c r="AQ487" s="232"/>
      <c r="AR487" s="231"/>
      <c r="AS487" s="231"/>
      <c r="AT487" s="231"/>
      <c r="AU487" s="231"/>
      <c r="AV487" s="231"/>
      <c r="AW487" s="231"/>
      <c r="AX487" s="231"/>
      <c r="AY487" s="231"/>
    </row>
    <row r="488" spans="3:51" s="255" customFormat="1">
      <c r="C488" s="227"/>
      <c r="D488" s="253"/>
      <c r="E488" s="254"/>
      <c r="F488" s="217"/>
      <c r="G488" s="228"/>
      <c r="H488" s="229"/>
      <c r="I488" s="229"/>
      <c r="J488" s="216"/>
      <c r="K488" s="217"/>
      <c r="L488" s="230"/>
      <c r="M488" s="231"/>
      <c r="N488" s="231"/>
      <c r="O488" s="232"/>
      <c r="P488" s="232"/>
      <c r="Q488" s="232"/>
      <c r="R488" s="232"/>
      <c r="S488" s="232"/>
      <c r="T488" s="232"/>
      <c r="U488" s="232"/>
      <c r="V488" s="232"/>
      <c r="W488" s="232"/>
      <c r="X488" s="232"/>
      <c r="Y488" s="232"/>
      <c r="Z488" s="232"/>
      <c r="AA488" s="232"/>
      <c r="AB488" s="232"/>
      <c r="AC488" s="232"/>
      <c r="AD488" s="232"/>
      <c r="AE488" s="232"/>
      <c r="AF488" s="232"/>
      <c r="AG488" s="232"/>
      <c r="AH488" s="232"/>
      <c r="AI488" s="232"/>
      <c r="AJ488" s="232"/>
      <c r="AK488" s="232"/>
      <c r="AL488" s="232"/>
      <c r="AM488" s="232"/>
      <c r="AN488" s="232"/>
      <c r="AO488" s="232"/>
      <c r="AP488" s="232"/>
      <c r="AQ488" s="232"/>
      <c r="AR488" s="231"/>
      <c r="AS488" s="231"/>
      <c r="AT488" s="231"/>
      <c r="AU488" s="231"/>
      <c r="AV488" s="231"/>
      <c r="AW488" s="231"/>
      <c r="AX488" s="231"/>
      <c r="AY488" s="231"/>
    </row>
    <row r="489" spans="3:51" s="255" customFormat="1">
      <c r="C489" s="227"/>
      <c r="D489" s="253"/>
      <c r="E489" s="254"/>
      <c r="F489" s="217"/>
      <c r="G489" s="228"/>
      <c r="H489" s="229"/>
      <c r="I489" s="229"/>
      <c r="J489" s="216"/>
      <c r="K489" s="217"/>
      <c r="L489" s="230"/>
      <c r="M489" s="231"/>
      <c r="N489" s="231"/>
      <c r="O489" s="232"/>
      <c r="P489" s="232"/>
      <c r="Q489" s="232"/>
      <c r="R489" s="232"/>
      <c r="S489" s="232"/>
      <c r="T489" s="232"/>
      <c r="U489" s="232"/>
      <c r="V489" s="232"/>
      <c r="W489" s="232"/>
      <c r="X489" s="232"/>
      <c r="Y489" s="232"/>
      <c r="Z489" s="232"/>
      <c r="AA489" s="232"/>
      <c r="AB489" s="232"/>
      <c r="AC489" s="232"/>
      <c r="AD489" s="232"/>
      <c r="AE489" s="232"/>
      <c r="AF489" s="232"/>
      <c r="AG489" s="232"/>
      <c r="AH489" s="232"/>
      <c r="AI489" s="232"/>
      <c r="AJ489" s="232"/>
      <c r="AK489" s="232"/>
      <c r="AL489" s="232"/>
      <c r="AM489" s="232"/>
      <c r="AN489" s="232"/>
      <c r="AO489" s="232"/>
      <c r="AP489" s="232"/>
      <c r="AQ489" s="232"/>
      <c r="AR489" s="231"/>
      <c r="AS489" s="231"/>
      <c r="AT489" s="231"/>
      <c r="AU489" s="231"/>
      <c r="AV489" s="231"/>
      <c r="AW489" s="231"/>
      <c r="AX489" s="231"/>
      <c r="AY489" s="231"/>
    </row>
    <row r="490" spans="3:51" s="255" customFormat="1">
      <c r="C490" s="227"/>
      <c r="D490" s="253"/>
      <c r="E490" s="254"/>
      <c r="F490" s="217"/>
      <c r="G490" s="228"/>
      <c r="H490" s="229"/>
      <c r="I490" s="229"/>
      <c r="J490" s="216"/>
      <c r="K490" s="217"/>
      <c r="L490" s="230"/>
      <c r="M490" s="231"/>
      <c r="N490" s="231"/>
      <c r="O490" s="232"/>
      <c r="P490" s="232"/>
      <c r="Q490" s="232"/>
      <c r="R490" s="232"/>
      <c r="S490" s="232"/>
      <c r="T490" s="232"/>
      <c r="U490" s="232"/>
      <c r="V490" s="232"/>
      <c r="W490" s="232"/>
      <c r="X490" s="232"/>
      <c r="Y490" s="232"/>
      <c r="Z490" s="232"/>
      <c r="AA490" s="232"/>
      <c r="AB490" s="232"/>
      <c r="AC490" s="232"/>
      <c r="AD490" s="232"/>
      <c r="AE490" s="232"/>
      <c r="AF490" s="232"/>
      <c r="AG490" s="232"/>
      <c r="AH490" s="232"/>
      <c r="AI490" s="232"/>
      <c r="AJ490" s="232"/>
      <c r="AK490" s="232"/>
      <c r="AL490" s="232"/>
      <c r="AM490" s="232"/>
      <c r="AN490" s="232"/>
      <c r="AO490" s="232"/>
      <c r="AP490" s="232"/>
      <c r="AQ490" s="232"/>
      <c r="AR490" s="231"/>
      <c r="AS490" s="231"/>
      <c r="AT490" s="231"/>
      <c r="AU490" s="231"/>
      <c r="AV490" s="231"/>
      <c r="AW490" s="231"/>
      <c r="AX490" s="231"/>
      <c r="AY490" s="231"/>
    </row>
    <row r="491" spans="3:51" s="255" customFormat="1">
      <c r="C491" s="227"/>
      <c r="D491" s="253"/>
      <c r="E491" s="254"/>
      <c r="F491" s="217"/>
      <c r="G491" s="228"/>
      <c r="H491" s="229"/>
      <c r="I491" s="229"/>
      <c r="J491" s="216"/>
      <c r="K491" s="217"/>
      <c r="L491" s="230"/>
      <c r="M491" s="231"/>
      <c r="N491" s="231"/>
      <c r="O491" s="232"/>
      <c r="P491" s="232"/>
      <c r="Q491" s="232"/>
      <c r="R491" s="232"/>
      <c r="S491" s="232"/>
      <c r="T491" s="232"/>
      <c r="U491" s="232"/>
      <c r="V491" s="232"/>
      <c r="W491" s="232"/>
      <c r="X491" s="232"/>
      <c r="Y491" s="232"/>
      <c r="Z491" s="232"/>
      <c r="AA491" s="232"/>
      <c r="AB491" s="232"/>
      <c r="AC491" s="232"/>
      <c r="AD491" s="232"/>
      <c r="AE491" s="232"/>
      <c r="AF491" s="232"/>
      <c r="AG491" s="232"/>
      <c r="AH491" s="232"/>
      <c r="AI491" s="232"/>
      <c r="AJ491" s="232"/>
      <c r="AK491" s="232"/>
      <c r="AL491" s="232"/>
      <c r="AM491" s="232"/>
      <c r="AN491" s="232"/>
      <c r="AO491" s="232"/>
      <c r="AP491" s="232"/>
      <c r="AQ491" s="232"/>
      <c r="AR491" s="231"/>
      <c r="AS491" s="231"/>
      <c r="AT491" s="231"/>
      <c r="AU491" s="231"/>
      <c r="AV491" s="231"/>
      <c r="AW491" s="231"/>
      <c r="AX491" s="231"/>
      <c r="AY491" s="231"/>
    </row>
    <row r="492" spans="3:51" s="255" customFormat="1">
      <c r="C492" s="227"/>
      <c r="D492" s="253"/>
      <c r="E492" s="254"/>
      <c r="F492" s="217"/>
      <c r="G492" s="228"/>
      <c r="H492" s="229"/>
      <c r="I492" s="229"/>
      <c r="J492" s="216"/>
      <c r="K492" s="217"/>
      <c r="L492" s="230"/>
      <c r="M492" s="231"/>
      <c r="N492" s="231"/>
      <c r="O492" s="232"/>
      <c r="P492" s="232"/>
      <c r="Q492" s="232"/>
      <c r="R492" s="232"/>
      <c r="S492" s="232"/>
      <c r="T492" s="232"/>
      <c r="U492" s="232"/>
      <c r="V492" s="232"/>
      <c r="W492" s="232"/>
      <c r="X492" s="232"/>
      <c r="Y492" s="232"/>
      <c r="Z492" s="232"/>
      <c r="AA492" s="232"/>
      <c r="AB492" s="232"/>
      <c r="AC492" s="232"/>
      <c r="AD492" s="232"/>
      <c r="AE492" s="232"/>
      <c r="AF492" s="232"/>
      <c r="AG492" s="232"/>
      <c r="AH492" s="232"/>
      <c r="AI492" s="232"/>
      <c r="AJ492" s="232"/>
      <c r="AK492" s="232"/>
      <c r="AL492" s="232"/>
      <c r="AM492" s="232"/>
      <c r="AN492" s="232"/>
      <c r="AO492" s="232"/>
      <c r="AP492" s="232"/>
      <c r="AQ492" s="232"/>
      <c r="AR492" s="231"/>
      <c r="AS492" s="231"/>
      <c r="AT492" s="231"/>
      <c r="AU492" s="231"/>
      <c r="AV492" s="231"/>
      <c r="AW492" s="231"/>
      <c r="AX492" s="231"/>
      <c r="AY492" s="231"/>
    </row>
    <row r="493" spans="3:51" s="255" customFormat="1">
      <c r="C493" s="227"/>
      <c r="D493" s="253"/>
      <c r="E493" s="254"/>
      <c r="F493" s="217"/>
      <c r="G493" s="228"/>
      <c r="H493" s="229"/>
      <c r="I493" s="229"/>
      <c r="J493" s="216"/>
      <c r="K493" s="217"/>
      <c r="L493" s="230"/>
      <c r="M493" s="231"/>
      <c r="N493" s="231"/>
      <c r="O493" s="232"/>
      <c r="P493" s="232"/>
      <c r="Q493" s="232"/>
      <c r="R493" s="232"/>
      <c r="S493" s="232"/>
      <c r="T493" s="232"/>
      <c r="U493" s="232"/>
      <c r="V493" s="232"/>
      <c r="W493" s="232"/>
      <c r="X493" s="232"/>
      <c r="Y493" s="232"/>
      <c r="Z493" s="232"/>
      <c r="AA493" s="232"/>
      <c r="AB493" s="232"/>
      <c r="AC493" s="232"/>
      <c r="AD493" s="232"/>
      <c r="AE493" s="232"/>
      <c r="AF493" s="232"/>
      <c r="AG493" s="232"/>
      <c r="AH493" s="232"/>
      <c r="AI493" s="232"/>
      <c r="AJ493" s="232"/>
      <c r="AK493" s="232"/>
      <c r="AL493" s="232"/>
      <c r="AM493" s="232"/>
      <c r="AN493" s="232"/>
      <c r="AO493" s="232"/>
      <c r="AP493" s="232"/>
      <c r="AQ493" s="232"/>
      <c r="AR493" s="231"/>
      <c r="AS493" s="231"/>
      <c r="AT493" s="231"/>
      <c r="AU493" s="231"/>
      <c r="AV493" s="231"/>
      <c r="AW493" s="231"/>
      <c r="AX493" s="231"/>
      <c r="AY493" s="231"/>
    </row>
    <row r="494" spans="3:51" s="255" customFormat="1">
      <c r="C494" s="227"/>
      <c r="D494" s="253"/>
      <c r="E494" s="254"/>
      <c r="F494" s="217"/>
      <c r="G494" s="228"/>
      <c r="H494" s="229"/>
      <c r="I494" s="229"/>
      <c r="J494" s="216"/>
      <c r="K494" s="217"/>
      <c r="L494" s="230"/>
      <c r="M494" s="231"/>
      <c r="N494" s="231"/>
      <c r="O494" s="232"/>
      <c r="P494" s="232"/>
      <c r="Q494" s="232"/>
      <c r="R494" s="232"/>
      <c r="S494" s="232"/>
      <c r="T494" s="232"/>
      <c r="U494" s="232"/>
      <c r="V494" s="232"/>
      <c r="W494" s="232"/>
      <c r="X494" s="232"/>
      <c r="Y494" s="232"/>
      <c r="Z494" s="232"/>
      <c r="AA494" s="232"/>
      <c r="AB494" s="232"/>
      <c r="AC494" s="232"/>
      <c r="AD494" s="232"/>
      <c r="AE494" s="232"/>
      <c r="AF494" s="232"/>
      <c r="AG494" s="232"/>
      <c r="AH494" s="232"/>
      <c r="AI494" s="232"/>
      <c r="AJ494" s="232"/>
      <c r="AK494" s="232"/>
      <c r="AL494" s="232"/>
      <c r="AM494" s="232"/>
      <c r="AN494" s="232"/>
      <c r="AO494" s="232"/>
      <c r="AP494" s="232"/>
      <c r="AQ494" s="232"/>
      <c r="AR494" s="231"/>
      <c r="AS494" s="231"/>
      <c r="AT494" s="231"/>
      <c r="AU494" s="231"/>
      <c r="AV494" s="231"/>
      <c r="AW494" s="231"/>
      <c r="AX494" s="231"/>
      <c r="AY494" s="231"/>
    </row>
    <row r="495" spans="3:51" s="255" customFormat="1">
      <c r="C495" s="227"/>
      <c r="D495" s="253"/>
      <c r="E495" s="254"/>
      <c r="F495" s="217"/>
      <c r="G495" s="228"/>
      <c r="H495" s="229"/>
      <c r="I495" s="229"/>
      <c r="J495" s="216"/>
      <c r="K495" s="217"/>
      <c r="L495" s="230"/>
      <c r="M495" s="231"/>
      <c r="N495" s="231"/>
      <c r="O495" s="232"/>
      <c r="P495" s="232"/>
      <c r="Q495" s="232"/>
      <c r="R495" s="232"/>
      <c r="S495" s="232"/>
      <c r="T495" s="232"/>
      <c r="U495" s="232"/>
      <c r="V495" s="232"/>
      <c r="W495" s="232"/>
      <c r="X495" s="232"/>
      <c r="Y495" s="232"/>
      <c r="Z495" s="232"/>
      <c r="AA495" s="232"/>
      <c r="AB495" s="232"/>
      <c r="AC495" s="232"/>
      <c r="AD495" s="232"/>
      <c r="AE495" s="232"/>
      <c r="AF495" s="232"/>
      <c r="AG495" s="232"/>
      <c r="AH495" s="232"/>
      <c r="AI495" s="232"/>
      <c r="AJ495" s="232"/>
      <c r="AK495" s="232"/>
      <c r="AL495" s="232"/>
      <c r="AM495" s="232"/>
      <c r="AN495" s="232"/>
      <c r="AO495" s="232"/>
      <c r="AP495" s="232"/>
      <c r="AQ495" s="232"/>
      <c r="AR495" s="231"/>
      <c r="AS495" s="231"/>
      <c r="AT495" s="231"/>
      <c r="AU495" s="231"/>
      <c r="AV495" s="231"/>
      <c r="AW495" s="231"/>
      <c r="AX495" s="231"/>
      <c r="AY495" s="231"/>
    </row>
    <row r="496" spans="3:51" s="255" customFormat="1">
      <c r="C496" s="227"/>
      <c r="D496" s="253"/>
      <c r="E496" s="254"/>
      <c r="F496" s="217"/>
      <c r="G496" s="228"/>
      <c r="H496" s="229"/>
      <c r="I496" s="229"/>
      <c r="J496" s="216"/>
      <c r="K496" s="217"/>
      <c r="L496" s="230"/>
      <c r="M496" s="231"/>
      <c r="N496" s="231"/>
      <c r="O496" s="232"/>
      <c r="P496" s="232"/>
      <c r="Q496" s="232"/>
      <c r="R496" s="232"/>
      <c r="S496" s="232"/>
      <c r="T496" s="232"/>
      <c r="U496" s="232"/>
      <c r="V496" s="232"/>
      <c r="W496" s="232"/>
      <c r="X496" s="232"/>
      <c r="Y496" s="232"/>
      <c r="Z496" s="232"/>
      <c r="AA496" s="232"/>
      <c r="AB496" s="232"/>
      <c r="AC496" s="232"/>
      <c r="AD496" s="232"/>
      <c r="AE496" s="232"/>
      <c r="AF496" s="232"/>
      <c r="AG496" s="232"/>
      <c r="AH496" s="232"/>
      <c r="AI496" s="232"/>
      <c r="AJ496" s="232"/>
      <c r="AK496" s="232"/>
      <c r="AL496" s="232"/>
      <c r="AM496" s="232"/>
      <c r="AN496" s="232"/>
      <c r="AO496" s="232"/>
      <c r="AP496" s="232"/>
      <c r="AQ496" s="232"/>
      <c r="AR496" s="231"/>
      <c r="AS496" s="231"/>
      <c r="AT496" s="231"/>
      <c r="AU496" s="231"/>
      <c r="AV496" s="231"/>
      <c r="AW496" s="231"/>
      <c r="AX496" s="231"/>
      <c r="AY496" s="231"/>
    </row>
    <row r="497" spans="3:51" s="255" customFormat="1">
      <c r="C497" s="227"/>
      <c r="D497" s="253"/>
      <c r="E497" s="254"/>
      <c r="F497" s="217"/>
      <c r="G497" s="228"/>
      <c r="H497" s="229"/>
      <c r="I497" s="229"/>
      <c r="J497" s="216"/>
      <c r="K497" s="217"/>
      <c r="L497" s="230"/>
      <c r="M497" s="231"/>
      <c r="N497" s="231"/>
      <c r="O497" s="232"/>
      <c r="P497" s="232"/>
      <c r="Q497" s="232"/>
      <c r="R497" s="232"/>
      <c r="S497" s="232"/>
      <c r="T497" s="232"/>
      <c r="U497" s="232"/>
      <c r="V497" s="232"/>
      <c r="W497" s="232"/>
      <c r="X497" s="232"/>
      <c r="Y497" s="232"/>
      <c r="Z497" s="232"/>
      <c r="AA497" s="232"/>
      <c r="AB497" s="232"/>
      <c r="AC497" s="232"/>
      <c r="AD497" s="232"/>
      <c r="AE497" s="232"/>
      <c r="AF497" s="232"/>
      <c r="AG497" s="232"/>
      <c r="AH497" s="232"/>
      <c r="AI497" s="232"/>
      <c r="AJ497" s="232"/>
      <c r="AK497" s="232"/>
      <c r="AL497" s="232"/>
      <c r="AM497" s="232"/>
      <c r="AN497" s="232"/>
      <c r="AO497" s="232"/>
      <c r="AP497" s="232"/>
      <c r="AQ497" s="232"/>
      <c r="AR497" s="231"/>
      <c r="AS497" s="231"/>
      <c r="AT497" s="231"/>
      <c r="AU497" s="231"/>
      <c r="AV497" s="231"/>
      <c r="AW497" s="231"/>
      <c r="AX497" s="231"/>
      <c r="AY497" s="231"/>
    </row>
    <row r="498" spans="3:51" s="255" customFormat="1">
      <c r="C498" s="227"/>
      <c r="D498" s="253"/>
      <c r="E498" s="254"/>
      <c r="F498" s="217"/>
      <c r="G498" s="228"/>
      <c r="H498" s="229"/>
      <c r="I498" s="229"/>
      <c r="J498" s="216"/>
      <c r="K498" s="217"/>
      <c r="L498" s="230"/>
      <c r="M498" s="231"/>
      <c r="N498" s="231"/>
      <c r="O498" s="232"/>
      <c r="P498" s="232"/>
      <c r="Q498" s="232"/>
      <c r="R498" s="232"/>
      <c r="S498" s="232"/>
      <c r="T498" s="232"/>
      <c r="U498" s="232"/>
      <c r="V498" s="232"/>
      <c r="W498" s="232"/>
      <c r="X498" s="232"/>
      <c r="Y498" s="232"/>
      <c r="Z498" s="232"/>
      <c r="AA498" s="232"/>
      <c r="AB498" s="232"/>
      <c r="AC498" s="232"/>
      <c r="AD498" s="232"/>
      <c r="AE498" s="232"/>
      <c r="AF498" s="232"/>
      <c r="AG498" s="232"/>
      <c r="AH498" s="232"/>
      <c r="AI498" s="232"/>
      <c r="AJ498" s="232"/>
      <c r="AK498" s="232"/>
      <c r="AL498" s="232"/>
      <c r="AM498" s="232"/>
      <c r="AN498" s="232"/>
      <c r="AO498" s="232"/>
      <c r="AP498" s="232"/>
      <c r="AQ498" s="232"/>
      <c r="AR498" s="231"/>
      <c r="AS498" s="231"/>
      <c r="AT498" s="231"/>
      <c r="AU498" s="231"/>
      <c r="AV498" s="231"/>
      <c r="AW498" s="231"/>
      <c r="AX498" s="231"/>
      <c r="AY498" s="231"/>
    </row>
    <row r="499" spans="3:51" s="255" customFormat="1">
      <c r="C499" s="227"/>
      <c r="D499" s="253"/>
      <c r="E499" s="254"/>
      <c r="F499" s="217"/>
      <c r="G499" s="228"/>
      <c r="H499" s="229"/>
      <c r="I499" s="229"/>
      <c r="J499" s="216"/>
      <c r="K499" s="217"/>
      <c r="L499" s="230"/>
      <c r="M499" s="231"/>
      <c r="N499" s="231"/>
      <c r="O499" s="232"/>
      <c r="P499" s="232"/>
      <c r="Q499" s="232"/>
      <c r="R499" s="232"/>
      <c r="S499" s="232"/>
      <c r="T499" s="232"/>
      <c r="U499" s="232"/>
      <c r="V499" s="232"/>
      <c r="W499" s="232"/>
      <c r="X499" s="232"/>
      <c r="Y499" s="232"/>
      <c r="Z499" s="232"/>
      <c r="AA499" s="232"/>
      <c r="AB499" s="232"/>
      <c r="AC499" s="232"/>
      <c r="AD499" s="232"/>
      <c r="AE499" s="232"/>
      <c r="AF499" s="232"/>
      <c r="AG499" s="232"/>
      <c r="AH499" s="232"/>
      <c r="AI499" s="232"/>
      <c r="AJ499" s="232"/>
      <c r="AK499" s="232"/>
      <c r="AL499" s="232"/>
      <c r="AM499" s="232"/>
      <c r="AN499" s="232"/>
      <c r="AO499" s="232"/>
      <c r="AP499" s="232"/>
      <c r="AQ499" s="232"/>
      <c r="AR499" s="231"/>
      <c r="AS499" s="231"/>
      <c r="AT499" s="231"/>
      <c r="AU499" s="231"/>
      <c r="AV499" s="231"/>
      <c r="AW499" s="231"/>
      <c r="AX499" s="231"/>
      <c r="AY499" s="231"/>
    </row>
    <row r="500" spans="3:51" s="255" customFormat="1">
      <c r="C500" s="227"/>
      <c r="D500" s="253"/>
      <c r="E500" s="254"/>
      <c r="F500" s="217"/>
      <c r="G500" s="228"/>
      <c r="H500" s="229"/>
      <c r="I500" s="229"/>
      <c r="J500" s="216"/>
      <c r="K500" s="217"/>
      <c r="L500" s="230"/>
      <c r="M500" s="231"/>
      <c r="N500" s="231"/>
      <c r="O500" s="232"/>
      <c r="P500" s="232"/>
      <c r="Q500" s="232"/>
      <c r="R500" s="232"/>
      <c r="S500" s="232"/>
      <c r="T500" s="232"/>
      <c r="U500" s="232"/>
      <c r="V500" s="232"/>
      <c r="W500" s="232"/>
      <c r="X500" s="232"/>
      <c r="Y500" s="232"/>
      <c r="Z500" s="232"/>
      <c r="AA500" s="232"/>
      <c r="AB500" s="232"/>
      <c r="AC500" s="232"/>
      <c r="AD500" s="232"/>
      <c r="AE500" s="232"/>
      <c r="AF500" s="232"/>
      <c r="AG500" s="232"/>
      <c r="AH500" s="232"/>
      <c r="AI500" s="232"/>
      <c r="AJ500" s="232"/>
      <c r="AK500" s="232"/>
      <c r="AL500" s="232"/>
      <c r="AM500" s="232"/>
      <c r="AN500" s="232"/>
      <c r="AO500" s="232"/>
      <c r="AP500" s="232"/>
      <c r="AQ500" s="232"/>
      <c r="AR500" s="231"/>
      <c r="AS500" s="231"/>
      <c r="AT500" s="231"/>
      <c r="AU500" s="231"/>
      <c r="AV500" s="231"/>
      <c r="AW500" s="231"/>
      <c r="AX500" s="231"/>
      <c r="AY500" s="231"/>
    </row>
    <row r="501" spans="3:51" s="255" customFormat="1">
      <c r="C501" s="227"/>
      <c r="D501" s="253"/>
      <c r="E501" s="254"/>
      <c r="F501" s="217"/>
      <c r="G501" s="228"/>
      <c r="H501" s="229"/>
      <c r="I501" s="229"/>
      <c r="J501" s="216"/>
      <c r="K501" s="217"/>
      <c r="L501" s="230"/>
      <c r="M501" s="231"/>
      <c r="N501" s="231"/>
      <c r="O501" s="232"/>
      <c r="P501" s="232"/>
      <c r="Q501" s="232"/>
      <c r="R501" s="232"/>
      <c r="S501" s="232"/>
      <c r="T501" s="232"/>
      <c r="U501" s="232"/>
      <c r="V501" s="232"/>
      <c r="W501" s="232"/>
      <c r="X501" s="232"/>
      <c r="Y501" s="232"/>
      <c r="Z501" s="232"/>
      <c r="AA501" s="232"/>
      <c r="AB501" s="232"/>
      <c r="AC501" s="232"/>
      <c r="AD501" s="232"/>
      <c r="AE501" s="232"/>
      <c r="AF501" s="232"/>
      <c r="AG501" s="232"/>
      <c r="AH501" s="232"/>
      <c r="AI501" s="232"/>
      <c r="AJ501" s="232"/>
      <c r="AK501" s="232"/>
      <c r="AL501" s="232"/>
      <c r="AM501" s="232"/>
      <c r="AN501" s="232"/>
      <c r="AO501" s="232"/>
      <c r="AP501" s="232"/>
      <c r="AQ501" s="232"/>
      <c r="AR501" s="231"/>
      <c r="AS501" s="231"/>
      <c r="AT501" s="231"/>
      <c r="AU501" s="231"/>
      <c r="AV501" s="231"/>
      <c r="AW501" s="231"/>
      <c r="AX501" s="231"/>
      <c r="AY501" s="231"/>
    </row>
    <row r="502" spans="3:51" s="255" customFormat="1">
      <c r="C502" s="227"/>
      <c r="D502" s="253"/>
      <c r="E502" s="254"/>
      <c r="F502" s="217"/>
      <c r="G502" s="228"/>
      <c r="H502" s="229"/>
      <c r="I502" s="229"/>
      <c r="J502" s="216"/>
      <c r="K502" s="217"/>
      <c r="L502" s="230"/>
      <c r="M502" s="231"/>
      <c r="N502" s="231"/>
      <c r="O502" s="232"/>
      <c r="P502" s="232"/>
      <c r="Q502" s="232"/>
      <c r="R502" s="232"/>
      <c r="S502" s="232"/>
      <c r="T502" s="232"/>
      <c r="U502" s="232"/>
      <c r="V502" s="232"/>
      <c r="W502" s="232"/>
      <c r="X502" s="232"/>
      <c r="Y502" s="232"/>
      <c r="Z502" s="232"/>
      <c r="AA502" s="232"/>
      <c r="AB502" s="232"/>
      <c r="AC502" s="232"/>
      <c r="AD502" s="232"/>
      <c r="AE502" s="232"/>
      <c r="AF502" s="232"/>
      <c r="AG502" s="232"/>
      <c r="AH502" s="232"/>
      <c r="AI502" s="232"/>
      <c r="AJ502" s="232"/>
      <c r="AK502" s="232"/>
      <c r="AL502" s="232"/>
      <c r="AM502" s="232"/>
      <c r="AN502" s="232"/>
      <c r="AO502" s="232"/>
      <c r="AP502" s="232"/>
      <c r="AQ502" s="232"/>
      <c r="AR502" s="231"/>
      <c r="AS502" s="231"/>
      <c r="AT502" s="231"/>
      <c r="AU502" s="231"/>
      <c r="AV502" s="231"/>
      <c r="AW502" s="231"/>
      <c r="AX502" s="231"/>
      <c r="AY502" s="231"/>
    </row>
    <row r="503" spans="3:51" s="255" customFormat="1">
      <c r="C503" s="227"/>
      <c r="D503" s="253"/>
      <c r="E503" s="254"/>
      <c r="F503" s="217"/>
      <c r="G503" s="228"/>
      <c r="H503" s="229"/>
      <c r="I503" s="229"/>
      <c r="J503" s="216"/>
      <c r="K503" s="217"/>
      <c r="L503" s="230"/>
      <c r="M503" s="231"/>
      <c r="N503" s="231"/>
      <c r="O503" s="232"/>
      <c r="P503" s="232"/>
      <c r="Q503" s="232"/>
      <c r="R503" s="232"/>
      <c r="S503" s="232"/>
      <c r="T503" s="232"/>
      <c r="U503" s="232"/>
      <c r="V503" s="232"/>
      <c r="W503" s="232"/>
      <c r="X503" s="232"/>
      <c r="Y503" s="232"/>
      <c r="Z503" s="232"/>
      <c r="AA503" s="232"/>
      <c r="AB503" s="232"/>
      <c r="AC503" s="232"/>
      <c r="AD503" s="232"/>
      <c r="AE503" s="232"/>
      <c r="AF503" s="232"/>
      <c r="AG503" s="232"/>
      <c r="AH503" s="232"/>
      <c r="AI503" s="232"/>
      <c r="AJ503" s="232"/>
      <c r="AK503" s="232"/>
      <c r="AL503" s="232"/>
      <c r="AM503" s="232"/>
      <c r="AN503" s="232"/>
      <c r="AO503" s="232"/>
      <c r="AP503" s="232"/>
      <c r="AQ503" s="232"/>
      <c r="AR503" s="231"/>
      <c r="AS503" s="231"/>
      <c r="AT503" s="231"/>
      <c r="AU503" s="231"/>
      <c r="AV503" s="231"/>
      <c r="AW503" s="231"/>
      <c r="AX503" s="231"/>
      <c r="AY503" s="231"/>
    </row>
    <row r="504" spans="3:51" s="255" customFormat="1">
      <c r="C504" s="227"/>
      <c r="D504" s="253"/>
      <c r="E504" s="254"/>
      <c r="F504" s="217"/>
      <c r="G504" s="228"/>
      <c r="H504" s="229"/>
      <c r="I504" s="229"/>
      <c r="J504" s="216"/>
      <c r="K504" s="217"/>
      <c r="L504" s="230"/>
      <c r="M504" s="231"/>
      <c r="N504" s="231"/>
      <c r="O504" s="232"/>
      <c r="P504" s="232"/>
      <c r="Q504" s="232"/>
      <c r="R504" s="232"/>
      <c r="S504" s="232"/>
      <c r="T504" s="232"/>
      <c r="U504" s="232"/>
      <c r="V504" s="232"/>
      <c r="W504" s="232"/>
      <c r="X504" s="232"/>
      <c r="Y504" s="232"/>
      <c r="Z504" s="232"/>
      <c r="AA504" s="232"/>
      <c r="AB504" s="232"/>
      <c r="AC504" s="232"/>
      <c r="AD504" s="232"/>
      <c r="AE504" s="232"/>
      <c r="AF504" s="232"/>
      <c r="AG504" s="232"/>
      <c r="AH504" s="232"/>
      <c r="AI504" s="232"/>
      <c r="AJ504" s="232"/>
      <c r="AK504" s="232"/>
      <c r="AL504" s="232"/>
      <c r="AM504" s="232"/>
      <c r="AN504" s="232"/>
      <c r="AO504" s="232"/>
      <c r="AP504" s="232"/>
      <c r="AQ504" s="232"/>
      <c r="AR504" s="231"/>
      <c r="AS504" s="231"/>
      <c r="AT504" s="231"/>
      <c r="AU504" s="231"/>
      <c r="AV504" s="231"/>
      <c r="AW504" s="231"/>
      <c r="AX504" s="231"/>
      <c r="AY504" s="231"/>
    </row>
    <row r="505" spans="3:51" s="255" customFormat="1">
      <c r="C505" s="227"/>
      <c r="D505" s="253"/>
      <c r="E505" s="254"/>
      <c r="F505" s="217"/>
      <c r="G505" s="228"/>
      <c r="H505" s="229"/>
      <c r="I505" s="229"/>
      <c r="J505" s="216"/>
      <c r="K505" s="217"/>
      <c r="L505" s="230"/>
      <c r="M505" s="231"/>
      <c r="N505" s="231"/>
      <c r="O505" s="232"/>
      <c r="P505" s="232"/>
      <c r="Q505" s="232"/>
      <c r="R505" s="232"/>
      <c r="S505" s="232"/>
      <c r="T505" s="232"/>
      <c r="U505" s="232"/>
      <c r="V505" s="232"/>
      <c r="W505" s="232"/>
      <c r="X505" s="232"/>
      <c r="Y505" s="232"/>
      <c r="Z505" s="232"/>
      <c r="AA505" s="232"/>
      <c r="AB505" s="232"/>
      <c r="AC505" s="232"/>
      <c r="AD505" s="232"/>
      <c r="AE505" s="232"/>
      <c r="AF505" s="232"/>
      <c r="AG505" s="232"/>
      <c r="AH505" s="232"/>
      <c r="AI505" s="232"/>
      <c r="AJ505" s="232"/>
      <c r="AK505" s="232"/>
      <c r="AL505" s="232"/>
      <c r="AM505" s="232"/>
      <c r="AN505" s="232"/>
      <c r="AO505" s="232"/>
      <c r="AP505" s="232"/>
      <c r="AQ505" s="232"/>
      <c r="AR505" s="231"/>
      <c r="AS505" s="231"/>
      <c r="AT505" s="231"/>
      <c r="AU505" s="231"/>
      <c r="AV505" s="231"/>
      <c r="AW505" s="231"/>
      <c r="AX505" s="231"/>
      <c r="AY505" s="231"/>
    </row>
    <row r="506" spans="3:51" s="255" customFormat="1">
      <c r="C506" s="227"/>
      <c r="D506" s="253"/>
      <c r="E506" s="254"/>
      <c r="F506" s="217"/>
      <c r="G506" s="228"/>
      <c r="H506" s="229"/>
      <c r="I506" s="229"/>
      <c r="J506" s="216"/>
      <c r="K506" s="217"/>
      <c r="L506" s="230"/>
      <c r="M506" s="231"/>
      <c r="N506" s="231"/>
      <c r="O506" s="232"/>
      <c r="P506" s="232"/>
      <c r="Q506" s="232"/>
      <c r="R506" s="232"/>
      <c r="S506" s="232"/>
      <c r="T506" s="232"/>
      <c r="U506" s="232"/>
      <c r="V506" s="232"/>
      <c r="W506" s="232"/>
      <c r="X506" s="232"/>
      <c r="Y506" s="232"/>
      <c r="Z506" s="232"/>
      <c r="AA506" s="232"/>
      <c r="AB506" s="232"/>
      <c r="AC506" s="232"/>
      <c r="AD506" s="232"/>
      <c r="AE506" s="232"/>
      <c r="AF506" s="232"/>
      <c r="AG506" s="232"/>
      <c r="AH506" s="232"/>
      <c r="AI506" s="232"/>
      <c r="AJ506" s="232"/>
      <c r="AK506" s="232"/>
      <c r="AL506" s="232"/>
      <c r="AM506" s="232"/>
      <c r="AN506" s="232"/>
      <c r="AO506" s="232"/>
      <c r="AP506" s="232"/>
      <c r="AQ506" s="232"/>
      <c r="AR506" s="231"/>
      <c r="AS506" s="231"/>
      <c r="AT506" s="231"/>
      <c r="AU506" s="231"/>
      <c r="AV506" s="231"/>
      <c r="AW506" s="231"/>
      <c r="AX506" s="231"/>
      <c r="AY506" s="231"/>
    </row>
    <row r="507" spans="3:51" s="255" customFormat="1">
      <c r="C507" s="227"/>
      <c r="D507" s="253"/>
      <c r="E507" s="254"/>
      <c r="F507" s="217"/>
      <c r="G507" s="228"/>
      <c r="H507" s="229"/>
      <c r="I507" s="229"/>
      <c r="J507" s="216"/>
      <c r="K507" s="217"/>
      <c r="L507" s="230"/>
      <c r="M507" s="231"/>
      <c r="N507" s="231"/>
      <c r="O507" s="232"/>
      <c r="P507" s="232"/>
      <c r="Q507" s="232"/>
      <c r="R507" s="232"/>
      <c r="S507" s="232"/>
      <c r="T507" s="232"/>
      <c r="U507" s="232"/>
      <c r="V507" s="232"/>
      <c r="W507" s="232"/>
      <c r="X507" s="232"/>
      <c r="Y507" s="232"/>
      <c r="Z507" s="232"/>
      <c r="AA507" s="232"/>
      <c r="AB507" s="232"/>
      <c r="AC507" s="232"/>
      <c r="AD507" s="232"/>
      <c r="AE507" s="232"/>
      <c r="AF507" s="232"/>
      <c r="AG507" s="232"/>
      <c r="AH507" s="232"/>
      <c r="AI507" s="232"/>
      <c r="AJ507" s="232"/>
      <c r="AK507" s="232"/>
      <c r="AL507" s="232"/>
      <c r="AM507" s="232"/>
      <c r="AN507" s="232"/>
      <c r="AO507" s="232"/>
      <c r="AP507" s="232"/>
      <c r="AQ507" s="232"/>
      <c r="AR507" s="231"/>
      <c r="AS507" s="231"/>
      <c r="AT507" s="231"/>
      <c r="AU507" s="231"/>
      <c r="AV507" s="231"/>
      <c r="AW507" s="231"/>
      <c r="AX507" s="231"/>
      <c r="AY507" s="231"/>
    </row>
    <row r="508" spans="3:51" s="255" customFormat="1">
      <c r="C508" s="227"/>
      <c r="D508" s="253"/>
      <c r="E508" s="254"/>
      <c r="F508" s="217"/>
      <c r="G508" s="228"/>
      <c r="H508" s="229"/>
      <c r="I508" s="229"/>
      <c r="J508" s="216"/>
      <c r="K508" s="217"/>
      <c r="L508" s="230"/>
      <c r="M508" s="231"/>
      <c r="N508" s="231"/>
      <c r="O508" s="232"/>
      <c r="P508" s="232"/>
      <c r="Q508" s="232"/>
      <c r="R508" s="232"/>
      <c r="S508" s="232"/>
      <c r="T508" s="232"/>
      <c r="U508" s="232"/>
      <c r="V508" s="232"/>
      <c r="W508" s="232"/>
      <c r="X508" s="232"/>
      <c r="Y508" s="232"/>
      <c r="Z508" s="232"/>
      <c r="AA508" s="232"/>
      <c r="AB508" s="232"/>
      <c r="AC508" s="232"/>
      <c r="AD508" s="232"/>
      <c r="AE508" s="232"/>
      <c r="AF508" s="232"/>
      <c r="AG508" s="232"/>
      <c r="AH508" s="232"/>
      <c r="AI508" s="232"/>
      <c r="AJ508" s="232"/>
      <c r="AK508" s="232"/>
      <c r="AL508" s="232"/>
      <c r="AM508" s="232"/>
      <c r="AN508" s="232"/>
      <c r="AO508" s="232"/>
      <c r="AP508" s="232"/>
      <c r="AQ508" s="232"/>
      <c r="AR508" s="231"/>
      <c r="AS508" s="231"/>
      <c r="AT508" s="231"/>
      <c r="AU508" s="231"/>
      <c r="AV508" s="231"/>
      <c r="AW508" s="231"/>
      <c r="AX508" s="231"/>
      <c r="AY508" s="231"/>
    </row>
    <row r="509" spans="3:51" s="255" customFormat="1">
      <c r="C509" s="227"/>
      <c r="D509" s="253"/>
      <c r="E509" s="254"/>
      <c r="F509" s="217"/>
      <c r="G509" s="228"/>
      <c r="H509" s="229"/>
      <c r="I509" s="229"/>
      <c r="J509" s="216"/>
      <c r="K509" s="217"/>
      <c r="L509" s="230"/>
      <c r="M509" s="231"/>
      <c r="N509" s="231"/>
      <c r="O509" s="232"/>
      <c r="P509" s="232"/>
      <c r="Q509" s="232"/>
      <c r="R509" s="232"/>
      <c r="S509" s="232"/>
      <c r="T509" s="232"/>
      <c r="U509" s="232"/>
      <c r="V509" s="232"/>
      <c r="W509" s="232"/>
      <c r="X509" s="232"/>
      <c r="Y509" s="232"/>
      <c r="Z509" s="232"/>
      <c r="AA509" s="232"/>
      <c r="AB509" s="232"/>
      <c r="AC509" s="232"/>
      <c r="AD509" s="232"/>
      <c r="AE509" s="232"/>
      <c r="AF509" s="232"/>
      <c r="AG509" s="232"/>
      <c r="AH509" s="232"/>
      <c r="AI509" s="232"/>
      <c r="AJ509" s="232"/>
      <c r="AK509" s="232"/>
      <c r="AL509" s="232"/>
      <c r="AM509" s="232"/>
      <c r="AN509" s="232"/>
      <c r="AO509" s="232"/>
      <c r="AP509" s="232"/>
      <c r="AQ509" s="232"/>
      <c r="AR509" s="231"/>
      <c r="AS509" s="231"/>
      <c r="AT509" s="231"/>
      <c r="AU509" s="231"/>
      <c r="AV509" s="231"/>
      <c r="AW509" s="231"/>
      <c r="AX509" s="231"/>
      <c r="AY509" s="231"/>
    </row>
    <row r="510" spans="3:51" s="255" customFormat="1">
      <c r="C510" s="227"/>
      <c r="D510" s="253"/>
      <c r="E510" s="254"/>
      <c r="F510" s="217"/>
      <c r="G510" s="228"/>
      <c r="H510" s="229"/>
      <c r="I510" s="229"/>
      <c r="J510" s="216"/>
      <c r="K510" s="217"/>
      <c r="L510" s="230"/>
      <c r="M510" s="231"/>
      <c r="N510" s="231"/>
      <c r="O510" s="232"/>
      <c r="P510" s="232"/>
      <c r="Q510" s="232"/>
      <c r="R510" s="232"/>
      <c r="S510" s="232"/>
      <c r="T510" s="232"/>
      <c r="U510" s="232"/>
      <c r="V510" s="232"/>
      <c r="W510" s="232"/>
      <c r="X510" s="232"/>
      <c r="Y510" s="232"/>
      <c r="Z510" s="232"/>
      <c r="AA510" s="232"/>
      <c r="AB510" s="232"/>
      <c r="AC510" s="232"/>
      <c r="AD510" s="232"/>
      <c r="AE510" s="232"/>
      <c r="AF510" s="232"/>
      <c r="AG510" s="232"/>
      <c r="AH510" s="232"/>
      <c r="AI510" s="232"/>
      <c r="AJ510" s="232"/>
      <c r="AK510" s="232"/>
      <c r="AL510" s="232"/>
      <c r="AM510" s="232"/>
      <c r="AN510" s="232"/>
      <c r="AO510" s="232"/>
      <c r="AP510" s="232"/>
      <c r="AQ510" s="232"/>
      <c r="AR510" s="231"/>
      <c r="AS510" s="231"/>
      <c r="AT510" s="231"/>
      <c r="AU510" s="231"/>
      <c r="AV510" s="231"/>
      <c r="AW510" s="231"/>
      <c r="AX510" s="231"/>
      <c r="AY510" s="231"/>
    </row>
    <row r="511" spans="3:51" s="255" customFormat="1">
      <c r="C511" s="227"/>
      <c r="D511" s="253"/>
      <c r="E511" s="254"/>
      <c r="F511" s="217"/>
      <c r="G511" s="228"/>
      <c r="H511" s="229"/>
      <c r="I511" s="229"/>
      <c r="J511" s="216"/>
      <c r="K511" s="217"/>
      <c r="L511" s="230"/>
      <c r="M511" s="231"/>
      <c r="N511" s="231"/>
      <c r="O511" s="232"/>
      <c r="P511" s="232"/>
      <c r="Q511" s="232"/>
      <c r="R511" s="232"/>
      <c r="S511" s="232"/>
      <c r="T511" s="232"/>
      <c r="U511" s="232"/>
      <c r="V511" s="232"/>
      <c r="W511" s="232"/>
      <c r="X511" s="232"/>
      <c r="Y511" s="232"/>
      <c r="Z511" s="232"/>
      <c r="AA511" s="232"/>
      <c r="AB511" s="232"/>
      <c r="AC511" s="232"/>
      <c r="AD511" s="232"/>
      <c r="AE511" s="232"/>
      <c r="AF511" s="232"/>
      <c r="AG511" s="232"/>
      <c r="AH511" s="232"/>
      <c r="AI511" s="232"/>
      <c r="AJ511" s="232"/>
      <c r="AK511" s="232"/>
      <c r="AL511" s="232"/>
      <c r="AM511" s="232"/>
      <c r="AN511" s="232"/>
      <c r="AO511" s="232"/>
      <c r="AP511" s="232"/>
      <c r="AQ511" s="232"/>
      <c r="AR511" s="231"/>
      <c r="AS511" s="231"/>
      <c r="AT511" s="231"/>
      <c r="AU511" s="231"/>
      <c r="AV511" s="231"/>
      <c r="AW511" s="231"/>
      <c r="AX511" s="231"/>
      <c r="AY511" s="231"/>
    </row>
    <row r="512" spans="3:51" s="255" customFormat="1">
      <c r="C512" s="227"/>
      <c r="D512" s="253"/>
      <c r="E512" s="254"/>
      <c r="F512" s="217"/>
      <c r="G512" s="228"/>
      <c r="H512" s="229"/>
      <c r="I512" s="229"/>
      <c r="J512" s="216"/>
      <c r="K512" s="217"/>
      <c r="L512" s="230"/>
      <c r="M512" s="231"/>
      <c r="N512" s="231"/>
      <c r="O512" s="232"/>
      <c r="P512" s="232"/>
      <c r="Q512" s="232"/>
      <c r="R512" s="232"/>
      <c r="S512" s="232"/>
      <c r="T512" s="232"/>
      <c r="U512" s="232"/>
      <c r="V512" s="232"/>
      <c r="W512" s="232"/>
      <c r="X512" s="232"/>
      <c r="Y512" s="232"/>
      <c r="Z512" s="232"/>
      <c r="AA512" s="232"/>
      <c r="AB512" s="232"/>
      <c r="AC512" s="232"/>
      <c r="AD512" s="232"/>
      <c r="AE512" s="232"/>
      <c r="AF512" s="232"/>
      <c r="AG512" s="232"/>
      <c r="AH512" s="232"/>
      <c r="AI512" s="232"/>
      <c r="AJ512" s="232"/>
      <c r="AK512" s="232"/>
      <c r="AL512" s="232"/>
      <c r="AM512" s="232"/>
      <c r="AN512" s="232"/>
      <c r="AO512" s="232"/>
      <c r="AP512" s="232"/>
      <c r="AQ512" s="232"/>
      <c r="AR512" s="231"/>
      <c r="AS512" s="231"/>
      <c r="AT512" s="231"/>
      <c r="AU512" s="231"/>
      <c r="AV512" s="231"/>
      <c r="AW512" s="231"/>
      <c r="AX512" s="231"/>
      <c r="AY512" s="231"/>
    </row>
    <row r="513" spans="3:51" s="255" customFormat="1">
      <c r="C513" s="227"/>
      <c r="D513" s="253"/>
      <c r="E513" s="254"/>
      <c r="F513" s="217"/>
      <c r="G513" s="228"/>
      <c r="H513" s="229"/>
      <c r="I513" s="229"/>
      <c r="J513" s="216"/>
      <c r="K513" s="217"/>
      <c r="L513" s="230"/>
      <c r="M513" s="231"/>
      <c r="N513" s="231"/>
      <c r="O513" s="232"/>
      <c r="P513" s="232"/>
      <c r="Q513" s="232"/>
      <c r="R513" s="232"/>
      <c r="S513" s="232"/>
      <c r="T513" s="232"/>
      <c r="U513" s="232"/>
      <c r="V513" s="232"/>
      <c r="W513" s="232"/>
      <c r="X513" s="232"/>
      <c r="Y513" s="232"/>
      <c r="Z513" s="232"/>
      <c r="AA513" s="232"/>
      <c r="AB513" s="232"/>
      <c r="AC513" s="232"/>
      <c r="AD513" s="232"/>
      <c r="AE513" s="232"/>
      <c r="AF513" s="232"/>
      <c r="AG513" s="232"/>
      <c r="AH513" s="232"/>
      <c r="AI513" s="232"/>
      <c r="AJ513" s="232"/>
      <c r="AK513" s="232"/>
      <c r="AL513" s="232"/>
      <c r="AM513" s="232"/>
      <c r="AN513" s="232"/>
      <c r="AO513" s="232"/>
      <c r="AP513" s="232"/>
      <c r="AQ513" s="232"/>
      <c r="AR513" s="231"/>
      <c r="AS513" s="231"/>
      <c r="AT513" s="231"/>
      <c r="AU513" s="231"/>
      <c r="AV513" s="231"/>
      <c r="AW513" s="231"/>
      <c r="AX513" s="231"/>
      <c r="AY513" s="231"/>
    </row>
    <row r="514" spans="3:51" s="255" customFormat="1">
      <c r="C514" s="227"/>
      <c r="D514" s="253"/>
      <c r="E514" s="254"/>
      <c r="F514" s="217"/>
      <c r="G514" s="228"/>
      <c r="H514" s="229"/>
      <c r="I514" s="229"/>
      <c r="J514" s="216"/>
      <c r="K514" s="217"/>
      <c r="L514" s="230"/>
      <c r="M514" s="231"/>
      <c r="N514" s="231"/>
      <c r="O514" s="232"/>
      <c r="P514" s="232"/>
      <c r="Q514" s="232"/>
      <c r="R514" s="232"/>
      <c r="S514" s="232"/>
      <c r="T514" s="232"/>
      <c r="U514" s="232"/>
      <c r="V514" s="232"/>
      <c r="W514" s="232"/>
      <c r="X514" s="232"/>
      <c r="Y514" s="232"/>
      <c r="Z514" s="232"/>
      <c r="AA514" s="232"/>
      <c r="AB514" s="232"/>
      <c r="AC514" s="232"/>
      <c r="AD514" s="232"/>
      <c r="AE514" s="232"/>
      <c r="AF514" s="232"/>
      <c r="AG514" s="232"/>
      <c r="AH514" s="232"/>
      <c r="AI514" s="232"/>
      <c r="AJ514" s="232"/>
      <c r="AK514" s="232"/>
      <c r="AL514" s="232"/>
      <c r="AM514" s="232"/>
      <c r="AN514" s="232"/>
      <c r="AO514" s="232"/>
      <c r="AP514" s="232"/>
      <c r="AQ514" s="232"/>
      <c r="AR514" s="231"/>
      <c r="AS514" s="231"/>
      <c r="AT514" s="231"/>
      <c r="AU514" s="231"/>
      <c r="AV514" s="231"/>
      <c r="AW514" s="231"/>
      <c r="AX514" s="231"/>
      <c r="AY514" s="231"/>
    </row>
    <row r="515" spans="3:51" s="255" customFormat="1">
      <c r="C515" s="227"/>
      <c r="D515" s="253"/>
      <c r="E515" s="254"/>
      <c r="F515" s="217"/>
      <c r="G515" s="228"/>
      <c r="H515" s="229"/>
      <c r="I515" s="229"/>
      <c r="J515" s="216"/>
      <c r="K515" s="217"/>
      <c r="L515" s="230"/>
      <c r="M515" s="231"/>
      <c r="N515" s="231"/>
      <c r="O515" s="232"/>
      <c r="P515" s="232"/>
      <c r="Q515" s="232"/>
      <c r="R515" s="232"/>
      <c r="S515" s="232"/>
      <c r="T515" s="232"/>
      <c r="U515" s="232"/>
      <c r="V515" s="232"/>
      <c r="W515" s="232"/>
      <c r="X515" s="232"/>
      <c r="Y515" s="232"/>
      <c r="Z515" s="232"/>
      <c r="AA515" s="232"/>
      <c r="AB515" s="232"/>
      <c r="AC515" s="232"/>
      <c r="AD515" s="232"/>
      <c r="AE515" s="232"/>
      <c r="AF515" s="232"/>
      <c r="AG515" s="232"/>
      <c r="AH515" s="232"/>
      <c r="AI515" s="232"/>
      <c r="AJ515" s="232"/>
      <c r="AK515" s="232"/>
      <c r="AL515" s="232"/>
      <c r="AM515" s="232"/>
      <c r="AN515" s="232"/>
      <c r="AO515" s="232"/>
      <c r="AP515" s="232"/>
      <c r="AQ515" s="232"/>
      <c r="AR515" s="231"/>
      <c r="AS515" s="231"/>
      <c r="AT515" s="231"/>
      <c r="AU515" s="231"/>
      <c r="AV515" s="231"/>
      <c r="AW515" s="231"/>
      <c r="AX515" s="231"/>
      <c r="AY515" s="231"/>
    </row>
    <row r="516" spans="3:51" s="255" customFormat="1">
      <c r="C516" s="227"/>
      <c r="D516" s="253"/>
      <c r="E516" s="254"/>
      <c r="F516" s="217"/>
      <c r="G516" s="228"/>
      <c r="H516" s="229"/>
      <c r="I516" s="229"/>
      <c r="J516" s="216"/>
      <c r="K516" s="217"/>
      <c r="L516" s="230"/>
      <c r="M516" s="231"/>
      <c r="N516" s="231"/>
      <c r="O516" s="232"/>
      <c r="P516" s="232"/>
      <c r="Q516" s="232"/>
      <c r="R516" s="232"/>
      <c r="S516" s="232"/>
      <c r="T516" s="232"/>
      <c r="U516" s="232"/>
      <c r="V516" s="232"/>
      <c r="W516" s="232"/>
      <c r="X516" s="232"/>
      <c r="Y516" s="232"/>
      <c r="Z516" s="232"/>
      <c r="AA516" s="232"/>
      <c r="AB516" s="232"/>
      <c r="AC516" s="232"/>
      <c r="AD516" s="232"/>
      <c r="AE516" s="232"/>
      <c r="AF516" s="232"/>
      <c r="AG516" s="232"/>
      <c r="AH516" s="232"/>
      <c r="AI516" s="232"/>
      <c r="AJ516" s="232"/>
      <c r="AK516" s="232"/>
      <c r="AL516" s="232"/>
      <c r="AM516" s="232"/>
      <c r="AN516" s="232"/>
      <c r="AO516" s="232"/>
      <c r="AP516" s="232"/>
      <c r="AQ516" s="232"/>
      <c r="AR516" s="231"/>
      <c r="AS516" s="231"/>
      <c r="AT516" s="231"/>
      <c r="AU516" s="231"/>
      <c r="AV516" s="231"/>
      <c r="AW516" s="231"/>
      <c r="AX516" s="231"/>
      <c r="AY516" s="231"/>
    </row>
    <row r="517" spans="3:51" s="255" customFormat="1">
      <c r="C517" s="227"/>
      <c r="D517" s="253"/>
      <c r="E517" s="254"/>
      <c r="F517" s="217"/>
      <c r="G517" s="228"/>
      <c r="H517" s="229"/>
      <c r="I517" s="229"/>
      <c r="J517" s="216"/>
      <c r="K517" s="217"/>
      <c r="L517" s="230"/>
      <c r="M517" s="231"/>
      <c r="N517" s="231"/>
      <c r="O517" s="232"/>
      <c r="P517" s="232"/>
      <c r="Q517" s="232"/>
      <c r="R517" s="232"/>
      <c r="S517" s="232"/>
      <c r="T517" s="232"/>
      <c r="U517" s="232"/>
      <c r="V517" s="232"/>
      <c r="W517" s="232"/>
      <c r="X517" s="232"/>
      <c r="Y517" s="232"/>
      <c r="Z517" s="232"/>
      <c r="AA517" s="232"/>
      <c r="AB517" s="232"/>
      <c r="AC517" s="232"/>
      <c r="AD517" s="232"/>
      <c r="AE517" s="232"/>
      <c r="AF517" s="232"/>
      <c r="AG517" s="232"/>
      <c r="AH517" s="232"/>
      <c r="AI517" s="232"/>
      <c r="AJ517" s="232"/>
      <c r="AK517" s="232"/>
      <c r="AL517" s="232"/>
      <c r="AM517" s="232"/>
      <c r="AN517" s="232"/>
      <c r="AO517" s="232"/>
      <c r="AP517" s="232"/>
      <c r="AQ517" s="232"/>
      <c r="AR517" s="231"/>
      <c r="AS517" s="231"/>
      <c r="AT517" s="231"/>
      <c r="AU517" s="231"/>
      <c r="AV517" s="231"/>
      <c r="AW517" s="231"/>
      <c r="AX517" s="231"/>
      <c r="AY517" s="231"/>
    </row>
    <row r="518" spans="3:51" s="255" customFormat="1">
      <c r="C518" s="227"/>
      <c r="D518" s="253"/>
      <c r="E518" s="254"/>
      <c r="F518" s="217"/>
      <c r="G518" s="228"/>
      <c r="H518" s="229"/>
      <c r="I518" s="229"/>
      <c r="J518" s="216"/>
      <c r="K518" s="217"/>
      <c r="L518" s="230"/>
      <c r="M518" s="231"/>
      <c r="N518" s="231"/>
      <c r="O518" s="232"/>
      <c r="P518" s="232"/>
      <c r="Q518" s="232"/>
      <c r="R518" s="232"/>
      <c r="S518" s="232"/>
      <c r="T518" s="232"/>
      <c r="U518" s="232"/>
      <c r="V518" s="232"/>
      <c r="W518" s="232"/>
      <c r="X518" s="232"/>
      <c r="Y518" s="232"/>
      <c r="Z518" s="232"/>
      <c r="AA518" s="232"/>
      <c r="AB518" s="232"/>
      <c r="AC518" s="232"/>
      <c r="AD518" s="232"/>
      <c r="AE518" s="232"/>
      <c r="AF518" s="232"/>
      <c r="AG518" s="232"/>
      <c r="AH518" s="232"/>
      <c r="AI518" s="232"/>
      <c r="AJ518" s="232"/>
      <c r="AK518" s="232"/>
      <c r="AL518" s="232"/>
      <c r="AM518" s="232"/>
      <c r="AN518" s="232"/>
      <c r="AO518" s="232"/>
      <c r="AP518" s="232"/>
      <c r="AQ518" s="232"/>
      <c r="AR518" s="231"/>
      <c r="AS518" s="231"/>
      <c r="AT518" s="231"/>
      <c r="AU518" s="231"/>
      <c r="AV518" s="231"/>
      <c r="AW518" s="231"/>
      <c r="AX518" s="231"/>
      <c r="AY518" s="231"/>
    </row>
    <row r="519" spans="3:51" s="255" customFormat="1">
      <c r="C519" s="227"/>
      <c r="D519" s="253"/>
      <c r="E519" s="254"/>
      <c r="F519" s="217"/>
      <c r="G519" s="228"/>
      <c r="H519" s="229"/>
      <c r="I519" s="229"/>
      <c r="J519" s="216"/>
      <c r="K519" s="217"/>
      <c r="L519" s="230"/>
      <c r="M519" s="231"/>
      <c r="N519" s="231"/>
      <c r="O519" s="232"/>
      <c r="P519" s="232"/>
      <c r="Q519" s="232"/>
      <c r="R519" s="232"/>
      <c r="S519" s="232"/>
      <c r="T519" s="232"/>
      <c r="U519" s="232"/>
      <c r="V519" s="232"/>
      <c r="W519" s="232"/>
      <c r="X519" s="232"/>
      <c r="Y519" s="232"/>
      <c r="Z519" s="232"/>
      <c r="AA519" s="232"/>
      <c r="AB519" s="232"/>
      <c r="AC519" s="232"/>
      <c r="AD519" s="232"/>
      <c r="AE519" s="232"/>
      <c r="AF519" s="232"/>
      <c r="AG519" s="232"/>
      <c r="AH519" s="232"/>
      <c r="AI519" s="232"/>
      <c r="AJ519" s="232"/>
      <c r="AK519" s="232"/>
      <c r="AL519" s="232"/>
      <c r="AM519" s="232"/>
      <c r="AN519" s="232"/>
      <c r="AO519" s="232"/>
      <c r="AP519" s="232"/>
      <c r="AQ519" s="232"/>
      <c r="AR519" s="231"/>
      <c r="AS519" s="231"/>
      <c r="AT519" s="231"/>
      <c r="AU519" s="231"/>
      <c r="AV519" s="231"/>
      <c r="AW519" s="231"/>
      <c r="AX519" s="231"/>
      <c r="AY519" s="231"/>
    </row>
    <row r="520" spans="3:51" s="255" customFormat="1">
      <c r="C520" s="227"/>
      <c r="D520" s="253"/>
      <c r="E520" s="254"/>
      <c r="F520" s="217"/>
      <c r="G520" s="228"/>
      <c r="H520" s="229"/>
      <c r="I520" s="229"/>
      <c r="J520" s="216"/>
      <c r="K520" s="217"/>
      <c r="L520" s="230"/>
      <c r="M520" s="231"/>
      <c r="N520" s="231"/>
      <c r="O520" s="232"/>
      <c r="P520" s="232"/>
      <c r="Q520" s="232"/>
      <c r="R520" s="232"/>
      <c r="S520" s="232"/>
      <c r="T520" s="232"/>
      <c r="U520" s="232"/>
      <c r="V520" s="232"/>
      <c r="W520" s="232"/>
      <c r="X520" s="232"/>
      <c r="Y520" s="232"/>
      <c r="Z520" s="232"/>
      <c r="AA520" s="232"/>
      <c r="AB520" s="232"/>
      <c r="AC520" s="232"/>
      <c r="AD520" s="232"/>
      <c r="AE520" s="232"/>
      <c r="AF520" s="232"/>
      <c r="AG520" s="232"/>
      <c r="AH520" s="232"/>
      <c r="AI520" s="232"/>
      <c r="AJ520" s="232"/>
      <c r="AK520" s="232"/>
      <c r="AL520" s="232"/>
      <c r="AM520" s="232"/>
      <c r="AN520" s="232"/>
      <c r="AO520" s="232"/>
      <c r="AP520" s="232"/>
      <c r="AQ520" s="232"/>
      <c r="AR520" s="231"/>
      <c r="AS520" s="231"/>
      <c r="AT520" s="231"/>
      <c r="AU520" s="231"/>
      <c r="AV520" s="231"/>
      <c r="AW520" s="231"/>
      <c r="AX520" s="231"/>
      <c r="AY520" s="231"/>
    </row>
    <row r="521" spans="3:51" s="255" customFormat="1">
      <c r="C521" s="227"/>
      <c r="D521" s="253"/>
      <c r="E521" s="254"/>
      <c r="F521" s="217"/>
      <c r="G521" s="228"/>
      <c r="H521" s="229"/>
      <c r="I521" s="229"/>
      <c r="J521" s="216"/>
      <c r="K521" s="217"/>
      <c r="L521" s="230"/>
      <c r="M521" s="231"/>
      <c r="N521" s="231"/>
      <c r="O521" s="232"/>
      <c r="P521" s="232"/>
      <c r="Q521" s="232"/>
      <c r="R521" s="232"/>
      <c r="S521" s="232"/>
      <c r="T521" s="232"/>
      <c r="U521" s="232"/>
      <c r="V521" s="232"/>
      <c r="W521" s="232"/>
      <c r="X521" s="232"/>
      <c r="Y521" s="232"/>
      <c r="Z521" s="232"/>
      <c r="AA521" s="232"/>
      <c r="AB521" s="232"/>
      <c r="AC521" s="232"/>
      <c r="AD521" s="232"/>
      <c r="AE521" s="232"/>
      <c r="AF521" s="232"/>
      <c r="AG521" s="232"/>
      <c r="AH521" s="232"/>
      <c r="AI521" s="232"/>
      <c r="AJ521" s="232"/>
      <c r="AK521" s="232"/>
      <c r="AL521" s="232"/>
      <c r="AM521" s="232"/>
      <c r="AN521" s="232"/>
      <c r="AO521" s="232"/>
      <c r="AP521" s="232"/>
      <c r="AQ521" s="232"/>
      <c r="AR521" s="231"/>
      <c r="AS521" s="231"/>
      <c r="AT521" s="231"/>
      <c r="AU521" s="231"/>
      <c r="AV521" s="231"/>
      <c r="AW521" s="231"/>
      <c r="AX521" s="231"/>
      <c r="AY521" s="231"/>
    </row>
    <row r="522" spans="3:51" s="255" customFormat="1">
      <c r="C522" s="227"/>
      <c r="D522" s="253"/>
      <c r="E522" s="254"/>
      <c r="F522" s="217"/>
      <c r="G522" s="228"/>
      <c r="H522" s="229"/>
      <c r="I522" s="229"/>
      <c r="J522" s="216"/>
      <c r="K522" s="217"/>
      <c r="L522" s="230"/>
      <c r="M522" s="231"/>
      <c r="N522" s="231"/>
      <c r="O522" s="232"/>
      <c r="P522" s="232"/>
      <c r="Q522" s="232"/>
      <c r="R522" s="232"/>
      <c r="S522" s="232"/>
      <c r="T522" s="232"/>
      <c r="U522" s="232"/>
      <c r="V522" s="232"/>
      <c r="W522" s="232"/>
      <c r="X522" s="232"/>
      <c r="Y522" s="232"/>
      <c r="Z522" s="232"/>
      <c r="AA522" s="232"/>
      <c r="AB522" s="232"/>
      <c r="AC522" s="232"/>
      <c r="AD522" s="232"/>
      <c r="AE522" s="232"/>
      <c r="AF522" s="232"/>
      <c r="AG522" s="232"/>
      <c r="AH522" s="232"/>
      <c r="AI522" s="232"/>
      <c r="AJ522" s="232"/>
      <c r="AK522" s="232"/>
      <c r="AL522" s="232"/>
      <c r="AM522" s="232"/>
      <c r="AN522" s="232"/>
      <c r="AO522" s="232"/>
      <c r="AP522" s="232"/>
      <c r="AQ522" s="232"/>
      <c r="AR522" s="231"/>
      <c r="AS522" s="231"/>
      <c r="AT522" s="231"/>
      <c r="AU522" s="231"/>
      <c r="AV522" s="231"/>
      <c r="AW522" s="231"/>
      <c r="AX522" s="231"/>
      <c r="AY522" s="231"/>
    </row>
    <row r="523" spans="3:51" s="255" customFormat="1">
      <c r="C523" s="227"/>
      <c r="D523" s="253"/>
      <c r="E523" s="254"/>
      <c r="F523" s="217"/>
      <c r="G523" s="228"/>
      <c r="H523" s="229"/>
      <c r="I523" s="229"/>
      <c r="J523" s="216"/>
      <c r="K523" s="217"/>
      <c r="L523" s="230"/>
      <c r="M523" s="231"/>
      <c r="N523" s="231"/>
      <c r="O523" s="232"/>
      <c r="P523" s="232"/>
      <c r="Q523" s="232"/>
      <c r="R523" s="232"/>
      <c r="S523" s="232"/>
      <c r="T523" s="232"/>
      <c r="U523" s="232"/>
      <c r="V523" s="232"/>
      <c r="W523" s="232"/>
      <c r="X523" s="232"/>
      <c r="Y523" s="232"/>
      <c r="Z523" s="232"/>
      <c r="AA523" s="232"/>
      <c r="AB523" s="232"/>
      <c r="AC523" s="232"/>
      <c r="AD523" s="232"/>
      <c r="AE523" s="232"/>
      <c r="AF523" s="232"/>
      <c r="AG523" s="232"/>
      <c r="AH523" s="232"/>
      <c r="AI523" s="232"/>
      <c r="AJ523" s="232"/>
      <c r="AK523" s="232"/>
      <c r="AL523" s="232"/>
      <c r="AM523" s="232"/>
      <c r="AN523" s="232"/>
      <c r="AO523" s="232"/>
      <c r="AP523" s="232"/>
      <c r="AQ523" s="232"/>
      <c r="AR523" s="231"/>
      <c r="AS523" s="231"/>
      <c r="AT523" s="231"/>
      <c r="AU523" s="231"/>
      <c r="AV523" s="231"/>
      <c r="AW523" s="231"/>
      <c r="AX523" s="231"/>
      <c r="AY523" s="231"/>
    </row>
    <row r="524" spans="3:51" s="255" customFormat="1">
      <c r="C524" s="227"/>
      <c r="D524" s="253"/>
      <c r="E524" s="254"/>
      <c r="F524" s="217"/>
      <c r="G524" s="228"/>
      <c r="H524" s="229"/>
      <c r="I524" s="229"/>
      <c r="J524" s="216"/>
      <c r="K524" s="217"/>
      <c r="L524" s="230"/>
      <c r="M524" s="231"/>
      <c r="N524" s="231"/>
      <c r="O524" s="232"/>
      <c r="P524" s="232"/>
      <c r="Q524" s="232"/>
      <c r="R524" s="232"/>
      <c r="S524" s="232"/>
      <c r="T524" s="232"/>
      <c r="U524" s="232"/>
      <c r="V524" s="232"/>
      <c r="W524" s="232"/>
      <c r="X524" s="232"/>
      <c r="Y524" s="232"/>
      <c r="Z524" s="232"/>
      <c r="AA524" s="232"/>
      <c r="AB524" s="232"/>
      <c r="AC524" s="232"/>
      <c r="AD524" s="232"/>
      <c r="AE524" s="232"/>
      <c r="AF524" s="232"/>
      <c r="AG524" s="232"/>
      <c r="AH524" s="232"/>
      <c r="AI524" s="232"/>
      <c r="AJ524" s="232"/>
      <c r="AK524" s="232"/>
      <c r="AL524" s="232"/>
      <c r="AM524" s="232"/>
      <c r="AN524" s="232"/>
      <c r="AO524" s="232"/>
      <c r="AP524" s="232"/>
      <c r="AQ524" s="232"/>
      <c r="AR524" s="231"/>
      <c r="AS524" s="231"/>
      <c r="AT524" s="231"/>
      <c r="AU524" s="231"/>
      <c r="AV524" s="231"/>
      <c r="AW524" s="231"/>
      <c r="AX524" s="231"/>
      <c r="AY524" s="231"/>
    </row>
    <row r="525" spans="3:51" s="255" customFormat="1">
      <c r="C525" s="227"/>
      <c r="D525" s="253"/>
      <c r="E525" s="254"/>
      <c r="F525" s="217"/>
      <c r="G525" s="228"/>
      <c r="H525" s="229"/>
      <c r="I525" s="229"/>
      <c r="J525" s="216"/>
      <c r="K525" s="217"/>
      <c r="L525" s="230"/>
      <c r="M525" s="231"/>
      <c r="N525" s="231"/>
      <c r="O525" s="232"/>
      <c r="P525" s="232"/>
      <c r="Q525" s="232"/>
      <c r="R525" s="232"/>
      <c r="S525" s="232"/>
      <c r="T525" s="232"/>
      <c r="U525" s="232"/>
      <c r="V525" s="232"/>
      <c r="W525" s="232"/>
      <c r="X525" s="232"/>
      <c r="Y525" s="232"/>
      <c r="Z525" s="232"/>
      <c r="AA525" s="232"/>
      <c r="AB525" s="232"/>
      <c r="AC525" s="232"/>
      <c r="AD525" s="232"/>
      <c r="AE525" s="232"/>
      <c r="AF525" s="232"/>
      <c r="AG525" s="232"/>
      <c r="AH525" s="232"/>
      <c r="AI525" s="232"/>
      <c r="AJ525" s="232"/>
      <c r="AK525" s="232"/>
      <c r="AL525" s="232"/>
      <c r="AM525" s="232"/>
      <c r="AN525" s="232"/>
      <c r="AO525" s="232"/>
      <c r="AP525" s="232"/>
      <c r="AQ525" s="232"/>
      <c r="AR525" s="231"/>
      <c r="AS525" s="231"/>
      <c r="AT525" s="231"/>
      <c r="AU525" s="231"/>
      <c r="AV525" s="231"/>
      <c r="AW525" s="231"/>
      <c r="AX525" s="231"/>
      <c r="AY525" s="231"/>
    </row>
    <row r="526" spans="3:51" s="255" customFormat="1">
      <c r="C526" s="227"/>
      <c r="D526" s="253"/>
      <c r="E526" s="254"/>
      <c r="F526" s="217"/>
      <c r="G526" s="228"/>
      <c r="H526" s="229"/>
      <c r="I526" s="229"/>
      <c r="J526" s="216"/>
      <c r="K526" s="217"/>
      <c r="L526" s="230"/>
      <c r="M526" s="231"/>
      <c r="N526" s="231"/>
      <c r="O526" s="232"/>
      <c r="P526" s="232"/>
      <c r="Q526" s="232"/>
      <c r="R526" s="232"/>
      <c r="S526" s="232"/>
      <c r="T526" s="232"/>
      <c r="U526" s="232"/>
      <c r="V526" s="232"/>
      <c r="W526" s="232"/>
      <c r="X526" s="232"/>
      <c r="Y526" s="232"/>
      <c r="Z526" s="232"/>
      <c r="AA526" s="232"/>
      <c r="AB526" s="232"/>
      <c r="AC526" s="232"/>
      <c r="AD526" s="232"/>
      <c r="AE526" s="232"/>
      <c r="AF526" s="232"/>
      <c r="AG526" s="232"/>
      <c r="AH526" s="232"/>
      <c r="AI526" s="232"/>
      <c r="AJ526" s="232"/>
      <c r="AK526" s="232"/>
      <c r="AL526" s="232"/>
      <c r="AM526" s="232"/>
      <c r="AN526" s="232"/>
      <c r="AO526" s="232"/>
      <c r="AP526" s="232"/>
      <c r="AQ526" s="232"/>
      <c r="AR526" s="231"/>
      <c r="AS526" s="231"/>
      <c r="AT526" s="231"/>
      <c r="AU526" s="231"/>
      <c r="AV526" s="231"/>
      <c r="AW526" s="231"/>
      <c r="AX526" s="231"/>
      <c r="AY526" s="231"/>
    </row>
    <row r="527" spans="3:51" s="255" customFormat="1">
      <c r="C527" s="227"/>
      <c r="D527" s="253"/>
      <c r="E527" s="254"/>
      <c r="F527" s="217"/>
      <c r="G527" s="228"/>
      <c r="H527" s="229"/>
      <c r="I527" s="229"/>
      <c r="J527" s="216"/>
      <c r="K527" s="217"/>
      <c r="L527" s="230"/>
      <c r="M527" s="231"/>
      <c r="N527" s="231"/>
      <c r="O527" s="232"/>
      <c r="P527" s="232"/>
      <c r="Q527" s="232"/>
      <c r="R527" s="232"/>
      <c r="S527" s="232"/>
      <c r="T527" s="232"/>
      <c r="U527" s="232"/>
      <c r="V527" s="232"/>
      <c r="W527" s="232"/>
      <c r="X527" s="232"/>
      <c r="Y527" s="232"/>
      <c r="Z527" s="232"/>
      <c r="AA527" s="232"/>
      <c r="AB527" s="232"/>
      <c r="AC527" s="232"/>
      <c r="AD527" s="232"/>
      <c r="AE527" s="232"/>
      <c r="AF527" s="232"/>
      <c r="AG527" s="232"/>
      <c r="AH527" s="232"/>
      <c r="AI527" s="232"/>
      <c r="AJ527" s="232"/>
      <c r="AK527" s="232"/>
      <c r="AL527" s="232"/>
      <c r="AM527" s="232"/>
      <c r="AN527" s="232"/>
      <c r="AO527" s="232"/>
      <c r="AP527" s="232"/>
      <c r="AQ527" s="232"/>
      <c r="AR527" s="231"/>
      <c r="AS527" s="231"/>
      <c r="AT527" s="231"/>
      <c r="AU527" s="231"/>
      <c r="AV527" s="231"/>
      <c r="AW527" s="231"/>
      <c r="AX527" s="231"/>
      <c r="AY527" s="231"/>
    </row>
    <row r="528" spans="3:51" s="255" customFormat="1">
      <c r="C528" s="227"/>
      <c r="D528" s="253"/>
      <c r="E528" s="254"/>
      <c r="F528" s="217"/>
      <c r="G528" s="228"/>
      <c r="H528" s="229"/>
      <c r="I528" s="229"/>
      <c r="J528" s="216"/>
      <c r="K528" s="217"/>
      <c r="L528" s="230"/>
      <c r="M528" s="231"/>
      <c r="N528" s="231"/>
      <c r="O528" s="232"/>
      <c r="P528" s="232"/>
      <c r="Q528" s="232"/>
      <c r="R528" s="232"/>
      <c r="S528" s="232"/>
      <c r="T528" s="232"/>
      <c r="U528" s="232"/>
      <c r="V528" s="232"/>
      <c r="W528" s="232"/>
      <c r="X528" s="232"/>
      <c r="Y528" s="232"/>
      <c r="Z528" s="232"/>
      <c r="AA528" s="232"/>
      <c r="AB528" s="232"/>
      <c r="AC528" s="232"/>
      <c r="AD528" s="232"/>
      <c r="AE528" s="232"/>
      <c r="AF528" s="232"/>
      <c r="AG528" s="232"/>
      <c r="AH528" s="232"/>
      <c r="AI528" s="232"/>
      <c r="AJ528" s="232"/>
      <c r="AK528" s="232"/>
      <c r="AL528" s="232"/>
      <c r="AM528" s="232"/>
      <c r="AN528" s="232"/>
      <c r="AO528" s="232"/>
      <c r="AP528" s="232"/>
      <c r="AQ528" s="232"/>
      <c r="AR528" s="231"/>
      <c r="AS528" s="231"/>
      <c r="AT528" s="231"/>
      <c r="AU528" s="231"/>
      <c r="AV528" s="231"/>
      <c r="AW528" s="231"/>
      <c r="AX528" s="231"/>
      <c r="AY528" s="231"/>
    </row>
    <row r="529" spans="3:51" s="255" customFormat="1">
      <c r="C529" s="227"/>
      <c r="D529" s="253"/>
      <c r="E529" s="254"/>
      <c r="F529" s="217"/>
      <c r="G529" s="228"/>
      <c r="H529" s="229"/>
      <c r="I529" s="229"/>
      <c r="J529" s="216"/>
      <c r="K529" s="217"/>
      <c r="L529" s="230"/>
      <c r="M529" s="231"/>
      <c r="N529" s="231"/>
      <c r="O529" s="232"/>
      <c r="P529" s="232"/>
      <c r="Q529" s="232"/>
      <c r="R529" s="232"/>
      <c r="S529" s="232"/>
      <c r="T529" s="232"/>
      <c r="U529" s="232"/>
      <c r="V529" s="232"/>
      <c r="W529" s="232"/>
      <c r="X529" s="232"/>
      <c r="Y529" s="232"/>
      <c r="Z529" s="232"/>
      <c r="AA529" s="232"/>
      <c r="AB529" s="232"/>
      <c r="AC529" s="232"/>
      <c r="AD529" s="232"/>
      <c r="AE529" s="232"/>
      <c r="AF529" s="232"/>
      <c r="AG529" s="232"/>
      <c r="AH529" s="232"/>
      <c r="AI529" s="232"/>
      <c r="AJ529" s="232"/>
      <c r="AK529" s="232"/>
      <c r="AL529" s="232"/>
      <c r="AM529" s="232"/>
      <c r="AN529" s="232"/>
      <c r="AO529" s="232"/>
      <c r="AP529" s="232"/>
      <c r="AQ529" s="232"/>
      <c r="AR529" s="231"/>
      <c r="AS529" s="231"/>
      <c r="AT529" s="231"/>
      <c r="AU529" s="231"/>
      <c r="AV529" s="231"/>
      <c r="AW529" s="231"/>
      <c r="AX529" s="231"/>
      <c r="AY529" s="231"/>
    </row>
    <row r="530" spans="3:51" s="255" customFormat="1">
      <c r="C530" s="227"/>
      <c r="D530" s="253"/>
      <c r="E530" s="254"/>
      <c r="F530" s="217"/>
      <c r="G530" s="228"/>
      <c r="H530" s="229"/>
      <c r="I530" s="229"/>
      <c r="J530" s="216"/>
      <c r="K530" s="217"/>
      <c r="L530" s="230"/>
      <c r="M530" s="231"/>
      <c r="N530" s="231"/>
      <c r="O530" s="232"/>
      <c r="P530" s="232"/>
      <c r="Q530" s="232"/>
      <c r="R530" s="232"/>
      <c r="S530" s="232"/>
      <c r="T530" s="232"/>
      <c r="U530" s="232"/>
      <c r="V530" s="232"/>
      <c r="W530" s="232"/>
      <c r="X530" s="232"/>
      <c r="Y530" s="232"/>
      <c r="Z530" s="232"/>
      <c r="AA530" s="232"/>
      <c r="AB530" s="232"/>
      <c r="AC530" s="232"/>
      <c r="AD530" s="232"/>
      <c r="AE530" s="232"/>
      <c r="AF530" s="232"/>
      <c r="AG530" s="232"/>
      <c r="AH530" s="232"/>
      <c r="AI530" s="232"/>
      <c r="AJ530" s="232"/>
      <c r="AK530" s="232"/>
      <c r="AL530" s="232"/>
      <c r="AM530" s="232"/>
      <c r="AN530" s="232"/>
      <c r="AO530" s="232"/>
      <c r="AP530" s="232"/>
      <c r="AQ530" s="232"/>
      <c r="AR530" s="231"/>
      <c r="AS530" s="231"/>
      <c r="AT530" s="231"/>
      <c r="AU530" s="231"/>
      <c r="AV530" s="231"/>
      <c r="AW530" s="231"/>
      <c r="AX530" s="231"/>
      <c r="AY530" s="231"/>
    </row>
    <row r="531" spans="3:51" s="255" customFormat="1">
      <c r="C531" s="227"/>
      <c r="D531" s="253"/>
      <c r="E531" s="254"/>
      <c r="F531" s="217"/>
      <c r="G531" s="228"/>
      <c r="H531" s="229"/>
      <c r="I531" s="229"/>
      <c r="J531" s="216"/>
      <c r="K531" s="217"/>
      <c r="L531" s="230"/>
      <c r="M531" s="231"/>
      <c r="N531" s="231"/>
      <c r="O531" s="232"/>
      <c r="P531" s="232"/>
      <c r="Q531" s="232"/>
      <c r="R531" s="232"/>
      <c r="S531" s="232"/>
      <c r="T531" s="232"/>
      <c r="U531" s="232"/>
      <c r="V531" s="232"/>
      <c r="W531" s="232"/>
      <c r="X531" s="232"/>
      <c r="Y531" s="232"/>
      <c r="Z531" s="232"/>
      <c r="AA531" s="232"/>
      <c r="AB531" s="232"/>
      <c r="AC531" s="232"/>
      <c r="AD531" s="232"/>
      <c r="AE531" s="232"/>
      <c r="AF531" s="232"/>
      <c r="AG531" s="232"/>
      <c r="AH531" s="232"/>
      <c r="AI531" s="232"/>
      <c r="AJ531" s="232"/>
      <c r="AK531" s="232"/>
      <c r="AL531" s="232"/>
      <c r="AM531" s="232"/>
      <c r="AN531" s="232"/>
      <c r="AO531" s="232"/>
      <c r="AP531" s="232"/>
      <c r="AQ531" s="232"/>
      <c r="AR531" s="231"/>
      <c r="AS531" s="231"/>
      <c r="AT531" s="231"/>
      <c r="AU531" s="231"/>
      <c r="AV531" s="231"/>
      <c r="AW531" s="231"/>
      <c r="AX531" s="231"/>
      <c r="AY531" s="231"/>
    </row>
    <row r="532" spans="3:51" s="255" customFormat="1">
      <c r="C532" s="227"/>
      <c r="D532" s="253"/>
      <c r="E532" s="254"/>
      <c r="F532" s="217"/>
      <c r="G532" s="228"/>
      <c r="H532" s="229"/>
      <c r="I532" s="229"/>
      <c r="J532" s="216"/>
      <c r="K532" s="217"/>
      <c r="L532" s="230"/>
      <c r="M532" s="231"/>
      <c r="N532" s="231"/>
      <c r="O532" s="232"/>
      <c r="P532" s="232"/>
      <c r="Q532" s="232"/>
      <c r="R532" s="232"/>
      <c r="S532" s="232"/>
      <c r="T532" s="232"/>
      <c r="U532" s="232"/>
      <c r="V532" s="232"/>
      <c r="W532" s="232"/>
      <c r="X532" s="232"/>
      <c r="Y532" s="232"/>
      <c r="Z532" s="232"/>
      <c r="AA532" s="232"/>
      <c r="AB532" s="232"/>
      <c r="AC532" s="232"/>
      <c r="AD532" s="232"/>
      <c r="AE532" s="232"/>
      <c r="AF532" s="232"/>
      <c r="AG532" s="232"/>
      <c r="AH532" s="232"/>
      <c r="AI532" s="232"/>
      <c r="AJ532" s="232"/>
      <c r="AK532" s="232"/>
      <c r="AL532" s="232"/>
      <c r="AM532" s="232"/>
      <c r="AN532" s="232"/>
      <c r="AO532" s="232"/>
      <c r="AP532" s="232"/>
      <c r="AQ532" s="232"/>
      <c r="AR532" s="231"/>
      <c r="AS532" s="231"/>
      <c r="AT532" s="231"/>
      <c r="AU532" s="231"/>
      <c r="AV532" s="231"/>
      <c r="AW532" s="231"/>
      <c r="AX532" s="231"/>
      <c r="AY532" s="231"/>
    </row>
    <row r="533" spans="3:51" s="255" customFormat="1">
      <c r="C533" s="227"/>
      <c r="D533" s="253"/>
      <c r="E533" s="254"/>
      <c r="F533" s="217"/>
      <c r="G533" s="228"/>
      <c r="H533" s="229"/>
      <c r="I533" s="229"/>
      <c r="J533" s="216"/>
      <c r="K533" s="217"/>
      <c r="L533" s="230"/>
      <c r="M533" s="231"/>
      <c r="N533" s="231"/>
      <c r="O533" s="232"/>
      <c r="P533" s="232"/>
      <c r="Q533" s="232"/>
      <c r="R533" s="232"/>
      <c r="S533" s="232"/>
      <c r="T533" s="232"/>
      <c r="U533" s="232"/>
      <c r="V533" s="232"/>
      <c r="W533" s="232"/>
      <c r="X533" s="232"/>
      <c r="Y533" s="232"/>
      <c r="Z533" s="232"/>
      <c r="AA533" s="232"/>
      <c r="AB533" s="232"/>
      <c r="AC533" s="232"/>
      <c r="AD533" s="232"/>
      <c r="AE533" s="232"/>
      <c r="AF533" s="232"/>
      <c r="AG533" s="232"/>
      <c r="AH533" s="232"/>
      <c r="AI533" s="232"/>
      <c r="AJ533" s="232"/>
      <c r="AK533" s="232"/>
      <c r="AL533" s="232"/>
      <c r="AM533" s="232"/>
      <c r="AN533" s="232"/>
      <c r="AO533" s="232"/>
      <c r="AP533" s="232"/>
      <c r="AQ533" s="232"/>
      <c r="AR533" s="231"/>
      <c r="AS533" s="231"/>
      <c r="AT533" s="231"/>
      <c r="AU533" s="231"/>
      <c r="AV533" s="231"/>
      <c r="AW533" s="231"/>
      <c r="AX533" s="231"/>
      <c r="AY533" s="231"/>
    </row>
    <row r="534" spans="3:51" s="255" customFormat="1">
      <c r="C534" s="227"/>
      <c r="D534" s="253"/>
      <c r="E534" s="254"/>
      <c r="F534" s="217"/>
      <c r="G534" s="228"/>
      <c r="H534" s="229"/>
      <c r="I534" s="229"/>
      <c r="J534" s="216"/>
      <c r="K534" s="217"/>
      <c r="L534" s="230"/>
      <c r="M534" s="231"/>
      <c r="N534" s="231"/>
      <c r="O534" s="232"/>
      <c r="P534" s="232"/>
      <c r="Q534" s="232"/>
      <c r="R534" s="232"/>
      <c r="S534" s="232"/>
      <c r="T534" s="232"/>
      <c r="U534" s="232"/>
      <c r="V534" s="232"/>
      <c r="W534" s="232"/>
      <c r="X534" s="232"/>
      <c r="Y534" s="232"/>
      <c r="Z534" s="232"/>
      <c r="AA534" s="232"/>
      <c r="AB534" s="232"/>
      <c r="AC534" s="232"/>
      <c r="AD534" s="232"/>
      <c r="AE534" s="232"/>
      <c r="AF534" s="232"/>
      <c r="AG534" s="232"/>
      <c r="AH534" s="232"/>
      <c r="AI534" s="232"/>
      <c r="AJ534" s="232"/>
      <c r="AK534" s="232"/>
      <c r="AL534" s="232"/>
      <c r="AM534" s="232"/>
      <c r="AN534" s="232"/>
      <c r="AO534" s="232"/>
      <c r="AP534" s="232"/>
      <c r="AQ534" s="232"/>
      <c r="AR534" s="231"/>
      <c r="AS534" s="231"/>
      <c r="AT534" s="231"/>
      <c r="AU534" s="231"/>
      <c r="AV534" s="231"/>
      <c r="AW534" s="231"/>
      <c r="AX534" s="231"/>
      <c r="AY534" s="231"/>
    </row>
    <row r="535" spans="3:51" s="255" customFormat="1">
      <c r="C535" s="227"/>
      <c r="D535" s="253"/>
      <c r="E535" s="254"/>
      <c r="F535" s="217"/>
      <c r="G535" s="228"/>
      <c r="H535" s="229"/>
      <c r="I535" s="229"/>
      <c r="J535" s="216"/>
      <c r="K535" s="217"/>
      <c r="L535" s="230"/>
      <c r="M535" s="231"/>
      <c r="N535" s="231"/>
      <c r="O535" s="232"/>
      <c r="P535" s="232"/>
      <c r="Q535" s="232"/>
      <c r="R535" s="232"/>
      <c r="S535" s="232"/>
      <c r="T535" s="232"/>
      <c r="U535" s="232"/>
      <c r="V535" s="232"/>
      <c r="W535" s="232"/>
      <c r="X535" s="232"/>
      <c r="Y535" s="232"/>
      <c r="Z535" s="232"/>
      <c r="AA535" s="232"/>
      <c r="AB535" s="232"/>
      <c r="AC535" s="232"/>
      <c r="AD535" s="232"/>
      <c r="AE535" s="232"/>
      <c r="AF535" s="232"/>
      <c r="AG535" s="232"/>
      <c r="AH535" s="232"/>
      <c r="AI535" s="232"/>
      <c r="AJ535" s="232"/>
      <c r="AK535" s="232"/>
      <c r="AL535" s="232"/>
      <c r="AM535" s="232"/>
      <c r="AN535" s="232"/>
      <c r="AO535" s="232"/>
      <c r="AP535" s="232"/>
      <c r="AQ535" s="232"/>
      <c r="AR535" s="231"/>
      <c r="AS535" s="231"/>
      <c r="AT535" s="231"/>
      <c r="AU535" s="231"/>
      <c r="AV535" s="231"/>
      <c r="AW535" s="231"/>
      <c r="AX535" s="231"/>
      <c r="AY535" s="231"/>
    </row>
    <row r="536" spans="3:51" s="255" customFormat="1">
      <c r="C536" s="227"/>
      <c r="D536" s="253"/>
      <c r="E536" s="254"/>
      <c r="F536" s="217"/>
      <c r="G536" s="228"/>
      <c r="H536" s="229"/>
      <c r="I536" s="229"/>
      <c r="J536" s="216"/>
      <c r="K536" s="217"/>
      <c r="L536" s="230"/>
      <c r="M536" s="231"/>
      <c r="N536" s="231"/>
      <c r="O536" s="232"/>
      <c r="P536" s="232"/>
      <c r="Q536" s="232"/>
      <c r="R536" s="232"/>
      <c r="S536" s="232"/>
      <c r="T536" s="232"/>
      <c r="U536" s="232"/>
      <c r="V536" s="232"/>
      <c r="W536" s="232"/>
      <c r="X536" s="232"/>
      <c r="Y536" s="232"/>
      <c r="Z536" s="232"/>
      <c r="AA536" s="232"/>
      <c r="AB536" s="232"/>
      <c r="AC536" s="232"/>
      <c r="AD536" s="232"/>
      <c r="AE536" s="232"/>
      <c r="AF536" s="232"/>
      <c r="AG536" s="232"/>
      <c r="AH536" s="232"/>
      <c r="AI536" s="232"/>
      <c r="AJ536" s="232"/>
      <c r="AK536" s="232"/>
      <c r="AL536" s="232"/>
      <c r="AM536" s="232"/>
      <c r="AN536" s="232"/>
      <c r="AO536" s="232"/>
      <c r="AP536" s="232"/>
      <c r="AQ536" s="232"/>
      <c r="AR536" s="231"/>
      <c r="AS536" s="231"/>
      <c r="AT536" s="231"/>
      <c r="AU536" s="231"/>
      <c r="AV536" s="231"/>
      <c r="AW536" s="231"/>
      <c r="AX536" s="231"/>
      <c r="AY536" s="231"/>
    </row>
    <row r="537" spans="3:51" s="255" customFormat="1">
      <c r="C537" s="227"/>
      <c r="D537" s="253"/>
      <c r="E537" s="254"/>
      <c r="F537" s="217"/>
      <c r="G537" s="228"/>
      <c r="H537" s="229"/>
      <c r="I537" s="229"/>
      <c r="J537" s="216"/>
      <c r="K537" s="217"/>
      <c r="L537" s="230"/>
      <c r="M537" s="231"/>
      <c r="N537" s="231"/>
      <c r="O537" s="232"/>
      <c r="P537" s="232"/>
      <c r="Q537" s="232"/>
      <c r="R537" s="232"/>
      <c r="S537" s="232"/>
      <c r="T537" s="232"/>
      <c r="U537" s="232"/>
      <c r="V537" s="232"/>
      <c r="W537" s="232"/>
      <c r="X537" s="232"/>
      <c r="Y537" s="232"/>
      <c r="Z537" s="232"/>
      <c r="AA537" s="232"/>
      <c r="AB537" s="232"/>
      <c r="AC537" s="232"/>
      <c r="AD537" s="232"/>
      <c r="AE537" s="232"/>
      <c r="AF537" s="232"/>
      <c r="AG537" s="232"/>
      <c r="AH537" s="232"/>
      <c r="AI537" s="232"/>
      <c r="AJ537" s="232"/>
      <c r="AK537" s="232"/>
      <c r="AL537" s="232"/>
      <c r="AM537" s="232"/>
      <c r="AN537" s="232"/>
      <c r="AO537" s="232"/>
      <c r="AP537" s="232"/>
      <c r="AQ537" s="232"/>
      <c r="AR537" s="231"/>
      <c r="AS537" s="231"/>
      <c r="AT537" s="231"/>
      <c r="AU537" s="231"/>
      <c r="AV537" s="231"/>
      <c r="AW537" s="231"/>
      <c r="AX537" s="231"/>
      <c r="AY537" s="231"/>
    </row>
    <row r="538" spans="3:51" s="255" customFormat="1">
      <c r="C538" s="227"/>
      <c r="D538" s="253"/>
      <c r="E538" s="254"/>
      <c r="F538" s="217"/>
      <c r="G538" s="228"/>
      <c r="H538" s="229"/>
      <c r="I538" s="229"/>
      <c r="J538" s="216"/>
      <c r="K538" s="217"/>
      <c r="L538" s="230"/>
      <c r="M538" s="231"/>
      <c r="N538" s="231"/>
      <c r="O538" s="232"/>
      <c r="P538" s="232"/>
      <c r="Q538" s="232"/>
      <c r="R538" s="232"/>
      <c r="S538" s="232"/>
      <c r="T538" s="232"/>
      <c r="U538" s="232"/>
      <c r="V538" s="232"/>
      <c r="W538" s="232"/>
      <c r="X538" s="232"/>
      <c r="Y538" s="232"/>
      <c r="Z538" s="232"/>
      <c r="AA538" s="232"/>
      <c r="AB538" s="232"/>
      <c r="AC538" s="232"/>
      <c r="AD538" s="232"/>
      <c r="AE538" s="232"/>
      <c r="AF538" s="232"/>
      <c r="AG538" s="232"/>
      <c r="AH538" s="232"/>
      <c r="AI538" s="232"/>
      <c r="AJ538" s="232"/>
      <c r="AK538" s="232"/>
      <c r="AL538" s="232"/>
      <c r="AM538" s="232"/>
      <c r="AN538" s="232"/>
      <c r="AO538" s="232"/>
      <c r="AP538" s="232"/>
      <c r="AQ538" s="232"/>
      <c r="AR538" s="231"/>
      <c r="AS538" s="231"/>
      <c r="AT538" s="231"/>
      <c r="AU538" s="231"/>
      <c r="AV538" s="231"/>
      <c r="AW538" s="231"/>
      <c r="AX538" s="231"/>
      <c r="AY538" s="231"/>
    </row>
    <row r="539" spans="3:51" s="255" customFormat="1">
      <c r="C539" s="227"/>
      <c r="D539" s="253"/>
      <c r="E539" s="254"/>
      <c r="F539" s="217"/>
      <c r="G539" s="228"/>
      <c r="H539" s="229"/>
      <c r="I539" s="229"/>
      <c r="J539" s="216"/>
      <c r="K539" s="217"/>
      <c r="L539" s="230"/>
      <c r="M539" s="231"/>
      <c r="N539" s="231"/>
      <c r="O539" s="232"/>
      <c r="P539" s="232"/>
      <c r="Q539" s="232"/>
      <c r="R539" s="232"/>
      <c r="S539" s="232"/>
      <c r="T539" s="232"/>
      <c r="U539" s="232"/>
      <c r="V539" s="232"/>
      <c r="W539" s="232"/>
      <c r="X539" s="232"/>
      <c r="Y539" s="232"/>
      <c r="Z539" s="232"/>
      <c r="AA539" s="232"/>
      <c r="AB539" s="232"/>
      <c r="AC539" s="232"/>
      <c r="AD539" s="232"/>
      <c r="AE539" s="232"/>
      <c r="AF539" s="232"/>
      <c r="AG539" s="232"/>
      <c r="AH539" s="232"/>
      <c r="AI539" s="232"/>
      <c r="AJ539" s="232"/>
      <c r="AK539" s="232"/>
      <c r="AL539" s="232"/>
      <c r="AM539" s="232"/>
      <c r="AN539" s="232"/>
      <c r="AO539" s="232"/>
      <c r="AP539" s="232"/>
      <c r="AQ539" s="232"/>
      <c r="AR539" s="231"/>
      <c r="AS539" s="231"/>
      <c r="AT539" s="231"/>
      <c r="AU539" s="231"/>
      <c r="AV539" s="231"/>
      <c r="AW539" s="231"/>
      <c r="AX539" s="231"/>
      <c r="AY539" s="231"/>
    </row>
    <row r="540" spans="3:51" s="255" customFormat="1">
      <c r="C540" s="227"/>
      <c r="D540" s="253"/>
      <c r="E540" s="254"/>
      <c r="F540" s="217"/>
      <c r="G540" s="228"/>
      <c r="H540" s="229"/>
      <c r="I540" s="229"/>
      <c r="J540" s="216"/>
      <c r="K540" s="217"/>
      <c r="L540" s="230"/>
      <c r="M540" s="231"/>
      <c r="N540" s="231"/>
      <c r="O540" s="232"/>
      <c r="P540" s="232"/>
      <c r="Q540" s="232"/>
      <c r="R540" s="232"/>
      <c r="S540" s="232"/>
      <c r="T540" s="232"/>
      <c r="U540" s="232"/>
      <c r="V540" s="232"/>
      <c r="W540" s="232"/>
      <c r="X540" s="232"/>
      <c r="Y540" s="232"/>
      <c r="Z540" s="232"/>
      <c r="AA540" s="232"/>
      <c r="AB540" s="232"/>
      <c r="AC540" s="232"/>
      <c r="AD540" s="232"/>
      <c r="AE540" s="232"/>
      <c r="AF540" s="232"/>
      <c r="AG540" s="232"/>
      <c r="AH540" s="232"/>
      <c r="AI540" s="232"/>
      <c r="AJ540" s="232"/>
      <c r="AK540" s="232"/>
      <c r="AL540" s="232"/>
      <c r="AM540" s="232"/>
      <c r="AN540" s="232"/>
      <c r="AO540" s="232"/>
      <c r="AP540" s="232"/>
      <c r="AQ540" s="232"/>
      <c r="AR540" s="231"/>
      <c r="AS540" s="231"/>
      <c r="AT540" s="231"/>
      <c r="AU540" s="231"/>
      <c r="AV540" s="231"/>
      <c r="AW540" s="231"/>
      <c r="AX540" s="231"/>
      <c r="AY540" s="231"/>
    </row>
    <row r="541" spans="3:51" s="255" customFormat="1">
      <c r="C541" s="227"/>
      <c r="D541" s="253"/>
      <c r="E541" s="254"/>
      <c r="F541" s="217"/>
      <c r="G541" s="228"/>
      <c r="H541" s="229"/>
      <c r="I541" s="229"/>
      <c r="J541" s="216"/>
      <c r="K541" s="217"/>
      <c r="L541" s="230"/>
      <c r="M541" s="231"/>
      <c r="N541" s="231"/>
      <c r="O541" s="232"/>
      <c r="P541" s="232"/>
      <c r="Q541" s="232"/>
      <c r="R541" s="232"/>
      <c r="S541" s="232"/>
      <c r="T541" s="232"/>
      <c r="U541" s="232"/>
      <c r="V541" s="232"/>
      <c r="W541" s="232"/>
      <c r="X541" s="232"/>
      <c r="Y541" s="232"/>
      <c r="Z541" s="232"/>
      <c r="AA541" s="232"/>
      <c r="AB541" s="232"/>
      <c r="AC541" s="232"/>
      <c r="AD541" s="232"/>
      <c r="AE541" s="232"/>
      <c r="AF541" s="232"/>
      <c r="AG541" s="232"/>
      <c r="AH541" s="232"/>
      <c r="AI541" s="232"/>
      <c r="AJ541" s="232"/>
      <c r="AK541" s="232"/>
      <c r="AL541" s="232"/>
      <c r="AM541" s="232"/>
      <c r="AN541" s="232"/>
      <c r="AO541" s="232"/>
      <c r="AP541" s="232"/>
      <c r="AQ541" s="232"/>
      <c r="AR541" s="231"/>
      <c r="AS541" s="231"/>
      <c r="AT541" s="231"/>
      <c r="AU541" s="231"/>
      <c r="AV541" s="231"/>
      <c r="AW541" s="231"/>
      <c r="AX541" s="231"/>
      <c r="AY541" s="231"/>
    </row>
    <row r="542" spans="3:51" s="255" customFormat="1">
      <c r="C542" s="227"/>
      <c r="D542" s="253"/>
      <c r="E542" s="254"/>
      <c r="F542" s="217"/>
      <c r="G542" s="228"/>
      <c r="H542" s="229"/>
      <c r="I542" s="229"/>
      <c r="J542" s="216"/>
      <c r="K542" s="217"/>
      <c r="L542" s="230"/>
      <c r="M542" s="231"/>
      <c r="N542" s="231"/>
      <c r="O542" s="232"/>
      <c r="P542" s="232"/>
      <c r="Q542" s="232"/>
      <c r="R542" s="232"/>
      <c r="S542" s="232"/>
      <c r="T542" s="232"/>
      <c r="U542" s="232"/>
      <c r="V542" s="232"/>
      <c r="W542" s="232"/>
      <c r="X542" s="232"/>
      <c r="Y542" s="232"/>
      <c r="Z542" s="232"/>
      <c r="AA542" s="232"/>
      <c r="AB542" s="232"/>
      <c r="AC542" s="232"/>
      <c r="AD542" s="232"/>
      <c r="AE542" s="232"/>
      <c r="AF542" s="232"/>
      <c r="AG542" s="232"/>
      <c r="AH542" s="232"/>
      <c r="AI542" s="232"/>
      <c r="AJ542" s="232"/>
      <c r="AK542" s="232"/>
      <c r="AL542" s="232"/>
      <c r="AM542" s="232"/>
      <c r="AN542" s="232"/>
      <c r="AO542" s="232"/>
      <c r="AP542" s="232"/>
      <c r="AQ542" s="232"/>
      <c r="AR542" s="231"/>
      <c r="AS542" s="231"/>
      <c r="AT542" s="231"/>
      <c r="AU542" s="231"/>
      <c r="AV542" s="231"/>
      <c r="AW542" s="231"/>
      <c r="AX542" s="231"/>
      <c r="AY542" s="231"/>
    </row>
    <row r="543" spans="3:51" s="255" customFormat="1">
      <c r="C543" s="227"/>
      <c r="D543" s="253"/>
      <c r="E543" s="254"/>
      <c r="F543" s="217"/>
      <c r="G543" s="228"/>
      <c r="H543" s="229"/>
      <c r="I543" s="229"/>
      <c r="J543" s="216"/>
      <c r="K543" s="217"/>
      <c r="L543" s="230"/>
      <c r="M543" s="231"/>
      <c r="N543" s="231"/>
      <c r="O543" s="232"/>
      <c r="P543" s="232"/>
      <c r="Q543" s="232"/>
      <c r="R543" s="232"/>
      <c r="S543" s="232"/>
      <c r="T543" s="232"/>
      <c r="U543" s="232"/>
      <c r="V543" s="232"/>
      <c r="W543" s="232"/>
      <c r="X543" s="232"/>
      <c r="Y543" s="232"/>
      <c r="Z543" s="232"/>
      <c r="AA543" s="232"/>
      <c r="AB543" s="232"/>
      <c r="AC543" s="232"/>
      <c r="AD543" s="232"/>
      <c r="AE543" s="232"/>
      <c r="AF543" s="232"/>
      <c r="AG543" s="232"/>
      <c r="AH543" s="232"/>
      <c r="AI543" s="232"/>
      <c r="AJ543" s="232"/>
      <c r="AK543" s="232"/>
      <c r="AL543" s="232"/>
      <c r="AM543" s="232"/>
      <c r="AN543" s="232"/>
      <c r="AO543" s="232"/>
      <c r="AP543" s="232"/>
      <c r="AQ543" s="232"/>
      <c r="AR543" s="231"/>
      <c r="AS543" s="231"/>
      <c r="AT543" s="231"/>
      <c r="AU543" s="231"/>
      <c r="AV543" s="231"/>
      <c r="AW543" s="231"/>
      <c r="AX543" s="231"/>
      <c r="AY543" s="231"/>
    </row>
    <row r="544" spans="3:51" s="255" customFormat="1">
      <c r="C544" s="227"/>
      <c r="D544" s="253"/>
      <c r="E544" s="254"/>
      <c r="F544" s="217"/>
      <c r="G544" s="228"/>
      <c r="H544" s="229"/>
      <c r="I544" s="229"/>
      <c r="J544" s="216"/>
      <c r="K544" s="217"/>
      <c r="L544" s="230"/>
      <c r="M544" s="231"/>
      <c r="N544" s="231"/>
      <c r="O544" s="232"/>
      <c r="P544" s="232"/>
      <c r="Q544" s="232"/>
      <c r="R544" s="232"/>
      <c r="S544" s="232"/>
      <c r="T544" s="232"/>
      <c r="U544" s="232"/>
      <c r="V544" s="232"/>
      <c r="W544" s="232"/>
      <c r="X544" s="232"/>
      <c r="Y544" s="232"/>
      <c r="Z544" s="232"/>
      <c r="AA544" s="232"/>
      <c r="AB544" s="232"/>
      <c r="AC544" s="232"/>
      <c r="AD544" s="232"/>
      <c r="AE544" s="232"/>
      <c r="AF544" s="232"/>
      <c r="AG544" s="232"/>
      <c r="AH544" s="232"/>
      <c r="AI544" s="232"/>
      <c r="AJ544" s="232"/>
      <c r="AK544" s="232"/>
      <c r="AL544" s="232"/>
      <c r="AM544" s="232"/>
      <c r="AN544" s="232"/>
      <c r="AO544" s="232"/>
      <c r="AP544" s="232"/>
      <c r="AQ544" s="232"/>
      <c r="AR544" s="231"/>
      <c r="AS544" s="231"/>
      <c r="AT544" s="231"/>
      <c r="AU544" s="231"/>
      <c r="AV544" s="231"/>
      <c r="AW544" s="231"/>
      <c r="AX544" s="231"/>
      <c r="AY544" s="231"/>
    </row>
    <row r="545" spans="3:51" s="255" customFormat="1">
      <c r="C545" s="227"/>
      <c r="D545" s="253"/>
      <c r="E545" s="254"/>
      <c r="F545" s="217"/>
      <c r="G545" s="228"/>
      <c r="H545" s="229"/>
      <c r="I545" s="229"/>
      <c r="J545" s="216"/>
      <c r="K545" s="217"/>
      <c r="L545" s="230"/>
      <c r="M545" s="231"/>
      <c r="N545" s="231"/>
      <c r="O545" s="232"/>
      <c r="P545" s="232"/>
      <c r="Q545" s="232"/>
      <c r="R545" s="232"/>
      <c r="S545" s="232"/>
      <c r="T545" s="232"/>
      <c r="U545" s="232"/>
      <c r="V545" s="232"/>
      <c r="W545" s="232"/>
      <c r="X545" s="232"/>
      <c r="Y545" s="232"/>
      <c r="Z545" s="232"/>
      <c r="AA545" s="232"/>
      <c r="AB545" s="232"/>
      <c r="AC545" s="232"/>
      <c r="AD545" s="232"/>
      <c r="AE545" s="232"/>
      <c r="AF545" s="232"/>
      <c r="AG545" s="232"/>
      <c r="AH545" s="232"/>
      <c r="AI545" s="232"/>
      <c r="AJ545" s="232"/>
      <c r="AK545" s="232"/>
      <c r="AL545" s="232"/>
      <c r="AM545" s="232"/>
      <c r="AN545" s="232"/>
      <c r="AO545" s="232"/>
      <c r="AP545" s="232"/>
      <c r="AQ545" s="232"/>
      <c r="AR545" s="231"/>
      <c r="AS545" s="231"/>
      <c r="AT545" s="231"/>
      <c r="AU545" s="231"/>
      <c r="AV545" s="231"/>
      <c r="AW545" s="231"/>
      <c r="AX545" s="231"/>
      <c r="AY545" s="231"/>
    </row>
    <row r="546" spans="3:51" s="255" customFormat="1">
      <c r="C546" s="227"/>
      <c r="D546" s="253"/>
      <c r="E546" s="254"/>
      <c r="F546" s="217"/>
      <c r="G546" s="228"/>
      <c r="H546" s="229"/>
      <c r="I546" s="229"/>
      <c r="J546" s="216"/>
      <c r="K546" s="217"/>
      <c r="L546" s="230"/>
      <c r="M546" s="231"/>
      <c r="N546" s="231"/>
      <c r="O546" s="232"/>
      <c r="P546" s="232"/>
      <c r="Q546" s="232"/>
      <c r="R546" s="232"/>
      <c r="S546" s="232"/>
      <c r="T546" s="232"/>
      <c r="U546" s="232"/>
      <c r="V546" s="232"/>
      <c r="W546" s="232"/>
      <c r="X546" s="232"/>
      <c r="Y546" s="232"/>
      <c r="Z546" s="232"/>
      <c r="AA546" s="232"/>
      <c r="AB546" s="232"/>
      <c r="AC546" s="232"/>
      <c r="AD546" s="232"/>
      <c r="AE546" s="232"/>
      <c r="AF546" s="232"/>
      <c r="AG546" s="232"/>
      <c r="AH546" s="232"/>
      <c r="AI546" s="232"/>
      <c r="AJ546" s="232"/>
      <c r="AK546" s="232"/>
      <c r="AL546" s="232"/>
      <c r="AM546" s="232"/>
      <c r="AN546" s="232"/>
      <c r="AO546" s="232"/>
      <c r="AP546" s="232"/>
      <c r="AQ546" s="232"/>
      <c r="AR546" s="231"/>
      <c r="AS546" s="231"/>
      <c r="AT546" s="231"/>
      <c r="AU546" s="231"/>
      <c r="AV546" s="231"/>
      <c r="AW546" s="231"/>
      <c r="AX546" s="231"/>
      <c r="AY546" s="231"/>
    </row>
    <row r="547" spans="3:51" s="255" customFormat="1">
      <c r="C547" s="227"/>
      <c r="D547" s="253"/>
      <c r="E547" s="254"/>
      <c r="F547" s="217"/>
      <c r="G547" s="228"/>
      <c r="H547" s="229"/>
      <c r="I547" s="229"/>
      <c r="J547" s="216"/>
      <c r="K547" s="217"/>
      <c r="L547" s="230"/>
      <c r="M547" s="231"/>
      <c r="N547" s="231"/>
      <c r="O547" s="232"/>
      <c r="P547" s="232"/>
      <c r="Q547" s="232"/>
      <c r="R547" s="232"/>
      <c r="S547" s="232"/>
      <c r="T547" s="232"/>
      <c r="U547" s="232"/>
      <c r="V547" s="232"/>
      <c r="W547" s="232"/>
      <c r="X547" s="232"/>
      <c r="Y547" s="232"/>
      <c r="Z547" s="232"/>
      <c r="AA547" s="232"/>
      <c r="AB547" s="232"/>
      <c r="AC547" s="232"/>
      <c r="AD547" s="232"/>
      <c r="AE547" s="232"/>
      <c r="AF547" s="232"/>
      <c r="AG547" s="232"/>
      <c r="AH547" s="232"/>
      <c r="AI547" s="232"/>
      <c r="AJ547" s="232"/>
      <c r="AK547" s="232"/>
      <c r="AL547" s="232"/>
      <c r="AM547" s="232"/>
      <c r="AN547" s="232"/>
      <c r="AO547" s="232"/>
      <c r="AP547" s="232"/>
      <c r="AQ547" s="232"/>
      <c r="AR547" s="231"/>
      <c r="AS547" s="231"/>
      <c r="AT547" s="231"/>
      <c r="AU547" s="231"/>
      <c r="AV547" s="231"/>
      <c r="AW547" s="231"/>
      <c r="AX547" s="231"/>
      <c r="AY547" s="231"/>
    </row>
    <row r="548" spans="3:51" s="255" customFormat="1">
      <c r="C548" s="227"/>
      <c r="D548" s="253"/>
      <c r="E548" s="254"/>
      <c r="F548" s="217"/>
      <c r="G548" s="228"/>
      <c r="H548" s="229"/>
      <c r="I548" s="229"/>
      <c r="J548" s="216"/>
      <c r="K548" s="217"/>
      <c r="L548" s="230"/>
      <c r="M548" s="231"/>
      <c r="N548" s="231"/>
      <c r="O548" s="232"/>
      <c r="P548" s="232"/>
      <c r="Q548" s="232"/>
      <c r="R548" s="232"/>
      <c r="S548" s="232"/>
      <c r="T548" s="232"/>
      <c r="U548" s="232"/>
      <c r="V548" s="232"/>
      <c r="W548" s="232"/>
      <c r="X548" s="232"/>
      <c r="Y548" s="232"/>
      <c r="Z548" s="232"/>
      <c r="AA548" s="232"/>
      <c r="AB548" s="232"/>
      <c r="AC548" s="232"/>
      <c r="AD548" s="232"/>
      <c r="AE548" s="232"/>
      <c r="AF548" s="232"/>
      <c r="AG548" s="232"/>
      <c r="AH548" s="232"/>
      <c r="AI548" s="232"/>
      <c r="AJ548" s="232"/>
      <c r="AK548" s="232"/>
      <c r="AL548" s="232"/>
      <c r="AM548" s="232"/>
      <c r="AN548" s="232"/>
      <c r="AO548" s="232"/>
      <c r="AP548" s="232"/>
      <c r="AQ548" s="232"/>
      <c r="AR548" s="231"/>
      <c r="AS548" s="231"/>
      <c r="AT548" s="231"/>
      <c r="AU548" s="231"/>
      <c r="AV548" s="231"/>
      <c r="AW548" s="231"/>
      <c r="AX548" s="231"/>
      <c r="AY548" s="231"/>
    </row>
    <row r="549" spans="3:51" s="255" customFormat="1">
      <c r="C549" s="227"/>
      <c r="D549" s="253"/>
      <c r="E549" s="254"/>
      <c r="F549" s="217"/>
      <c r="G549" s="228"/>
      <c r="H549" s="229"/>
      <c r="I549" s="229"/>
      <c r="J549" s="216"/>
      <c r="K549" s="217"/>
      <c r="L549" s="230"/>
      <c r="M549" s="231"/>
      <c r="N549" s="231"/>
      <c r="O549" s="232"/>
      <c r="P549" s="232"/>
      <c r="Q549" s="232"/>
      <c r="R549" s="232"/>
      <c r="S549" s="232"/>
      <c r="T549" s="232"/>
      <c r="U549" s="232"/>
      <c r="V549" s="232"/>
      <c r="W549" s="232"/>
      <c r="X549" s="232"/>
      <c r="Y549" s="232"/>
      <c r="Z549" s="232"/>
      <c r="AA549" s="232"/>
      <c r="AB549" s="232"/>
      <c r="AC549" s="232"/>
      <c r="AD549" s="232"/>
      <c r="AE549" s="232"/>
      <c r="AF549" s="232"/>
      <c r="AG549" s="232"/>
      <c r="AH549" s="232"/>
      <c r="AI549" s="232"/>
      <c r="AJ549" s="232"/>
      <c r="AK549" s="232"/>
      <c r="AL549" s="232"/>
      <c r="AM549" s="232"/>
      <c r="AN549" s="232"/>
      <c r="AO549" s="232"/>
      <c r="AP549" s="232"/>
      <c r="AQ549" s="232"/>
      <c r="AR549" s="231"/>
      <c r="AS549" s="231"/>
      <c r="AT549" s="231"/>
      <c r="AU549" s="231"/>
      <c r="AV549" s="231"/>
      <c r="AW549" s="231"/>
      <c r="AX549" s="231"/>
      <c r="AY549" s="231"/>
    </row>
    <row r="550" spans="3:51" s="255" customFormat="1">
      <c r="C550" s="227"/>
      <c r="D550" s="253"/>
      <c r="E550" s="254"/>
      <c r="F550" s="217"/>
      <c r="G550" s="228"/>
      <c r="H550" s="229"/>
      <c r="I550" s="229"/>
      <c r="J550" s="216"/>
      <c r="K550" s="217"/>
      <c r="L550" s="230"/>
      <c r="M550" s="231"/>
      <c r="N550" s="231"/>
      <c r="O550" s="232"/>
      <c r="P550" s="232"/>
      <c r="Q550" s="232"/>
      <c r="R550" s="232"/>
      <c r="S550" s="232"/>
      <c r="T550" s="232"/>
      <c r="U550" s="232"/>
      <c r="V550" s="232"/>
      <c r="W550" s="232"/>
      <c r="X550" s="232"/>
      <c r="Y550" s="232"/>
      <c r="Z550" s="232"/>
      <c r="AA550" s="232"/>
      <c r="AB550" s="232"/>
      <c r="AC550" s="232"/>
      <c r="AD550" s="232"/>
      <c r="AE550" s="232"/>
      <c r="AF550" s="232"/>
      <c r="AG550" s="232"/>
      <c r="AH550" s="232"/>
      <c r="AI550" s="232"/>
      <c r="AJ550" s="232"/>
      <c r="AK550" s="232"/>
      <c r="AL550" s="232"/>
      <c r="AM550" s="232"/>
      <c r="AN550" s="232"/>
      <c r="AO550" s="232"/>
      <c r="AP550" s="232"/>
      <c r="AQ550" s="232"/>
      <c r="AR550" s="231"/>
      <c r="AS550" s="231"/>
      <c r="AT550" s="231"/>
      <c r="AU550" s="231"/>
      <c r="AV550" s="231"/>
      <c r="AW550" s="231"/>
      <c r="AX550" s="231"/>
      <c r="AY550" s="231"/>
    </row>
    <row r="551" spans="3:51" s="255" customFormat="1">
      <c r="C551" s="227"/>
      <c r="D551" s="253"/>
      <c r="E551" s="254"/>
      <c r="F551" s="217"/>
      <c r="G551" s="228"/>
      <c r="H551" s="229"/>
      <c r="I551" s="229"/>
      <c r="J551" s="216"/>
      <c r="K551" s="217"/>
      <c r="L551" s="230"/>
      <c r="M551" s="231"/>
      <c r="N551" s="231"/>
      <c r="O551" s="232"/>
      <c r="P551" s="232"/>
      <c r="Q551" s="232"/>
      <c r="R551" s="232"/>
      <c r="S551" s="232"/>
      <c r="T551" s="232"/>
      <c r="U551" s="232"/>
      <c r="V551" s="232"/>
      <c r="W551" s="232"/>
      <c r="X551" s="232"/>
      <c r="Y551" s="232"/>
      <c r="Z551" s="232"/>
      <c r="AA551" s="232"/>
      <c r="AB551" s="232"/>
      <c r="AC551" s="232"/>
      <c r="AD551" s="232"/>
      <c r="AE551" s="232"/>
      <c r="AF551" s="232"/>
      <c r="AG551" s="232"/>
      <c r="AH551" s="232"/>
      <c r="AI551" s="232"/>
      <c r="AJ551" s="232"/>
      <c r="AK551" s="232"/>
      <c r="AL551" s="232"/>
      <c r="AM551" s="232"/>
      <c r="AN551" s="232"/>
      <c r="AO551" s="232"/>
      <c r="AP551" s="232"/>
      <c r="AQ551" s="232"/>
      <c r="AR551" s="231"/>
      <c r="AS551" s="231"/>
      <c r="AT551" s="231"/>
      <c r="AU551" s="231"/>
      <c r="AV551" s="231"/>
      <c r="AW551" s="231"/>
      <c r="AX551" s="231"/>
      <c r="AY551" s="231"/>
    </row>
    <row r="552" spans="3:51" s="255" customFormat="1">
      <c r="C552" s="227"/>
      <c r="D552" s="253"/>
      <c r="E552" s="254"/>
      <c r="F552" s="217"/>
      <c r="G552" s="228"/>
      <c r="H552" s="229"/>
      <c r="I552" s="229"/>
      <c r="J552" s="216"/>
      <c r="K552" s="217"/>
      <c r="L552" s="230"/>
      <c r="M552" s="231"/>
      <c r="N552" s="231"/>
      <c r="O552" s="232"/>
      <c r="P552" s="232"/>
      <c r="Q552" s="232"/>
      <c r="R552" s="232"/>
      <c r="S552" s="232"/>
      <c r="T552" s="232"/>
      <c r="U552" s="232"/>
      <c r="V552" s="232"/>
      <c r="W552" s="232"/>
      <c r="X552" s="232"/>
      <c r="Y552" s="232"/>
      <c r="Z552" s="232"/>
      <c r="AA552" s="232"/>
      <c r="AB552" s="232"/>
      <c r="AC552" s="232"/>
      <c r="AD552" s="232"/>
      <c r="AE552" s="232"/>
      <c r="AF552" s="232"/>
      <c r="AG552" s="232"/>
      <c r="AH552" s="232"/>
      <c r="AI552" s="232"/>
      <c r="AJ552" s="232"/>
      <c r="AK552" s="232"/>
      <c r="AL552" s="232"/>
      <c r="AM552" s="232"/>
      <c r="AN552" s="232"/>
      <c r="AO552" s="232"/>
      <c r="AP552" s="232"/>
      <c r="AQ552" s="232"/>
      <c r="AR552" s="231"/>
      <c r="AS552" s="231"/>
      <c r="AT552" s="231"/>
      <c r="AU552" s="231"/>
      <c r="AV552" s="231"/>
      <c r="AW552" s="231"/>
      <c r="AX552" s="231"/>
      <c r="AY552" s="231"/>
    </row>
    <row r="553" spans="3:51" s="255" customFormat="1">
      <c r="C553" s="227"/>
      <c r="D553" s="253"/>
      <c r="E553" s="254"/>
      <c r="F553" s="217"/>
      <c r="G553" s="228"/>
      <c r="H553" s="229"/>
      <c r="I553" s="229"/>
      <c r="J553" s="216"/>
      <c r="K553" s="217"/>
      <c r="L553" s="230"/>
      <c r="M553" s="231"/>
      <c r="N553" s="231"/>
      <c r="O553" s="232"/>
      <c r="P553" s="232"/>
      <c r="Q553" s="232"/>
      <c r="R553" s="232"/>
      <c r="S553" s="232"/>
      <c r="T553" s="232"/>
      <c r="U553" s="232"/>
      <c r="V553" s="232"/>
      <c r="W553" s="232"/>
      <c r="X553" s="232"/>
      <c r="Y553" s="232"/>
      <c r="Z553" s="232"/>
      <c r="AA553" s="232"/>
      <c r="AB553" s="232"/>
      <c r="AC553" s="232"/>
      <c r="AD553" s="232"/>
      <c r="AE553" s="232"/>
      <c r="AF553" s="232"/>
      <c r="AG553" s="232"/>
      <c r="AH553" s="232"/>
      <c r="AI553" s="232"/>
      <c r="AJ553" s="232"/>
      <c r="AK553" s="232"/>
      <c r="AL553" s="232"/>
      <c r="AM553" s="232"/>
      <c r="AN553" s="232"/>
      <c r="AO553" s="232"/>
      <c r="AP553" s="232"/>
      <c r="AQ553" s="232"/>
      <c r="AR553" s="231"/>
      <c r="AS553" s="231"/>
      <c r="AT553" s="231"/>
      <c r="AU553" s="231"/>
      <c r="AV553" s="231"/>
      <c r="AW553" s="231"/>
      <c r="AX553" s="231"/>
      <c r="AY553" s="231"/>
    </row>
    <row r="554" spans="3:51" s="255" customFormat="1">
      <c r="C554" s="227"/>
      <c r="D554" s="253"/>
      <c r="E554" s="254"/>
      <c r="F554" s="217"/>
      <c r="G554" s="228"/>
      <c r="H554" s="229"/>
      <c r="I554" s="229"/>
      <c r="J554" s="216"/>
      <c r="K554" s="217"/>
      <c r="L554" s="230"/>
      <c r="M554" s="231"/>
      <c r="N554" s="231"/>
      <c r="O554" s="232"/>
      <c r="P554" s="232"/>
      <c r="Q554" s="232"/>
      <c r="R554" s="232"/>
      <c r="S554" s="232"/>
      <c r="T554" s="232"/>
      <c r="U554" s="232"/>
      <c r="V554" s="232"/>
      <c r="W554" s="232"/>
      <c r="X554" s="232"/>
      <c r="Y554" s="232"/>
      <c r="Z554" s="232"/>
      <c r="AA554" s="232"/>
      <c r="AB554" s="232"/>
      <c r="AC554" s="232"/>
      <c r="AD554" s="232"/>
      <c r="AE554" s="232"/>
      <c r="AF554" s="232"/>
      <c r="AG554" s="232"/>
      <c r="AH554" s="232"/>
      <c r="AI554" s="232"/>
      <c r="AJ554" s="232"/>
      <c r="AK554" s="232"/>
      <c r="AL554" s="232"/>
      <c r="AM554" s="232"/>
      <c r="AN554" s="232"/>
      <c r="AO554" s="232"/>
      <c r="AP554" s="232"/>
      <c r="AQ554" s="232"/>
      <c r="AR554" s="231"/>
      <c r="AS554" s="231"/>
      <c r="AT554" s="231"/>
      <c r="AU554" s="231"/>
      <c r="AV554" s="231"/>
      <c r="AW554" s="231"/>
      <c r="AX554" s="231"/>
      <c r="AY554" s="231"/>
    </row>
    <row r="555" spans="3:51" s="255" customFormat="1">
      <c r="C555" s="227"/>
      <c r="D555" s="253"/>
      <c r="E555" s="254"/>
      <c r="F555" s="217"/>
      <c r="G555" s="228"/>
      <c r="H555" s="229"/>
      <c r="I555" s="229"/>
      <c r="J555" s="216"/>
      <c r="K555" s="217"/>
      <c r="L555" s="230"/>
      <c r="M555" s="231"/>
      <c r="N555" s="231"/>
      <c r="O555" s="232"/>
      <c r="P555" s="232"/>
      <c r="Q555" s="232"/>
      <c r="R555" s="232"/>
      <c r="S555" s="232"/>
      <c r="T555" s="232"/>
      <c r="U555" s="232"/>
      <c r="V555" s="232"/>
      <c r="W555" s="232"/>
      <c r="X555" s="232"/>
      <c r="Y555" s="232"/>
      <c r="Z555" s="232"/>
      <c r="AA555" s="232"/>
      <c r="AB555" s="232"/>
      <c r="AC555" s="232"/>
      <c r="AD555" s="232"/>
      <c r="AE555" s="232"/>
      <c r="AF555" s="232"/>
      <c r="AG555" s="232"/>
      <c r="AH555" s="232"/>
      <c r="AI555" s="232"/>
      <c r="AJ555" s="232"/>
      <c r="AK555" s="232"/>
      <c r="AL555" s="232"/>
      <c r="AM555" s="232"/>
      <c r="AN555" s="232"/>
      <c r="AO555" s="232"/>
      <c r="AP555" s="232"/>
      <c r="AQ555" s="232"/>
      <c r="AR555" s="231"/>
      <c r="AS555" s="231"/>
      <c r="AT555" s="231"/>
      <c r="AU555" s="231"/>
      <c r="AV555" s="231"/>
      <c r="AW555" s="231"/>
      <c r="AX555" s="231"/>
      <c r="AY555" s="231"/>
    </row>
    <row r="556" spans="3:51" s="255" customFormat="1">
      <c r="C556" s="227"/>
      <c r="D556" s="253"/>
      <c r="E556" s="254"/>
      <c r="F556" s="217"/>
      <c r="G556" s="228"/>
      <c r="H556" s="229"/>
      <c r="I556" s="229"/>
      <c r="J556" s="216"/>
      <c r="K556" s="217"/>
      <c r="L556" s="230"/>
      <c r="M556" s="231"/>
      <c r="N556" s="231"/>
      <c r="O556" s="232"/>
      <c r="P556" s="232"/>
      <c r="Q556" s="232"/>
      <c r="R556" s="232"/>
      <c r="S556" s="232"/>
      <c r="T556" s="232"/>
      <c r="U556" s="232"/>
      <c r="V556" s="232"/>
      <c r="W556" s="232"/>
      <c r="X556" s="232"/>
      <c r="Y556" s="232"/>
      <c r="Z556" s="232"/>
      <c r="AA556" s="232"/>
      <c r="AB556" s="232"/>
      <c r="AC556" s="232"/>
      <c r="AD556" s="232"/>
      <c r="AE556" s="232"/>
      <c r="AF556" s="232"/>
      <c r="AG556" s="232"/>
      <c r="AH556" s="232"/>
      <c r="AI556" s="232"/>
      <c r="AJ556" s="232"/>
      <c r="AK556" s="232"/>
      <c r="AL556" s="232"/>
      <c r="AM556" s="232"/>
      <c r="AN556" s="232"/>
      <c r="AO556" s="232"/>
      <c r="AP556" s="232"/>
      <c r="AQ556" s="232"/>
      <c r="AR556" s="231"/>
      <c r="AS556" s="231"/>
      <c r="AT556" s="231"/>
      <c r="AU556" s="231"/>
      <c r="AV556" s="231"/>
      <c r="AW556" s="231"/>
      <c r="AX556" s="231"/>
      <c r="AY556" s="231"/>
    </row>
    <row r="557" spans="3:51" s="255" customFormat="1">
      <c r="C557" s="227"/>
      <c r="D557" s="253"/>
      <c r="E557" s="254"/>
      <c r="F557" s="217"/>
      <c r="G557" s="228"/>
      <c r="H557" s="229"/>
      <c r="I557" s="229"/>
      <c r="J557" s="216"/>
      <c r="K557" s="217"/>
      <c r="L557" s="230"/>
      <c r="M557" s="231"/>
      <c r="N557" s="231"/>
      <c r="O557" s="232"/>
      <c r="P557" s="232"/>
      <c r="Q557" s="232"/>
      <c r="R557" s="232"/>
      <c r="S557" s="232"/>
      <c r="T557" s="232"/>
      <c r="U557" s="232"/>
      <c r="V557" s="232"/>
      <c r="W557" s="232"/>
      <c r="X557" s="232"/>
      <c r="Y557" s="232"/>
      <c r="Z557" s="232"/>
      <c r="AA557" s="232"/>
      <c r="AB557" s="232"/>
      <c r="AC557" s="232"/>
      <c r="AD557" s="232"/>
      <c r="AE557" s="232"/>
      <c r="AF557" s="232"/>
      <c r="AG557" s="232"/>
      <c r="AH557" s="232"/>
      <c r="AI557" s="232"/>
      <c r="AJ557" s="232"/>
      <c r="AK557" s="232"/>
      <c r="AL557" s="232"/>
      <c r="AM557" s="232"/>
      <c r="AN557" s="232"/>
      <c r="AO557" s="232"/>
      <c r="AP557" s="232"/>
      <c r="AQ557" s="232"/>
      <c r="AR557" s="231"/>
      <c r="AS557" s="231"/>
      <c r="AT557" s="231"/>
      <c r="AU557" s="231"/>
      <c r="AV557" s="231"/>
      <c r="AW557" s="231"/>
      <c r="AX557" s="231"/>
      <c r="AY557" s="231"/>
    </row>
    <row r="558" spans="3:51" s="255" customFormat="1">
      <c r="C558" s="227"/>
      <c r="D558" s="253"/>
      <c r="E558" s="254"/>
      <c r="F558" s="217"/>
      <c r="G558" s="228"/>
      <c r="H558" s="229"/>
      <c r="I558" s="229"/>
      <c r="J558" s="216"/>
      <c r="K558" s="217"/>
      <c r="L558" s="230"/>
      <c r="M558" s="231"/>
      <c r="N558" s="231"/>
      <c r="O558" s="232"/>
      <c r="P558" s="232"/>
      <c r="Q558" s="232"/>
      <c r="R558" s="232"/>
      <c r="S558" s="232"/>
      <c r="T558" s="232"/>
      <c r="U558" s="232"/>
      <c r="V558" s="232"/>
      <c r="W558" s="232"/>
      <c r="X558" s="232"/>
      <c r="Y558" s="232"/>
      <c r="Z558" s="232"/>
      <c r="AA558" s="232"/>
      <c r="AB558" s="232"/>
      <c r="AC558" s="232"/>
      <c r="AD558" s="232"/>
      <c r="AE558" s="232"/>
      <c r="AF558" s="232"/>
      <c r="AG558" s="232"/>
      <c r="AH558" s="232"/>
      <c r="AI558" s="232"/>
      <c r="AJ558" s="232"/>
      <c r="AK558" s="232"/>
      <c r="AL558" s="232"/>
      <c r="AM558" s="232"/>
      <c r="AN558" s="232"/>
      <c r="AO558" s="232"/>
      <c r="AP558" s="232"/>
      <c r="AQ558" s="232"/>
      <c r="AR558" s="231"/>
      <c r="AS558" s="231"/>
      <c r="AT558" s="231"/>
      <c r="AU558" s="231"/>
      <c r="AV558" s="231"/>
      <c r="AW558" s="231"/>
      <c r="AX558" s="231"/>
      <c r="AY558" s="231"/>
    </row>
    <row r="559" spans="3:51" s="255" customFormat="1">
      <c r="C559" s="227"/>
      <c r="D559" s="253"/>
      <c r="E559" s="254"/>
      <c r="F559" s="217"/>
      <c r="G559" s="228"/>
      <c r="H559" s="229"/>
      <c r="I559" s="229"/>
      <c r="J559" s="216"/>
      <c r="K559" s="217"/>
      <c r="L559" s="230"/>
      <c r="M559" s="231"/>
      <c r="N559" s="231"/>
      <c r="O559" s="232"/>
      <c r="P559" s="232"/>
      <c r="Q559" s="232"/>
      <c r="R559" s="232"/>
      <c r="S559" s="232"/>
      <c r="T559" s="232"/>
      <c r="U559" s="232"/>
      <c r="V559" s="232"/>
      <c r="W559" s="232"/>
      <c r="X559" s="232"/>
      <c r="Y559" s="232"/>
      <c r="Z559" s="232"/>
      <c r="AA559" s="232"/>
      <c r="AB559" s="232"/>
      <c r="AC559" s="232"/>
      <c r="AD559" s="232"/>
      <c r="AE559" s="232"/>
      <c r="AF559" s="232"/>
      <c r="AG559" s="232"/>
      <c r="AH559" s="232"/>
      <c r="AI559" s="232"/>
      <c r="AJ559" s="232"/>
      <c r="AK559" s="232"/>
      <c r="AL559" s="232"/>
      <c r="AM559" s="232"/>
      <c r="AN559" s="232"/>
      <c r="AO559" s="232"/>
      <c r="AP559" s="232"/>
      <c r="AQ559" s="232"/>
      <c r="AR559" s="231"/>
      <c r="AS559" s="231"/>
      <c r="AT559" s="231"/>
      <c r="AU559" s="231"/>
      <c r="AV559" s="231"/>
      <c r="AW559" s="231"/>
      <c r="AX559" s="231"/>
      <c r="AY559" s="231"/>
    </row>
    <row r="560" spans="3:51" s="255" customFormat="1">
      <c r="C560" s="227"/>
      <c r="D560" s="253"/>
      <c r="E560" s="254"/>
      <c r="F560" s="217"/>
      <c r="G560" s="228"/>
      <c r="H560" s="229"/>
      <c r="I560" s="229"/>
      <c r="J560" s="216"/>
      <c r="K560" s="217"/>
      <c r="L560" s="230"/>
      <c r="M560" s="231"/>
      <c r="N560" s="231"/>
      <c r="O560" s="232"/>
      <c r="P560" s="232"/>
      <c r="Q560" s="232"/>
      <c r="R560" s="232"/>
      <c r="S560" s="232"/>
      <c r="T560" s="232"/>
      <c r="U560" s="232"/>
      <c r="V560" s="232"/>
      <c r="W560" s="232"/>
      <c r="X560" s="232"/>
      <c r="Y560" s="232"/>
      <c r="Z560" s="232"/>
      <c r="AA560" s="232"/>
      <c r="AB560" s="232"/>
      <c r="AC560" s="232"/>
      <c r="AD560" s="232"/>
      <c r="AE560" s="232"/>
      <c r="AF560" s="232"/>
      <c r="AG560" s="232"/>
      <c r="AH560" s="232"/>
      <c r="AI560" s="232"/>
      <c r="AJ560" s="232"/>
      <c r="AK560" s="232"/>
      <c r="AL560" s="232"/>
      <c r="AM560" s="232"/>
      <c r="AN560" s="232"/>
      <c r="AO560" s="232"/>
      <c r="AP560" s="232"/>
      <c r="AQ560" s="232"/>
      <c r="AR560" s="231"/>
      <c r="AS560" s="231"/>
      <c r="AT560" s="231"/>
      <c r="AU560" s="231"/>
      <c r="AV560" s="231"/>
      <c r="AW560" s="231"/>
      <c r="AX560" s="231"/>
      <c r="AY560" s="231"/>
    </row>
    <row r="561" spans="3:51" s="255" customFormat="1">
      <c r="C561" s="227"/>
      <c r="D561" s="253"/>
      <c r="E561" s="254"/>
      <c r="F561" s="217"/>
      <c r="G561" s="228"/>
      <c r="H561" s="229"/>
      <c r="I561" s="229"/>
      <c r="J561" s="216"/>
      <c r="K561" s="217"/>
      <c r="L561" s="230"/>
      <c r="M561" s="231"/>
      <c r="N561" s="231"/>
      <c r="O561" s="232"/>
      <c r="P561" s="232"/>
      <c r="Q561" s="232"/>
      <c r="R561" s="232"/>
      <c r="S561" s="232"/>
      <c r="T561" s="232"/>
      <c r="U561" s="232"/>
      <c r="V561" s="232"/>
      <c r="W561" s="232"/>
      <c r="X561" s="232"/>
      <c r="Y561" s="232"/>
      <c r="Z561" s="232"/>
      <c r="AA561" s="232"/>
      <c r="AB561" s="232"/>
      <c r="AC561" s="232"/>
      <c r="AD561" s="232"/>
      <c r="AE561" s="232"/>
      <c r="AF561" s="232"/>
      <c r="AG561" s="232"/>
      <c r="AH561" s="232"/>
      <c r="AI561" s="232"/>
      <c r="AJ561" s="232"/>
      <c r="AK561" s="232"/>
      <c r="AL561" s="232"/>
      <c r="AM561" s="232"/>
      <c r="AN561" s="232"/>
      <c r="AO561" s="232"/>
      <c r="AP561" s="232"/>
      <c r="AQ561" s="232"/>
      <c r="AR561" s="231"/>
      <c r="AS561" s="231"/>
      <c r="AT561" s="231"/>
      <c r="AU561" s="231"/>
      <c r="AV561" s="231"/>
      <c r="AW561" s="231"/>
      <c r="AX561" s="231"/>
      <c r="AY561" s="231"/>
    </row>
    <row r="562" spans="3:51" s="255" customFormat="1">
      <c r="C562" s="227"/>
      <c r="D562" s="253"/>
      <c r="E562" s="254"/>
      <c r="F562" s="217"/>
      <c r="G562" s="228"/>
      <c r="H562" s="229"/>
      <c r="I562" s="229"/>
      <c r="J562" s="216"/>
      <c r="K562" s="217"/>
      <c r="L562" s="230"/>
      <c r="M562" s="231"/>
      <c r="N562" s="231"/>
      <c r="O562" s="232"/>
      <c r="P562" s="232"/>
      <c r="Q562" s="232"/>
      <c r="R562" s="232"/>
      <c r="S562" s="232"/>
      <c r="T562" s="232"/>
      <c r="U562" s="232"/>
      <c r="V562" s="232"/>
      <c r="W562" s="232"/>
      <c r="X562" s="232"/>
      <c r="Y562" s="232"/>
      <c r="Z562" s="232"/>
      <c r="AA562" s="232"/>
      <c r="AB562" s="232"/>
      <c r="AC562" s="232"/>
      <c r="AD562" s="232"/>
      <c r="AE562" s="232"/>
      <c r="AF562" s="232"/>
      <c r="AG562" s="232"/>
      <c r="AH562" s="232"/>
      <c r="AI562" s="232"/>
      <c r="AJ562" s="232"/>
      <c r="AK562" s="232"/>
      <c r="AL562" s="232"/>
      <c r="AM562" s="232"/>
      <c r="AN562" s="232"/>
      <c r="AO562" s="232"/>
      <c r="AP562" s="232"/>
      <c r="AQ562" s="232"/>
      <c r="AR562" s="231"/>
      <c r="AS562" s="231"/>
      <c r="AT562" s="231"/>
      <c r="AU562" s="231"/>
      <c r="AV562" s="231"/>
      <c r="AW562" s="231"/>
      <c r="AX562" s="231"/>
      <c r="AY562" s="231"/>
    </row>
    <row r="563" spans="3:51" s="255" customFormat="1">
      <c r="C563" s="227"/>
      <c r="D563" s="253"/>
      <c r="E563" s="254"/>
      <c r="F563" s="217"/>
      <c r="G563" s="228"/>
      <c r="H563" s="229"/>
      <c r="I563" s="229"/>
      <c r="J563" s="216"/>
      <c r="K563" s="217"/>
      <c r="L563" s="230"/>
      <c r="M563" s="231"/>
      <c r="N563" s="231"/>
      <c r="O563" s="232"/>
      <c r="P563" s="232"/>
      <c r="Q563" s="232"/>
      <c r="R563" s="232"/>
      <c r="S563" s="232"/>
      <c r="T563" s="232"/>
      <c r="U563" s="232"/>
      <c r="V563" s="232"/>
      <c r="W563" s="232"/>
      <c r="X563" s="232"/>
      <c r="Y563" s="232"/>
      <c r="Z563" s="232"/>
      <c r="AA563" s="232"/>
      <c r="AB563" s="232"/>
      <c r="AC563" s="232"/>
      <c r="AD563" s="232"/>
      <c r="AE563" s="232"/>
      <c r="AF563" s="232"/>
      <c r="AG563" s="232"/>
      <c r="AH563" s="232"/>
      <c r="AI563" s="232"/>
      <c r="AJ563" s="232"/>
      <c r="AK563" s="232"/>
      <c r="AL563" s="232"/>
      <c r="AM563" s="232"/>
      <c r="AN563" s="232"/>
      <c r="AO563" s="232"/>
      <c r="AP563" s="232"/>
      <c r="AQ563" s="232"/>
      <c r="AR563" s="231"/>
      <c r="AS563" s="231"/>
      <c r="AT563" s="231"/>
      <c r="AU563" s="231"/>
      <c r="AV563" s="231"/>
      <c r="AW563" s="231"/>
      <c r="AX563" s="231"/>
      <c r="AY563" s="231"/>
    </row>
    <row r="564" spans="3:51" s="255" customFormat="1">
      <c r="C564" s="227"/>
      <c r="D564" s="253"/>
      <c r="E564" s="254"/>
      <c r="F564" s="217"/>
      <c r="G564" s="228"/>
      <c r="H564" s="229"/>
      <c r="I564" s="229"/>
      <c r="J564" s="216"/>
      <c r="K564" s="217"/>
      <c r="L564" s="230"/>
      <c r="M564" s="231"/>
      <c r="N564" s="231"/>
      <c r="O564" s="232"/>
      <c r="P564" s="232"/>
      <c r="Q564" s="232"/>
      <c r="R564" s="232"/>
      <c r="S564" s="232"/>
      <c r="T564" s="232"/>
      <c r="U564" s="232"/>
      <c r="V564" s="232"/>
      <c r="W564" s="232"/>
      <c r="X564" s="232"/>
      <c r="Y564" s="232"/>
      <c r="Z564" s="232"/>
      <c r="AA564" s="232"/>
      <c r="AB564" s="232"/>
      <c r="AC564" s="232"/>
      <c r="AD564" s="232"/>
      <c r="AE564" s="232"/>
      <c r="AF564" s="232"/>
      <c r="AG564" s="232"/>
      <c r="AH564" s="232"/>
      <c r="AI564" s="232"/>
      <c r="AJ564" s="232"/>
      <c r="AK564" s="232"/>
      <c r="AL564" s="232"/>
      <c r="AM564" s="232"/>
      <c r="AN564" s="232"/>
      <c r="AO564" s="232"/>
      <c r="AP564" s="232"/>
      <c r="AQ564" s="232"/>
      <c r="AR564" s="231"/>
      <c r="AS564" s="231"/>
      <c r="AT564" s="231"/>
      <c r="AU564" s="231"/>
      <c r="AV564" s="231"/>
      <c r="AW564" s="231"/>
      <c r="AX564" s="231"/>
      <c r="AY564" s="231"/>
    </row>
    <row r="565" spans="3:51" s="255" customFormat="1">
      <c r="C565" s="227"/>
      <c r="D565" s="253"/>
      <c r="E565" s="254"/>
      <c r="F565" s="217"/>
      <c r="G565" s="228"/>
      <c r="H565" s="229"/>
      <c r="I565" s="229"/>
      <c r="J565" s="216"/>
      <c r="K565" s="217"/>
      <c r="L565" s="230"/>
      <c r="M565" s="231"/>
      <c r="N565" s="231"/>
      <c r="O565" s="231"/>
      <c r="P565" s="231"/>
      <c r="Q565" s="232"/>
      <c r="R565" s="232"/>
      <c r="S565" s="232"/>
      <c r="T565" s="232"/>
      <c r="U565" s="232"/>
      <c r="V565" s="232"/>
      <c r="W565" s="232"/>
      <c r="X565" s="232"/>
      <c r="Y565" s="232"/>
      <c r="Z565" s="232"/>
      <c r="AA565" s="232"/>
      <c r="AB565" s="232"/>
      <c r="AC565" s="232"/>
      <c r="AD565" s="232"/>
      <c r="AE565" s="232"/>
      <c r="AF565" s="232"/>
      <c r="AG565" s="232"/>
      <c r="AH565" s="232"/>
      <c r="AI565" s="232"/>
      <c r="AJ565" s="232"/>
      <c r="AK565" s="232"/>
      <c r="AL565" s="232"/>
      <c r="AM565" s="232"/>
      <c r="AN565" s="232"/>
      <c r="AO565" s="232"/>
      <c r="AP565" s="232"/>
      <c r="AQ565" s="232"/>
      <c r="AR565" s="231"/>
      <c r="AS565" s="231"/>
      <c r="AT565" s="231"/>
      <c r="AU565" s="231"/>
      <c r="AV565" s="231"/>
      <c r="AW565" s="231"/>
      <c r="AX565" s="231"/>
      <c r="AY565" s="231"/>
    </row>
    <row r="566" spans="3:51" s="255" customFormat="1">
      <c r="C566" s="227"/>
      <c r="D566" s="253"/>
      <c r="E566" s="254"/>
      <c r="F566" s="217"/>
      <c r="G566" s="228"/>
      <c r="H566" s="229"/>
      <c r="I566" s="229"/>
      <c r="J566" s="216"/>
      <c r="K566" s="217"/>
      <c r="L566" s="230"/>
      <c r="M566" s="231"/>
      <c r="N566" s="231"/>
      <c r="O566" s="231"/>
      <c r="P566" s="231"/>
      <c r="Q566" s="232"/>
      <c r="R566" s="232"/>
      <c r="S566" s="232"/>
      <c r="T566" s="232"/>
      <c r="U566" s="232"/>
      <c r="V566" s="232"/>
      <c r="W566" s="232"/>
      <c r="X566" s="232"/>
      <c r="Y566" s="232"/>
      <c r="Z566" s="232"/>
      <c r="AA566" s="232"/>
      <c r="AB566" s="232"/>
      <c r="AC566" s="232"/>
      <c r="AD566" s="232"/>
      <c r="AE566" s="232"/>
      <c r="AF566" s="232"/>
      <c r="AG566" s="232"/>
      <c r="AH566" s="232"/>
      <c r="AI566" s="232"/>
      <c r="AJ566" s="232"/>
      <c r="AK566" s="232"/>
      <c r="AL566" s="232"/>
      <c r="AM566" s="232"/>
      <c r="AN566" s="232"/>
      <c r="AO566" s="232"/>
      <c r="AP566" s="232"/>
      <c r="AQ566" s="232"/>
      <c r="AR566" s="231"/>
      <c r="AS566" s="231"/>
      <c r="AT566" s="231"/>
      <c r="AU566" s="231"/>
      <c r="AV566" s="231"/>
      <c r="AW566" s="231"/>
      <c r="AX566" s="231"/>
      <c r="AY566" s="231"/>
    </row>
    <row r="567" spans="3:51" s="255" customFormat="1">
      <c r="C567" s="227"/>
      <c r="D567" s="253"/>
      <c r="E567" s="254"/>
      <c r="F567" s="217"/>
      <c r="G567" s="228"/>
      <c r="H567" s="229"/>
      <c r="I567" s="229"/>
      <c r="J567" s="216"/>
      <c r="K567" s="217"/>
      <c r="L567" s="230"/>
      <c r="M567" s="231"/>
      <c r="N567" s="231"/>
      <c r="O567" s="231"/>
      <c r="P567" s="231"/>
      <c r="Q567" s="232"/>
      <c r="R567" s="232"/>
      <c r="S567" s="232"/>
      <c r="T567" s="232"/>
      <c r="U567" s="232"/>
      <c r="V567" s="232"/>
      <c r="W567" s="232"/>
      <c r="X567" s="232"/>
      <c r="Y567" s="232"/>
      <c r="Z567" s="232"/>
      <c r="AA567" s="232"/>
      <c r="AB567" s="232"/>
      <c r="AC567" s="232"/>
      <c r="AD567" s="232"/>
      <c r="AE567" s="232"/>
      <c r="AF567" s="232"/>
      <c r="AG567" s="232"/>
      <c r="AH567" s="232"/>
      <c r="AI567" s="232"/>
      <c r="AJ567" s="232"/>
      <c r="AK567" s="232"/>
      <c r="AL567" s="232"/>
      <c r="AM567" s="232"/>
      <c r="AN567" s="232"/>
      <c r="AO567" s="232"/>
      <c r="AP567" s="232"/>
      <c r="AQ567" s="232"/>
      <c r="AR567" s="231"/>
      <c r="AS567" s="231"/>
      <c r="AT567" s="231"/>
      <c r="AU567" s="231"/>
      <c r="AV567" s="231"/>
      <c r="AW567" s="231"/>
      <c r="AX567" s="231"/>
      <c r="AY567" s="231"/>
    </row>
    <row r="568" spans="3:51" s="255" customFormat="1">
      <c r="C568" s="227"/>
      <c r="D568" s="253"/>
      <c r="E568" s="254"/>
      <c r="F568" s="217"/>
      <c r="G568" s="228"/>
      <c r="H568" s="229"/>
      <c r="I568" s="229"/>
      <c r="J568" s="216"/>
      <c r="K568" s="217"/>
      <c r="L568" s="230"/>
      <c r="M568" s="231"/>
      <c r="N568" s="231"/>
      <c r="O568" s="231"/>
      <c r="P568" s="231"/>
      <c r="Q568" s="232"/>
      <c r="R568" s="232"/>
      <c r="S568" s="232"/>
      <c r="T568" s="232"/>
      <c r="U568" s="232"/>
      <c r="V568" s="232"/>
      <c r="W568" s="232"/>
      <c r="X568" s="232"/>
      <c r="Y568" s="232"/>
      <c r="Z568" s="232"/>
      <c r="AA568" s="232"/>
      <c r="AB568" s="232"/>
      <c r="AC568" s="232"/>
      <c r="AD568" s="232"/>
      <c r="AE568" s="232"/>
      <c r="AF568" s="232"/>
      <c r="AG568" s="232"/>
      <c r="AH568" s="232"/>
      <c r="AI568" s="232"/>
      <c r="AJ568" s="232"/>
      <c r="AK568" s="232"/>
      <c r="AL568" s="232"/>
      <c r="AM568" s="232"/>
      <c r="AN568" s="232"/>
      <c r="AO568" s="232"/>
      <c r="AP568" s="232"/>
      <c r="AQ568" s="232"/>
      <c r="AR568" s="231"/>
      <c r="AS568" s="231"/>
      <c r="AT568" s="231"/>
      <c r="AU568" s="231"/>
      <c r="AV568" s="231"/>
      <c r="AW568" s="231"/>
      <c r="AX568" s="231"/>
      <c r="AY568" s="231"/>
    </row>
    <row r="569" spans="3:51" s="255" customFormat="1">
      <c r="C569" s="227"/>
      <c r="D569" s="253"/>
      <c r="E569" s="254"/>
      <c r="F569" s="217"/>
      <c r="G569" s="228"/>
      <c r="H569" s="229"/>
      <c r="I569" s="229"/>
      <c r="J569" s="216"/>
      <c r="K569" s="217"/>
      <c r="L569" s="230"/>
      <c r="M569" s="231"/>
      <c r="N569" s="231"/>
      <c r="O569" s="231"/>
      <c r="P569" s="231"/>
      <c r="Q569" s="232"/>
      <c r="R569" s="232"/>
      <c r="S569" s="232"/>
      <c r="T569" s="232"/>
      <c r="U569" s="232"/>
      <c r="V569" s="232"/>
      <c r="W569" s="232"/>
      <c r="X569" s="232"/>
      <c r="Y569" s="232"/>
      <c r="Z569" s="232"/>
      <c r="AA569" s="232"/>
      <c r="AB569" s="232"/>
      <c r="AC569" s="232"/>
      <c r="AD569" s="232"/>
      <c r="AE569" s="232"/>
      <c r="AF569" s="232"/>
      <c r="AG569" s="232"/>
      <c r="AH569" s="232"/>
      <c r="AI569" s="232"/>
      <c r="AJ569" s="232"/>
      <c r="AK569" s="232"/>
      <c r="AL569" s="232"/>
      <c r="AM569" s="232"/>
      <c r="AN569" s="232"/>
      <c r="AO569" s="232"/>
      <c r="AP569" s="232"/>
      <c r="AQ569" s="232"/>
      <c r="AR569" s="231"/>
      <c r="AS569" s="231"/>
      <c r="AT569" s="231"/>
      <c r="AU569" s="231"/>
      <c r="AV569" s="231"/>
      <c r="AW569" s="231"/>
      <c r="AX569" s="231"/>
      <c r="AY569" s="231"/>
    </row>
    <row r="570" spans="3:51" s="255" customFormat="1">
      <c r="C570" s="227"/>
      <c r="D570" s="253"/>
      <c r="E570" s="254"/>
      <c r="F570" s="217"/>
      <c r="G570" s="228"/>
      <c r="H570" s="229"/>
      <c r="I570" s="229"/>
      <c r="J570" s="216"/>
      <c r="K570" s="217"/>
      <c r="L570" s="230"/>
      <c r="M570" s="231"/>
      <c r="N570" s="231"/>
      <c r="O570" s="231"/>
      <c r="P570" s="231"/>
      <c r="Q570" s="232"/>
      <c r="R570" s="232"/>
      <c r="S570" s="232"/>
      <c r="T570" s="232"/>
      <c r="U570" s="232"/>
      <c r="V570" s="232"/>
      <c r="W570" s="232"/>
      <c r="X570" s="232"/>
      <c r="Y570" s="232"/>
      <c r="Z570" s="232"/>
      <c r="AA570" s="232"/>
      <c r="AB570" s="232"/>
      <c r="AC570" s="232"/>
      <c r="AD570" s="232"/>
      <c r="AE570" s="232"/>
      <c r="AF570" s="232"/>
      <c r="AG570" s="232"/>
      <c r="AH570" s="232"/>
      <c r="AI570" s="232"/>
      <c r="AJ570" s="232"/>
      <c r="AK570" s="232"/>
      <c r="AL570" s="232"/>
      <c r="AM570" s="232"/>
      <c r="AN570" s="232"/>
      <c r="AO570" s="232"/>
      <c r="AP570" s="232"/>
      <c r="AQ570" s="232"/>
      <c r="AR570" s="231"/>
      <c r="AS570" s="231"/>
      <c r="AT570" s="231"/>
      <c r="AU570" s="231"/>
      <c r="AV570" s="231"/>
      <c r="AW570" s="231"/>
      <c r="AX570" s="231"/>
      <c r="AY570" s="231"/>
    </row>
    <row r="571" spans="3:51" s="255" customFormat="1">
      <c r="C571" s="227"/>
      <c r="D571" s="253"/>
      <c r="E571" s="254"/>
      <c r="F571" s="217"/>
      <c r="G571" s="228"/>
      <c r="H571" s="229"/>
      <c r="I571" s="229"/>
      <c r="J571" s="216"/>
      <c r="K571" s="217"/>
      <c r="L571" s="230"/>
      <c r="M571" s="231"/>
      <c r="N571" s="231"/>
      <c r="O571" s="231"/>
      <c r="P571" s="231"/>
      <c r="Q571" s="232"/>
      <c r="R571" s="232"/>
      <c r="S571" s="232"/>
      <c r="T571" s="232"/>
      <c r="U571" s="232"/>
      <c r="V571" s="232"/>
      <c r="W571" s="232"/>
      <c r="X571" s="232"/>
      <c r="Y571" s="232"/>
      <c r="Z571" s="232"/>
      <c r="AA571" s="232"/>
      <c r="AB571" s="232"/>
      <c r="AC571" s="232"/>
      <c r="AD571" s="232"/>
      <c r="AE571" s="232"/>
      <c r="AF571" s="232"/>
      <c r="AG571" s="232"/>
      <c r="AH571" s="232"/>
      <c r="AI571" s="232"/>
      <c r="AJ571" s="232"/>
      <c r="AK571" s="232"/>
      <c r="AL571" s="232"/>
      <c r="AM571" s="232"/>
      <c r="AN571" s="232"/>
      <c r="AO571" s="232"/>
      <c r="AP571" s="232"/>
      <c r="AQ571" s="232"/>
      <c r="AR571" s="231"/>
      <c r="AS571" s="231"/>
      <c r="AT571" s="231"/>
      <c r="AU571" s="231"/>
      <c r="AV571" s="231"/>
      <c r="AW571" s="231"/>
      <c r="AX571" s="231"/>
      <c r="AY571" s="231"/>
    </row>
    <row r="572" spans="3:51" s="255" customFormat="1">
      <c r="C572" s="227"/>
      <c r="D572" s="253"/>
      <c r="E572" s="254"/>
      <c r="F572" s="217"/>
      <c r="G572" s="228"/>
      <c r="H572" s="229"/>
      <c r="I572" s="229"/>
      <c r="J572" s="216"/>
      <c r="K572" s="217"/>
      <c r="L572" s="230"/>
      <c r="M572" s="231"/>
      <c r="N572" s="231"/>
      <c r="O572" s="231"/>
      <c r="P572" s="231"/>
      <c r="Q572" s="232"/>
      <c r="R572" s="232"/>
      <c r="S572" s="232"/>
      <c r="T572" s="232"/>
      <c r="U572" s="232"/>
      <c r="V572" s="232"/>
      <c r="W572" s="232"/>
      <c r="X572" s="232"/>
      <c r="Y572" s="232"/>
      <c r="Z572" s="232"/>
      <c r="AA572" s="232"/>
      <c r="AB572" s="232"/>
      <c r="AC572" s="232"/>
      <c r="AD572" s="232"/>
      <c r="AE572" s="232"/>
      <c r="AF572" s="232"/>
      <c r="AG572" s="232"/>
      <c r="AH572" s="232"/>
      <c r="AI572" s="232"/>
      <c r="AJ572" s="232"/>
      <c r="AK572" s="232"/>
      <c r="AL572" s="232"/>
      <c r="AM572" s="232"/>
      <c r="AN572" s="232"/>
      <c r="AO572" s="232"/>
      <c r="AP572" s="232"/>
      <c r="AQ572" s="232"/>
      <c r="AR572" s="231"/>
      <c r="AS572" s="231"/>
      <c r="AT572" s="231"/>
      <c r="AU572" s="231"/>
      <c r="AV572" s="231"/>
      <c r="AW572" s="231"/>
      <c r="AX572" s="231"/>
      <c r="AY572" s="231"/>
    </row>
    <row r="573" spans="3:51" s="255" customFormat="1">
      <c r="C573" s="227"/>
      <c r="D573" s="253"/>
      <c r="E573" s="254"/>
      <c r="F573" s="217"/>
      <c r="G573" s="228"/>
      <c r="H573" s="229"/>
      <c r="I573" s="229"/>
      <c r="J573" s="216"/>
      <c r="K573" s="217"/>
      <c r="L573" s="230"/>
      <c r="M573" s="231"/>
      <c r="N573" s="231"/>
      <c r="O573" s="231"/>
      <c r="P573" s="231"/>
      <c r="Q573" s="232"/>
      <c r="R573" s="232"/>
      <c r="S573" s="232"/>
      <c r="T573" s="232"/>
      <c r="U573" s="232"/>
      <c r="V573" s="232"/>
      <c r="W573" s="232"/>
      <c r="X573" s="232"/>
      <c r="Y573" s="232"/>
      <c r="Z573" s="232"/>
      <c r="AA573" s="232"/>
      <c r="AB573" s="232"/>
      <c r="AC573" s="232"/>
      <c r="AD573" s="232"/>
      <c r="AE573" s="232"/>
      <c r="AF573" s="232"/>
      <c r="AG573" s="232"/>
      <c r="AH573" s="232"/>
      <c r="AI573" s="232"/>
      <c r="AJ573" s="232"/>
      <c r="AK573" s="232"/>
      <c r="AL573" s="232"/>
      <c r="AM573" s="232"/>
      <c r="AN573" s="232"/>
      <c r="AO573" s="232"/>
      <c r="AP573" s="232"/>
      <c r="AQ573" s="232"/>
      <c r="AR573" s="231"/>
      <c r="AS573" s="231"/>
      <c r="AT573" s="231"/>
      <c r="AU573" s="231"/>
      <c r="AV573" s="231"/>
      <c r="AW573" s="231"/>
      <c r="AX573" s="231"/>
      <c r="AY573" s="231"/>
    </row>
    <row r="574" spans="3:51" s="255" customFormat="1">
      <c r="C574" s="227"/>
      <c r="D574" s="253"/>
      <c r="E574" s="254"/>
      <c r="F574" s="217"/>
      <c r="G574" s="228"/>
      <c r="H574" s="229"/>
      <c r="I574" s="229"/>
      <c r="J574" s="216"/>
      <c r="K574" s="217"/>
      <c r="L574" s="230"/>
      <c r="M574" s="231"/>
      <c r="N574" s="231"/>
      <c r="O574" s="231"/>
      <c r="P574" s="231"/>
      <c r="Q574" s="232"/>
      <c r="R574" s="232"/>
      <c r="S574" s="232"/>
      <c r="T574" s="232"/>
      <c r="U574" s="232"/>
      <c r="V574" s="232"/>
      <c r="W574" s="232"/>
      <c r="X574" s="232"/>
      <c r="Y574" s="232"/>
      <c r="Z574" s="232"/>
      <c r="AA574" s="232"/>
      <c r="AB574" s="232"/>
      <c r="AC574" s="232"/>
      <c r="AD574" s="232"/>
      <c r="AE574" s="232"/>
      <c r="AF574" s="232"/>
      <c r="AG574" s="232"/>
      <c r="AH574" s="232"/>
      <c r="AI574" s="232"/>
      <c r="AJ574" s="232"/>
      <c r="AK574" s="232"/>
      <c r="AL574" s="232"/>
      <c r="AM574" s="232"/>
      <c r="AN574" s="232"/>
      <c r="AO574" s="232"/>
      <c r="AP574" s="232"/>
      <c r="AQ574" s="232"/>
      <c r="AR574" s="231"/>
      <c r="AS574" s="231"/>
      <c r="AT574" s="231"/>
      <c r="AU574" s="231"/>
      <c r="AV574" s="231"/>
      <c r="AW574" s="231"/>
      <c r="AX574" s="231"/>
      <c r="AY574" s="231"/>
    </row>
    <row r="575" spans="3:51" s="255" customFormat="1">
      <c r="C575" s="227"/>
      <c r="D575" s="253"/>
      <c r="E575" s="254"/>
      <c r="F575" s="217"/>
      <c r="G575" s="228"/>
      <c r="H575" s="229"/>
      <c r="I575" s="229"/>
      <c r="J575" s="216"/>
      <c r="K575" s="217"/>
      <c r="L575" s="230"/>
      <c r="M575" s="231"/>
      <c r="N575" s="231"/>
      <c r="O575" s="231"/>
      <c r="P575" s="231"/>
      <c r="Q575" s="232"/>
      <c r="R575" s="232"/>
      <c r="S575" s="232"/>
      <c r="T575" s="232"/>
      <c r="U575" s="232"/>
      <c r="V575" s="232"/>
      <c r="W575" s="232"/>
      <c r="X575" s="232"/>
      <c r="Y575" s="232"/>
      <c r="Z575" s="232"/>
      <c r="AA575" s="232"/>
      <c r="AB575" s="232"/>
      <c r="AC575" s="232"/>
      <c r="AD575" s="232"/>
      <c r="AE575" s="232"/>
      <c r="AF575" s="232"/>
      <c r="AG575" s="232"/>
      <c r="AH575" s="232"/>
      <c r="AI575" s="232"/>
      <c r="AJ575" s="232"/>
      <c r="AK575" s="232"/>
      <c r="AL575" s="232"/>
      <c r="AM575" s="232"/>
      <c r="AN575" s="232"/>
      <c r="AO575" s="232"/>
      <c r="AP575" s="232"/>
      <c r="AQ575" s="232"/>
      <c r="AR575" s="231"/>
      <c r="AS575" s="231"/>
      <c r="AT575" s="231"/>
      <c r="AU575" s="231"/>
      <c r="AV575" s="231"/>
      <c r="AW575" s="231"/>
      <c r="AX575" s="231"/>
      <c r="AY575" s="231"/>
    </row>
    <row r="576" spans="3:51" s="255" customFormat="1">
      <c r="C576" s="227"/>
      <c r="D576" s="253"/>
      <c r="E576" s="254"/>
      <c r="F576" s="217"/>
      <c r="G576" s="228"/>
      <c r="H576" s="229"/>
      <c r="I576" s="229"/>
      <c r="J576" s="216"/>
      <c r="K576" s="217"/>
      <c r="L576" s="230"/>
      <c r="M576" s="231"/>
      <c r="N576" s="231"/>
      <c r="O576" s="231"/>
      <c r="P576" s="231"/>
      <c r="Q576" s="232"/>
      <c r="R576" s="232"/>
      <c r="S576" s="232"/>
      <c r="T576" s="232"/>
      <c r="U576" s="232"/>
      <c r="V576" s="232"/>
      <c r="W576" s="232"/>
      <c r="X576" s="232"/>
      <c r="Y576" s="232"/>
      <c r="Z576" s="232"/>
      <c r="AA576" s="232"/>
      <c r="AB576" s="232"/>
      <c r="AC576" s="232"/>
      <c r="AD576" s="232"/>
      <c r="AE576" s="232"/>
      <c r="AF576" s="232"/>
      <c r="AG576" s="232"/>
      <c r="AH576" s="232"/>
      <c r="AI576" s="232"/>
      <c r="AJ576" s="232"/>
      <c r="AK576" s="232"/>
      <c r="AL576" s="232"/>
      <c r="AM576" s="232"/>
      <c r="AN576" s="232"/>
      <c r="AO576" s="232"/>
      <c r="AP576" s="232"/>
      <c r="AQ576" s="232"/>
      <c r="AR576" s="231"/>
      <c r="AS576" s="231"/>
      <c r="AT576" s="231"/>
      <c r="AU576" s="231"/>
      <c r="AV576" s="231"/>
      <c r="AW576" s="231"/>
      <c r="AX576" s="231"/>
      <c r="AY576" s="231"/>
    </row>
    <row r="577" spans="3:51" s="255" customFormat="1">
      <c r="C577" s="227"/>
      <c r="D577" s="253"/>
      <c r="E577" s="254"/>
      <c r="F577" s="217"/>
      <c r="G577" s="228"/>
      <c r="H577" s="229"/>
      <c r="I577" s="229"/>
      <c r="J577" s="216"/>
      <c r="K577" s="217"/>
      <c r="L577" s="230"/>
      <c r="M577" s="231"/>
      <c r="N577" s="231"/>
      <c r="O577" s="231"/>
      <c r="P577" s="231"/>
      <c r="Q577" s="232"/>
      <c r="R577" s="232"/>
      <c r="S577" s="232"/>
      <c r="T577" s="232"/>
      <c r="U577" s="232"/>
      <c r="V577" s="232"/>
      <c r="W577" s="232"/>
      <c r="X577" s="232"/>
      <c r="Y577" s="232"/>
      <c r="Z577" s="232"/>
      <c r="AA577" s="232"/>
      <c r="AB577" s="232"/>
      <c r="AC577" s="232"/>
      <c r="AD577" s="232"/>
      <c r="AE577" s="232"/>
      <c r="AF577" s="232"/>
      <c r="AG577" s="232"/>
      <c r="AH577" s="232"/>
      <c r="AI577" s="232"/>
      <c r="AJ577" s="232"/>
      <c r="AK577" s="232"/>
      <c r="AL577" s="232"/>
      <c r="AM577" s="232"/>
      <c r="AN577" s="232"/>
      <c r="AO577" s="232"/>
      <c r="AP577" s="232"/>
      <c r="AQ577" s="232"/>
      <c r="AR577" s="231"/>
      <c r="AS577" s="231"/>
      <c r="AT577" s="231"/>
      <c r="AU577" s="231"/>
      <c r="AV577" s="231"/>
      <c r="AW577" s="231"/>
      <c r="AX577" s="231"/>
      <c r="AY577" s="231"/>
    </row>
    <row r="578" spans="3:51" s="255" customFormat="1">
      <c r="C578" s="227"/>
      <c r="D578" s="253"/>
      <c r="E578" s="254"/>
      <c r="F578" s="217"/>
      <c r="G578" s="228"/>
      <c r="H578" s="229"/>
      <c r="I578" s="229"/>
      <c r="J578" s="216"/>
      <c r="K578" s="217"/>
      <c r="L578" s="230"/>
      <c r="M578" s="231"/>
      <c r="N578" s="231"/>
      <c r="O578" s="231"/>
      <c r="P578" s="231"/>
      <c r="Q578" s="232"/>
      <c r="R578" s="232"/>
      <c r="S578" s="232"/>
      <c r="T578" s="232"/>
      <c r="U578" s="232"/>
      <c r="V578" s="232"/>
      <c r="W578" s="232"/>
      <c r="X578" s="232"/>
      <c r="Y578" s="232"/>
      <c r="Z578" s="232"/>
      <c r="AA578" s="232"/>
      <c r="AB578" s="232"/>
      <c r="AC578" s="232"/>
      <c r="AD578" s="232"/>
      <c r="AE578" s="232"/>
      <c r="AF578" s="232"/>
      <c r="AG578" s="232"/>
      <c r="AH578" s="232"/>
      <c r="AI578" s="232"/>
      <c r="AJ578" s="232"/>
      <c r="AK578" s="232"/>
      <c r="AL578" s="232"/>
      <c r="AM578" s="232"/>
      <c r="AN578" s="232"/>
      <c r="AO578" s="232"/>
      <c r="AP578" s="232"/>
      <c r="AQ578" s="232"/>
      <c r="AR578" s="231"/>
      <c r="AS578" s="231"/>
      <c r="AT578" s="231"/>
      <c r="AU578" s="231"/>
      <c r="AV578" s="231"/>
      <c r="AW578" s="231"/>
      <c r="AX578" s="231"/>
      <c r="AY578" s="231"/>
    </row>
    <row r="579" spans="3:51" s="255" customFormat="1">
      <c r="C579" s="227"/>
      <c r="D579" s="253"/>
      <c r="E579" s="254"/>
      <c r="F579" s="217"/>
      <c r="G579" s="228"/>
      <c r="H579" s="229"/>
      <c r="I579" s="229"/>
      <c r="J579" s="216"/>
      <c r="K579" s="217"/>
      <c r="L579" s="230"/>
      <c r="M579" s="231"/>
      <c r="N579" s="231"/>
      <c r="O579" s="231"/>
      <c r="P579" s="231"/>
      <c r="Q579" s="232"/>
      <c r="R579" s="232"/>
      <c r="S579" s="232"/>
      <c r="T579" s="232"/>
      <c r="U579" s="232"/>
      <c r="V579" s="232"/>
      <c r="W579" s="232"/>
      <c r="X579" s="232"/>
      <c r="Y579" s="232"/>
      <c r="Z579" s="232"/>
      <c r="AA579" s="232"/>
      <c r="AB579" s="232"/>
      <c r="AC579" s="232"/>
      <c r="AD579" s="232"/>
      <c r="AE579" s="232"/>
      <c r="AF579" s="232"/>
      <c r="AG579" s="232"/>
      <c r="AH579" s="232"/>
      <c r="AI579" s="232"/>
      <c r="AJ579" s="232"/>
      <c r="AK579" s="232"/>
      <c r="AL579" s="232"/>
      <c r="AM579" s="232"/>
      <c r="AN579" s="232"/>
      <c r="AO579" s="232"/>
      <c r="AP579" s="232"/>
      <c r="AQ579" s="232"/>
      <c r="AR579" s="231"/>
      <c r="AS579" s="231"/>
      <c r="AT579" s="231"/>
      <c r="AU579" s="231"/>
      <c r="AV579" s="231"/>
      <c r="AW579" s="231"/>
      <c r="AX579" s="231"/>
      <c r="AY579" s="231"/>
    </row>
    <row r="580" spans="3:51" s="255" customFormat="1">
      <c r="C580" s="227"/>
      <c r="D580" s="253"/>
      <c r="E580" s="254"/>
      <c r="F580" s="217"/>
      <c r="G580" s="228"/>
      <c r="H580" s="229"/>
      <c r="I580" s="229"/>
      <c r="J580" s="216"/>
      <c r="K580" s="217"/>
      <c r="L580" s="230"/>
      <c r="M580" s="231"/>
      <c r="N580" s="231"/>
      <c r="O580" s="231"/>
      <c r="P580" s="231"/>
      <c r="Q580" s="232"/>
      <c r="R580" s="232"/>
      <c r="S580" s="232"/>
      <c r="T580" s="232"/>
      <c r="U580" s="232"/>
      <c r="V580" s="232"/>
      <c r="W580" s="232"/>
      <c r="X580" s="232"/>
      <c r="Y580" s="232"/>
      <c r="Z580" s="232"/>
      <c r="AA580" s="232"/>
      <c r="AB580" s="232"/>
      <c r="AC580" s="232"/>
      <c r="AD580" s="232"/>
      <c r="AE580" s="232"/>
      <c r="AF580" s="232"/>
      <c r="AG580" s="232"/>
      <c r="AH580" s="232"/>
      <c r="AI580" s="232"/>
      <c r="AJ580" s="232"/>
      <c r="AK580" s="232"/>
      <c r="AL580" s="232"/>
      <c r="AM580" s="232"/>
      <c r="AN580" s="232"/>
      <c r="AO580" s="232"/>
      <c r="AP580" s="232"/>
      <c r="AQ580" s="232"/>
      <c r="AR580" s="231"/>
      <c r="AS580" s="231"/>
      <c r="AT580" s="231"/>
      <c r="AU580" s="231"/>
      <c r="AV580" s="231"/>
      <c r="AW580" s="231"/>
      <c r="AX580" s="231"/>
      <c r="AY580" s="231"/>
    </row>
    <row r="581" spans="3:51" s="255" customFormat="1">
      <c r="C581" s="227"/>
      <c r="D581" s="253"/>
      <c r="E581" s="254"/>
      <c r="F581" s="217"/>
      <c r="G581" s="228"/>
      <c r="H581" s="229"/>
      <c r="I581" s="229"/>
      <c r="J581" s="216"/>
      <c r="K581" s="217"/>
      <c r="L581" s="230"/>
      <c r="M581" s="231"/>
      <c r="N581" s="231"/>
      <c r="O581" s="231"/>
      <c r="P581" s="231"/>
      <c r="Q581" s="232"/>
      <c r="R581" s="232"/>
      <c r="S581" s="232"/>
      <c r="T581" s="232"/>
      <c r="U581" s="232"/>
      <c r="V581" s="232"/>
      <c r="W581" s="232"/>
      <c r="X581" s="232"/>
      <c r="Y581" s="232"/>
      <c r="Z581" s="232"/>
      <c r="AA581" s="232"/>
      <c r="AB581" s="232"/>
      <c r="AC581" s="232"/>
      <c r="AD581" s="232"/>
      <c r="AE581" s="232"/>
      <c r="AF581" s="232"/>
      <c r="AG581" s="232"/>
      <c r="AH581" s="232"/>
      <c r="AI581" s="232"/>
      <c r="AJ581" s="232"/>
      <c r="AK581" s="232"/>
      <c r="AL581" s="232"/>
      <c r="AM581" s="232"/>
      <c r="AN581" s="232"/>
      <c r="AO581" s="232"/>
      <c r="AP581" s="232"/>
      <c r="AQ581" s="232"/>
      <c r="AR581" s="231"/>
      <c r="AS581" s="231"/>
      <c r="AT581" s="231"/>
      <c r="AU581" s="231"/>
      <c r="AV581" s="231"/>
      <c r="AW581" s="231"/>
      <c r="AX581" s="231"/>
      <c r="AY581" s="231"/>
    </row>
    <row r="582" spans="3:51" s="255" customFormat="1">
      <c r="C582" s="227"/>
      <c r="D582" s="253"/>
      <c r="E582" s="254"/>
      <c r="F582" s="217"/>
      <c r="G582" s="228"/>
      <c r="H582" s="229"/>
      <c r="I582" s="229"/>
      <c r="J582" s="216"/>
      <c r="K582" s="217"/>
      <c r="L582" s="230"/>
      <c r="M582" s="231"/>
      <c r="N582" s="231"/>
      <c r="O582" s="231"/>
      <c r="P582" s="231"/>
      <c r="Q582" s="232"/>
      <c r="R582" s="232"/>
      <c r="S582" s="232"/>
      <c r="T582" s="232"/>
      <c r="U582" s="232"/>
      <c r="V582" s="232"/>
      <c r="W582" s="232"/>
      <c r="X582" s="232"/>
      <c r="Y582" s="232"/>
      <c r="Z582" s="232"/>
      <c r="AA582" s="232"/>
      <c r="AB582" s="232"/>
      <c r="AC582" s="232"/>
      <c r="AD582" s="232"/>
      <c r="AE582" s="232"/>
      <c r="AF582" s="232"/>
      <c r="AG582" s="232"/>
      <c r="AH582" s="232"/>
      <c r="AI582" s="232"/>
      <c r="AJ582" s="232"/>
      <c r="AK582" s="232"/>
      <c r="AL582" s="232"/>
      <c r="AM582" s="232"/>
      <c r="AN582" s="232"/>
      <c r="AO582" s="232"/>
      <c r="AP582" s="232"/>
      <c r="AQ582" s="232"/>
      <c r="AR582" s="231"/>
      <c r="AS582" s="231"/>
      <c r="AT582" s="231"/>
      <c r="AU582" s="231"/>
      <c r="AV582" s="231"/>
      <c r="AW582" s="231"/>
      <c r="AX582" s="231"/>
      <c r="AY582" s="231"/>
    </row>
    <row r="583" spans="3:51" s="255" customFormat="1">
      <c r="C583" s="227"/>
      <c r="D583" s="253"/>
      <c r="E583" s="254"/>
      <c r="F583" s="217"/>
      <c r="G583" s="228"/>
      <c r="H583" s="229"/>
      <c r="I583" s="229"/>
      <c r="J583" s="216"/>
      <c r="K583" s="217"/>
      <c r="L583" s="230"/>
      <c r="M583" s="231"/>
      <c r="N583" s="231"/>
      <c r="O583" s="231"/>
      <c r="P583" s="231"/>
      <c r="Q583" s="232"/>
      <c r="R583" s="232"/>
      <c r="S583" s="232"/>
      <c r="T583" s="232"/>
      <c r="U583" s="232"/>
      <c r="V583" s="232"/>
      <c r="W583" s="232"/>
      <c r="X583" s="232"/>
      <c r="Y583" s="232"/>
      <c r="Z583" s="232"/>
      <c r="AA583" s="232"/>
      <c r="AB583" s="232"/>
      <c r="AC583" s="232"/>
      <c r="AD583" s="232"/>
      <c r="AE583" s="232"/>
      <c r="AF583" s="232"/>
      <c r="AG583" s="232"/>
      <c r="AH583" s="232"/>
      <c r="AI583" s="232"/>
      <c r="AJ583" s="232"/>
      <c r="AK583" s="232"/>
      <c r="AL583" s="232"/>
      <c r="AM583" s="232"/>
      <c r="AN583" s="232"/>
      <c r="AO583" s="232"/>
      <c r="AP583" s="232"/>
      <c r="AQ583" s="232"/>
      <c r="AR583" s="231"/>
      <c r="AS583" s="231"/>
      <c r="AT583" s="231"/>
      <c r="AU583" s="231"/>
      <c r="AV583" s="231"/>
      <c r="AW583" s="231"/>
      <c r="AX583" s="231"/>
      <c r="AY583" s="231"/>
    </row>
    <row r="584" spans="3:51" s="255" customFormat="1">
      <c r="C584" s="227"/>
      <c r="D584" s="253"/>
      <c r="E584" s="254"/>
      <c r="F584" s="217"/>
      <c r="G584" s="228"/>
      <c r="H584" s="229"/>
      <c r="I584" s="229"/>
      <c r="J584" s="216"/>
      <c r="K584" s="217"/>
      <c r="L584" s="230"/>
      <c r="M584" s="231"/>
      <c r="N584" s="231"/>
      <c r="O584" s="231"/>
      <c r="P584" s="231"/>
      <c r="Q584" s="232"/>
      <c r="R584" s="232"/>
      <c r="S584" s="232"/>
      <c r="T584" s="232"/>
      <c r="U584" s="232"/>
      <c r="V584" s="232"/>
      <c r="W584" s="232"/>
      <c r="X584" s="232"/>
      <c r="Y584" s="232"/>
      <c r="Z584" s="232"/>
      <c r="AA584" s="232"/>
      <c r="AB584" s="232"/>
      <c r="AC584" s="232"/>
      <c r="AD584" s="232"/>
      <c r="AE584" s="232"/>
      <c r="AF584" s="232"/>
      <c r="AG584" s="232"/>
      <c r="AH584" s="232"/>
      <c r="AI584" s="232"/>
      <c r="AJ584" s="232"/>
      <c r="AK584" s="232"/>
      <c r="AL584" s="232"/>
      <c r="AM584" s="232"/>
      <c r="AN584" s="232"/>
      <c r="AO584" s="232"/>
      <c r="AP584" s="232"/>
      <c r="AQ584" s="232"/>
      <c r="AR584" s="231"/>
      <c r="AS584" s="231"/>
      <c r="AT584" s="231"/>
      <c r="AU584" s="231"/>
      <c r="AV584" s="231"/>
      <c r="AW584" s="231"/>
      <c r="AX584" s="231"/>
      <c r="AY584" s="231"/>
    </row>
    <row r="585" spans="3:51" s="255" customFormat="1">
      <c r="C585" s="227"/>
      <c r="D585" s="253"/>
      <c r="E585" s="254"/>
      <c r="F585" s="217"/>
      <c r="G585" s="228"/>
      <c r="H585" s="229"/>
      <c r="I585" s="229"/>
      <c r="J585" s="216"/>
      <c r="K585" s="217"/>
      <c r="L585" s="230"/>
      <c r="M585" s="231"/>
      <c r="N585" s="231"/>
      <c r="O585" s="231"/>
      <c r="P585" s="231"/>
      <c r="Q585" s="232"/>
      <c r="R585" s="232"/>
      <c r="S585" s="232"/>
      <c r="T585" s="232"/>
      <c r="U585" s="232"/>
      <c r="V585" s="232"/>
      <c r="W585" s="232"/>
      <c r="X585" s="232"/>
      <c r="Y585" s="232"/>
      <c r="Z585" s="232"/>
      <c r="AA585" s="232"/>
      <c r="AB585" s="232"/>
      <c r="AC585" s="232"/>
      <c r="AD585" s="232"/>
      <c r="AE585" s="232"/>
      <c r="AF585" s="232"/>
      <c r="AG585" s="232"/>
      <c r="AH585" s="232"/>
      <c r="AI585" s="232"/>
      <c r="AJ585" s="232"/>
      <c r="AK585" s="232"/>
      <c r="AL585" s="232"/>
      <c r="AM585" s="232"/>
      <c r="AN585" s="232"/>
      <c r="AO585" s="232"/>
      <c r="AP585" s="232"/>
      <c r="AQ585" s="232"/>
      <c r="AR585" s="231"/>
      <c r="AS585" s="231"/>
      <c r="AT585" s="231"/>
      <c r="AU585" s="231"/>
      <c r="AV585" s="231"/>
      <c r="AW585" s="231"/>
      <c r="AX585" s="231"/>
      <c r="AY585" s="231"/>
    </row>
    <row r="586" spans="3:51" s="255" customFormat="1">
      <c r="C586" s="227"/>
      <c r="D586" s="253"/>
      <c r="E586" s="254"/>
      <c r="F586" s="217"/>
      <c r="G586" s="228"/>
      <c r="H586" s="229"/>
      <c r="I586" s="229"/>
      <c r="J586" s="216"/>
      <c r="K586" s="217"/>
      <c r="L586" s="230"/>
      <c r="M586" s="231"/>
      <c r="N586" s="231"/>
      <c r="O586" s="231"/>
      <c r="P586" s="231"/>
      <c r="Q586" s="232"/>
      <c r="R586" s="232"/>
      <c r="S586" s="232"/>
      <c r="T586" s="232"/>
      <c r="U586" s="232"/>
      <c r="V586" s="232"/>
      <c r="W586" s="232"/>
      <c r="X586" s="232"/>
      <c r="Y586" s="232"/>
      <c r="Z586" s="232"/>
      <c r="AA586" s="232"/>
      <c r="AB586" s="232"/>
      <c r="AC586" s="232"/>
      <c r="AD586" s="232"/>
      <c r="AE586" s="232"/>
      <c r="AF586" s="232"/>
      <c r="AG586" s="232"/>
      <c r="AH586" s="232"/>
      <c r="AI586" s="232"/>
      <c r="AJ586" s="232"/>
      <c r="AK586" s="232"/>
      <c r="AL586" s="232"/>
      <c r="AM586" s="232"/>
      <c r="AN586" s="232"/>
      <c r="AO586" s="232"/>
      <c r="AP586" s="232"/>
      <c r="AQ586" s="232"/>
      <c r="AR586" s="231"/>
      <c r="AS586" s="231"/>
      <c r="AT586" s="231"/>
      <c r="AU586" s="231"/>
      <c r="AV586" s="231"/>
      <c r="AW586" s="231"/>
      <c r="AX586" s="231"/>
      <c r="AY586" s="231"/>
    </row>
    <row r="587" spans="3:51" s="255" customFormat="1">
      <c r="C587" s="227"/>
      <c r="D587" s="253"/>
      <c r="E587" s="254"/>
      <c r="F587" s="217"/>
      <c r="G587" s="228"/>
      <c r="H587" s="229"/>
      <c r="I587" s="229"/>
      <c r="J587" s="216"/>
      <c r="K587" s="217"/>
      <c r="L587" s="230"/>
      <c r="M587" s="231"/>
      <c r="N587" s="231"/>
      <c r="O587" s="231"/>
      <c r="P587" s="231"/>
      <c r="Q587" s="232"/>
      <c r="R587" s="232"/>
      <c r="S587" s="232"/>
      <c r="T587" s="232"/>
      <c r="U587" s="232"/>
      <c r="V587" s="232"/>
      <c r="W587" s="232"/>
      <c r="X587" s="232"/>
      <c r="Y587" s="232"/>
      <c r="Z587" s="232"/>
      <c r="AA587" s="232"/>
      <c r="AB587" s="232"/>
      <c r="AC587" s="232"/>
      <c r="AD587" s="232"/>
      <c r="AE587" s="232"/>
      <c r="AF587" s="232"/>
      <c r="AG587" s="232"/>
      <c r="AH587" s="232"/>
      <c r="AI587" s="232"/>
      <c r="AJ587" s="232"/>
      <c r="AK587" s="232"/>
      <c r="AL587" s="232"/>
      <c r="AM587" s="232"/>
      <c r="AN587" s="232"/>
      <c r="AO587" s="232"/>
      <c r="AP587" s="232"/>
      <c r="AQ587" s="232"/>
      <c r="AR587" s="231"/>
      <c r="AS587" s="231"/>
      <c r="AT587" s="231"/>
      <c r="AU587" s="231"/>
      <c r="AV587" s="231"/>
      <c r="AW587" s="231"/>
      <c r="AX587" s="231"/>
      <c r="AY587" s="231"/>
    </row>
    <row r="588" spans="3:51" s="255" customFormat="1">
      <c r="C588" s="227"/>
      <c r="D588" s="253"/>
      <c r="E588" s="254"/>
      <c r="F588" s="217"/>
      <c r="G588" s="228"/>
      <c r="H588" s="229"/>
      <c r="I588" s="229"/>
      <c r="J588" s="216"/>
      <c r="K588" s="217"/>
      <c r="L588" s="230"/>
      <c r="M588" s="231"/>
      <c r="N588" s="231"/>
      <c r="O588" s="231"/>
      <c r="P588" s="231"/>
      <c r="Q588" s="232"/>
      <c r="R588" s="232"/>
      <c r="S588" s="232"/>
      <c r="T588" s="232"/>
      <c r="U588" s="232"/>
      <c r="V588" s="232"/>
      <c r="W588" s="232"/>
      <c r="X588" s="232"/>
      <c r="Y588" s="232"/>
      <c r="Z588" s="232"/>
      <c r="AA588" s="232"/>
      <c r="AB588" s="232"/>
      <c r="AC588" s="232"/>
      <c r="AD588" s="232"/>
      <c r="AE588" s="232"/>
      <c r="AF588" s="232"/>
      <c r="AG588" s="232"/>
      <c r="AH588" s="232"/>
      <c r="AI588" s="232"/>
      <c r="AJ588" s="232"/>
      <c r="AK588" s="232"/>
      <c r="AL588" s="232"/>
      <c r="AM588" s="232"/>
      <c r="AN588" s="232"/>
      <c r="AO588" s="232"/>
      <c r="AP588" s="232"/>
      <c r="AQ588" s="232"/>
      <c r="AR588" s="231"/>
      <c r="AS588" s="231"/>
      <c r="AT588" s="231"/>
      <c r="AU588" s="231"/>
      <c r="AV588" s="231"/>
      <c r="AW588" s="231"/>
      <c r="AX588" s="231"/>
      <c r="AY588" s="231"/>
    </row>
    <row r="589" spans="3:51" s="255" customFormat="1">
      <c r="C589" s="227"/>
      <c r="D589" s="253"/>
      <c r="E589" s="254"/>
      <c r="F589" s="217"/>
      <c r="G589" s="228"/>
      <c r="H589" s="229"/>
      <c r="I589" s="229"/>
      <c r="J589" s="216"/>
      <c r="K589" s="217"/>
      <c r="L589" s="230"/>
      <c r="M589" s="231"/>
      <c r="N589" s="231"/>
      <c r="O589" s="231"/>
      <c r="P589" s="231"/>
      <c r="Q589" s="232"/>
      <c r="R589" s="232"/>
      <c r="S589" s="232"/>
      <c r="T589" s="232"/>
      <c r="U589" s="232"/>
      <c r="V589" s="232"/>
      <c r="W589" s="232"/>
      <c r="X589" s="232"/>
      <c r="Y589" s="232"/>
      <c r="Z589" s="232"/>
      <c r="AA589" s="232"/>
      <c r="AB589" s="232"/>
      <c r="AC589" s="232"/>
      <c r="AD589" s="232"/>
      <c r="AE589" s="232"/>
      <c r="AF589" s="232"/>
      <c r="AG589" s="232"/>
      <c r="AH589" s="232"/>
      <c r="AI589" s="232"/>
      <c r="AJ589" s="232"/>
      <c r="AK589" s="232"/>
      <c r="AL589" s="232"/>
      <c r="AM589" s="232"/>
      <c r="AN589" s="232"/>
      <c r="AO589" s="232"/>
      <c r="AP589" s="232"/>
      <c r="AQ589" s="232"/>
      <c r="AR589" s="231"/>
      <c r="AS589" s="231"/>
      <c r="AT589" s="231"/>
      <c r="AU589" s="231"/>
      <c r="AV589" s="231"/>
      <c r="AW589" s="231"/>
      <c r="AX589" s="231"/>
      <c r="AY589" s="231"/>
    </row>
    <row r="590" spans="3:51" s="255" customFormat="1">
      <c r="C590" s="227"/>
      <c r="D590" s="253"/>
      <c r="E590" s="254"/>
      <c r="F590" s="217"/>
      <c r="G590" s="228"/>
      <c r="H590" s="229"/>
      <c r="I590" s="229"/>
      <c r="J590" s="216"/>
      <c r="K590" s="217"/>
      <c r="L590" s="230"/>
      <c r="M590" s="231"/>
      <c r="N590" s="231"/>
      <c r="O590" s="231"/>
      <c r="P590" s="231"/>
      <c r="Q590" s="232"/>
      <c r="R590" s="232"/>
      <c r="S590" s="232"/>
      <c r="T590" s="232"/>
      <c r="U590" s="232"/>
      <c r="V590" s="232"/>
      <c r="W590" s="232"/>
      <c r="X590" s="232"/>
      <c r="Y590" s="232"/>
      <c r="Z590" s="232"/>
      <c r="AA590" s="232"/>
      <c r="AB590" s="232"/>
      <c r="AC590" s="232"/>
      <c r="AD590" s="232"/>
      <c r="AE590" s="232"/>
      <c r="AF590" s="232"/>
      <c r="AG590" s="232"/>
      <c r="AH590" s="232"/>
      <c r="AI590" s="232"/>
      <c r="AJ590" s="232"/>
      <c r="AK590" s="232"/>
      <c r="AL590" s="232"/>
      <c r="AM590" s="232"/>
      <c r="AN590" s="232"/>
      <c r="AO590" s="232"/>
      <c r="AP590" s="232"/>
      <c r="AQ590" s="232"/>
      <c r="AR590" s="231"/>
      <c r="AS590" s="231"/>
      <c r="AT590" s="231"/>
      <c r="AU590" s="231"/>
      <c r="AV590" s="231"/>
      <c r="AW590" s="231"/>
      <c r="AX590" s="231"/>
      <c r="AY590" s="231"/>
    </row>
    <row r="591" spans="3:51" s="255" customFormat="1">
      <c r="C591" s="227"/>
      <c r="D591" s="253"/>
      <c r="E591" s="254"/>
      <c r="F591" s="217"/>
      <c r="G591" s="228"/>
      <c r="H591" s="229"/>
      <c r="I591" s="229"/>
      <c r="J591" s="216"/>
      <c r="K591" s="217"/>
      <c r="L591" s="230"/>
      <c r="M591" s="231"/>
      <c r="N591" s="231"/>
      <c r="O591" s="231"/>
      <c r="P591" s="231"/>
      <c r="Q591" s="232"/>
      <c r="R591" s="232"/>
      <c r="S591" s="232"/>
      <c r="T591" s="232"/>
      <c r="U591" s="232"/>
      <c r="V591" s="232"/>
      <c r="W591" s="232"/>
      <c r="X591" s="232"/>
      <c r="Y591" s="232"/>
      <c r="Z591" s="232"/>
      <c r="AA591" s="232"/>
      <c r="AB591" s="232"/>
      <c r="AC591" s="232"/>
      <c r="AD591" s="232"/>
      <c r="AE591" s="232"/>
      <c r="AF591" s="232"/>
      <c r="AG591" s="232"/>
      <c r="AH591" s="232"/>
      <c r="AI591" s="232"/>
      <c r="AJ591" s="232"/>
      <c r="AK591" s="232"/>
      <c r="AL591" s="232"/>
      <c r="AM591" s="232"/>
      <c r="AN591" s="232"/>
      <c r="AO591" s="232"/>
      <c r="AP591" s="232"/>
      <c r="AQ591" s="232"/>
      <c r="AR591" s="231"/>
      <c r="AS591" s="231"/>
      <c r="AT591" s="231"/>
      <c r="AU591" s="231"/>
      <c r="AV591" s="231"/>
      <c r="AW591" s="231"/>
      <c r="AX591" s="231"/>
      <c r="AY591" s="231"/>
    </row>
    <row r="592" spans="3:51" s="255" customFormat="1">
      <c r="C592" s="227"/>
      <c r="D592" s="253"/>
      <c r="E592" s="254"/>
      <c r="F592" s="217"/>
      <c r="G592" s="228"/>
      <c r="H592" s="229"/>
      <c r="I592" s="229"/>
      <c r="J592" s="216"/>
      <c r="K592" s="217"/>
      <c r="L592" s="230"/>
      <c r="M592" s="231"/>
      <c r="N592" s="231"/>
      <c r="O592" s="231"/>
      <c r="P592" s="231"/>
      <c r="Q592" s="232"/>
      <c r="R592" s="232"/>
      <c r="S592" s="232"/>
      <c r="T592" s="232"/>
      <c r="U592" s="232"/>
      <c r="V592" s="232"/>
      <c r="W592" s="232"/>
      <c r="X592" s="232"/>
      <c r="Y592" s="232"/>
      <c r="Z592" s="232"/>
      <c r="AA592" s="232"/>
      <c r="AB592" s="232"/>
      <c r="AC592" s="232"/>
      <c r="AD592" s="232"/>
      <c r="AE592" s="232"/>
      <c r="AF592" s="232"/>
      <c r="AG592" s="232"/>
      <c r="AH592" s="232"/>
      <c r="AI592" s="232"/>
      <c r="AJ592" s="232"/>
      <c r="AK592" s="232"/>
      <c r="AL592" s="232"/>
      <c r="AM592" s="232"/>
      <c r="AN592" s="232"/>
      <c r="AO592" s="232"/>
      <c r="AP592" s="232"/>
      <c r="AQ592" s="232"/>
      <c r="AR592" s="231"/>
      <c r="AS592" s="231"/>
      <c r="AT592" s="231"/>
      <c r="AU592" s="231"/>
      <c r="AV592" s="231"/>
      <c r="AW592" s="231"/>
      <c r="AX592" s="231"/>
      <c r="AY592" s="231"/>
    </row>
    <row r="593" spans="3:51" s="255" customFormat="1">
      <c r="C593" s="227"/>
      <c r="D593" s="253"/>
      <c r="E593" s="254"/>
      <c r="F593" s="217"/>
      <c r="G593" s="228"/>
      <c r="H593" s="229"/>
      <c r="I593" s="229"/>
      <c r="J593" s="216"/>
      <c r="K593" s="217"/>
      <c r="L593" s="230"/>
      <c r="M593" s="231"/>
      <c r="N593" s="231"/>
      <c r="O593" s="231"/>
      <c r="P593" s="231"/>
      <c r="Q593" s="232"/>
      <c r="R593" s="232"/>
      <c r="S593" s="232"/>
      <c r="T593" s="232"/>
      <c r="U593" s="232"/>
      <c r="V593" s="232"/>
      <c r="W593" s="232"/>
      <c r="X593" s="232"/>
      <c r="Y593" s="232"/>
      <c r="Z593" s="232"/>
      <c r="AA593" s="232"/>
      <c r="AB593" s="232"/>
      <c r="AC593" s="232"/>
      <c r="AD593" s="232"/>
      <c r="AE593" s="232"/>
      <c r="AF593" s="232"/>
      <c r="AG593" s="232"/>
      <c r="AH593" s="232"/>
      <c r="AI593" s="232"/>
      <c r="AJ593" s="232"/>
      <c r="AK593" s="232"/>
      <c r="AL593" s="232"/>
      <c r="AM593" s="232"/>
      <c r="AN593" s="232"/>
      <c r="AO593" s="232"/>
      <c r="AP593" s="232"/>
      <c r="AQ593" s="232"/>
      <c r="AR593" s="231"/>
      <c r="AS593" s="231"/>
      <c r="AT593" s="231"/>
      <c r="AU593" s="231"/>
      <c r="AV593" s="231"/>
      <c r="AW593" s="231"/>
      <c r="AX593" s="231"/>
      <c r="AY593" s="231"/>
    </row>
    <row r="594" spans="3:51" s="255" customFormat="1">
      <c r="C594" s="227"/>
      <c r="D594" s="253"/>
      <c r="E594" s="254"/>
      <c r="F594" s="217"/>
      <c r="G594" s="228"/>
      <c r="H594" s="229"/>
      <c r="I594" s="229"/>
      <c r="J594" s="216"/>
      <c r="K594" s="217"/>
      <c r="L594" s="230"/>
      <c r="M594" s="231"/>
      <c r="N594" s="231"/>
      <c r="O594" s="231"/>
      <c r="P594" s="231"/>
      <c r="Q594" s="232"/>
      <c r="R594" s="232"/>
      <c r="S594" s="232"/>
      <c r="T594" s="232"/>
      <c r="U594" s="232"/>
      <c r="V594" s="232"/>
      <c r="W594" s="232"/>
      <c r="X594" s="232"/>
      <c r="Y594" s="232"/>
      <c r="Z594" s="232"/>
      <c r="AA594" s="232"/>
      <c r="AB594" s="232"/>
      <c r="AC594" s="232"/>
      <c r="AD594" s="232"/>
      <c r="AE594" s="232"/>
      <c r="AF594" s="232"/>
      <c r="AG594" s="232"/>
      <c r="AH594" s="232"/>
      <c r="AI594" s="232"/>
      <c r="AJ594" s="232"/>
      <c r="AK594" s="232"/>
      <c r="AL594" s="232"/>
      <c r="AM594" s="232"/>
      <c r="AN594" s="232"/>
      <c r="AO594" s="232"/>
      <c r="AP594" s="232"/>
      <c r="AQ594" s="232"/>
      <c r="AR594" s="231"/>
      <c r="AS594" s="231"/>
      <c r="AT594" s="231"/>
      <c r="AU594" s="231"/>
      <c r="AV594" s="231"/>
      <c r="AW594" s="231"/>
      <c r="AX594" s="231"/>
      <c r="AY594" s="231"/>
    </row>
    <row r="595" spans="3:51" s="255" customFormat="1">
      <c r="C595" s="227"/>
      <c r="D595" s="253"/>
      <c r="E595" s="254"/>
      <c r="F595" s="217"/>
      <c r="G595" s="228"/>
      <c r="H595" s="229"/>
      <c r="I595" s="229"/>
      <c r="J595" s="216"/>
      <c r="K595" s="217"/>
      <c r="L595" s="230"/>
      <c r="M595" s="231"/>
      <c r="N595" s="231"/>
      <c r="O595" s="231"/>
      <c r="P595" s="231"/>
      <c r="Q595" s="232"/>
      <c r="R595" s="232"/>
      <c r="S595" s="232"/>
      <c r="T595" s="232"/>
      <c r="U595" s="232"/>
      <c r="V595" s="232"/>
      <c r="W595" s="232"/>
      <c r="X595" s="232"/>
      <c r="Y595" s="232"/>
      <c r="Z595" s="232"/>
      <c r="AA595" s="232"/>
      <c r="AB595" s="232"/>
      <c r="AC595" s="232"/>
      <c r="AD595" s="232"/>
      <c r="AE595" s="232"/>
      <c r="AF595" s="232"/>
      <c r="AG595" s="232"/>
      <c r="AH595" s="232"/>
      <c r="AI595" s="232"/>
      <c r="AJ595" s="232"/>
      <c r="AK595" s="232"/>
      <c r="AL595" s="232"/>
      <c r="AM595" s="232"/>
      <c r="AN595" s="232"/>
      <c r="AO595" s="232"/>
      <c r="AP595" s="232"/>
      <c r="AQ595" s="232"/>
      <c r="AR595" s="231"/>
      <c r="AS595" s="231"/>
      <c r="AT595" s="231"/>
      <c r="AU595" s="231"/>
      <c r="AV595" s="231"/>
      <c r="AW595" s="231"/>
      <c r="AX595" s="231"/>
      <c r="AY595" s="231"/>
    </row>
    <row r="596" spans="3:51" s="255" customFormat="1">
      <c r="C596" s="227"/>
      <c r="D596" s="253"/>
      <c r="E596" s="254"/>
      <c r="F596" s="217"/>
      <c r="G596" s="228"/>
      <c r="H596" s="229"/>
      <c r="I596" s="229"/>
      <c r="J596" s="216"/>
      <c r="K596" s="217"/>
      <c r="L596" s="230"/>
      <c r="M596" s="231"/>
      <c r="N596" s="231"/>
      <c r="O596" s="231"/>
      <c r="P596" s="231"/>
      <c r="Q596" s="232"/>
      <c r="R596" s="232"/>
      <c r="S596" s="232"/>
      <c r="T596" s="232"/>
      <c r="U596" s="232"/>
      <c r="V596" s="232"/>
      <c r="W596" s="232"/>
      <c r="X596" s="232"/>
      <c r="Y596" s="232"/>
      <c r="Z596" s="232"/>
      <c r="AA596" s="232"/>
      <c r="AB596" s="232"/>
      <c r="AC596" s="232"/>
      <c r="AD596" s="232"/>
      <c r="AE596" s="232"/>
      <c r="AF596" s="232"/>
      <c r="AG596" s="232"/>
      <c r="AH596" s="232"/>
      <c r="AI596" s="232"/>
      <c r="AJ596" s="232"/>
      <c r="AK596" s="232"/>
      <c r="AL596" s="232"/>
      <c r="AM596" s="232"/>
      <c r="AN596" s="232"/>
      <c r="AO596" s="232"/>
      <c r="AP596" s="232"/>
      <c r="AQ596" s="232"/>
      <c r="AR596" s="231"/>
      <c r="AS596" s="231"/>
      <c r="AT596" s="231"/>
      <c r="AU596" s="231"/>
      <c r="AV596" s="231"/>
      <c r="AW596" s="231"/>
      <c r="AX596" s="231"/>
      <c r="AY596" s="231"/>
    </row>
    <row r="597" spans="3:51" s="255" customFormat="1">
      <c r="C597" s="227"/>
      <c r="D597" s="253"/>
      <c r="E597" s="254"/>
      <c r="F597" s="217"/>
      <c r="G597" s="228"/>
      <c r="H597" s="229"/>
      <c r="I597" s="229"/>
      <c r="J597" s="216"/>
      <c r="K597" s="217"/>
      <c r="L597" s="230"/>
      <c r="M597" s="231"/>
      <c r="N597" s="231"/>
      <c r="O597" s="231"/>
      <c r="P597" s="231"/>
      <c r="Q597" s="232"/>
      <c r="R597" s="232"/>
      <c r="S597" s="232"/>
      <c r="T597" s="232"/>
      <c r="U597" s="232"/>
      <c r="V597" s="232"/>
      <c r="W597" s="232"/>
      <c r="X597" s="232"/>
      <c r="Y597" s="232"/>
      <c r="Z597" s="232"/>
      <c r="AA597" s="232"/>
      <c r="AB597" s="232"/>
      <c r="AC597" s="232"/>
      <c r="AD597" s="232"/>
      <c r="AE597" s="232"/>
      <c r="AF597" s="232"/>
      <c r="AG597" s="232"/>
      <c r="AH597" s="232"/>
      <c r="AI597" s="232"/>
      <c r="AJ597" s="232"/>
      <c r="AK597" s="232"/>
      <c r="AL597" s="232"/>
      <c r="AM597" s="232"/>
      <c r="AN597" s="232"/>
      <c r="AO597" s="232"/>
      <c r="AP597" s="232"/>
      <c r="AQ597" s="232"/>
      <c r="AR597" s="231"/>
      <c r="AS597" s="231"/>
      <c r="AT597" s="231"/>
      <c r="AU597" s="231"/>
      <c r="AV597" s="231"/>
      <c r="AW597" s="231"/>
      <c r="AX597" s="231"/>
      <c r="AY597" s="231"/>
    </row>
    <row r="598" spans="3:51" s="255" customFormat="1">
      <c r="C598" s="227"/>
      <c r="D598" s="253"/>
      <c r="E598" s="254"/>
      <c r="F598" s="217"/>
      <c r="G598" s="228"/>
      <c r="H598" s="229"/>
      <c r="I598" s="229"/>
      <c r="J598" s="216"/>
      <c r="K598" s="217"/>
      <c r="L598" s="230"/>
      <c r="M598" s="231"/>
      <c r="N598" s="231"/>
      <c r="O598" s="231"/>
      <c r="P598" s="231"/>
      <c r="Q598" s="232"/>
      <c r="R598" s="232"/>
      <c r="S598" s="232"/>
      <c r="T598" s="232"/>
      <c r="U598" s="232"/>
      <c r="V598" s="232"/>
      <c r="W598" s="232"/>
      <c r="X598" s="232"/>
      <c r="Y598" s="232"/>
      <c r="Z598" s="232"/>
      <c r="AA598" s="232"/>
      <c r="AB598" s="232"/>
      <c r="AC598" s="232"/>
      <c r="AD598" s="232"/>
      <c r="AE598" s="232"/>
      <c r="AF598" s="232"/>
      <c r="AG598" s="232"/>
      <c r="AH598" s="232"/>
      <c r="AI598" s="232"/>
      <c r="AJ598" s="232"/>
      <c r="AK598" s="232"/>
      <c r="AL598" s="232"/>
      <c r="AM598" s="232"/>
      <c r="AN598" s="232"/>
      <c r="AO598" s="232"/>
      <c r="AP598" s="232"/>
      <c r="AQ598" s="232"/>
      <c r="AR598" s="231"/>
      <c r="AS598" s="231"/>
      <c r="AT598" s="231"/>
      <c r="AU598" s="231"/>
      <c r="AV598" s="231"/>
      <c r="AW598" s="231"/>
      <c r="AX598" s="231"/>
      <c r="AY598" s="231"/>
    </row>
    <row r="599" spans="3:51" s="255" customFormat="1">
      <c r="C599" s="227"/>
      <c r="D599" s="253"/>
      <c r="E599" s="254"/>
      <c r="F599" s="217"/>
      <c r="G599" s="228"/>
      <c r="H599" s="229"/>
      <c r="I599" s="229"/>
      <c r="J599" s="216"/>
      <c r="K599" s="217"/>
      <c r="L599" s="230"/>
      <c r="M599" s="231"/>
      <c r="N599" s="231"/>
      <c r="O599" s="231"/>
      <c r="P599" s="231"/>
      <c r="Q599" s="232"/>
      <c r="R599" s="232"/>
      <c r="S599" s="232"/>
      <c r="T599" s="232"/>
      <c r="U599" s="232"/>
      <c r="V599" s="232"/>
      <c r="W599" s="232"/>
      <c r="X599" s="232"/>
      <c r="Y599" s="232"/>
      <c r="Z599" s="232"/>
      <c r="AA599" s="232"/>
      <c r="AB599" s="232"/>
      <c r="AC599" s="232"/>
      <c r="AD599" s="232"/>
      <c r="AE599" s="232"/>
      <c r="AF599" s="232"/>
      <c r="AG599" s="232"/>
      <c r="AH599" s="232"/>
      <c r="AI599" s="232"/>
      <c r="AJ599" s="232"/>
      <c r="AK599" s="232"/>
      <c r="AL599" s="232"/>
      <c r="AM599" s="232"/>
      <c r="AN599" s="232"/>
      <c r="AO599" s="232"/>
      <c r="AP599" s="232"/>
      <c r="AQ599" s="232"/>
      <c r="AR599" s="231"/>
      <c r="AS599" s="231"/>
      <c r="AT599" s="231"/>
      <c r="AU599" s="231"/>
      <c r="AV599" s="231"/>
      <c r="AW599" s="231"/>
      <c r="AX599" s="231"/>
      <c r="AY599" s="231"/>
    </row>
    <row r="600" spans="3:51" s="255" customFormat="1">
      <c r="C600" s="227"/>
      <c r="D600" s="253"/>
      <c r="E600" s="254"/>
      <c r="F600" s="217"/>
      <c r="G600" s="228"/>
      <c r="H600" s="229"/>
      <c r="I600" s="229"/>
      <c r="J600" s="216"/>
      <c r="K600" s="217"/>
      <c r="L600" s="230"/>
      <c r="M600" s="231"/>
      <c r="N600" s="231"/>
      <c r="O600" s="231"/>
      <c r="P600" s="231"/>
      <c r="Q600" s="232"/>
      <c r="R600" s="232"/>
      <c r="S600" s="232"/>
      <c r="T600" s="232"/>
      <c r="U600" s="232"/>
      <c r="V600" s="232"/>
      <c r="W600" s="232"/>
      <c r="X600" s="232"/>
      <c r="Y600" s="232"/>
      <c r="Z600" s="232"/>
      <c r="AA600" s="232"/>
      <c r="AB600" s="232"/>
      <c r="AC600" s="232"/>
      <c r="AD600" s="232"/>
      <c r="AE600" s="232"/>
      <c r="AF600" s="232"/>
      <c r="AG600" s="232"/>
      <c r="AH600" s="232"/>
      <c r="AI600" s="232"/>
      <c r="AJ600" s="232"/>
      <c r="AK600" s="232"/>
      <c r="AL600" s="232"/>
      <c r="AM600" s="232"/>
      <c r="AN600" s="232"/>
      <c r="AO600" s="232"/>
      <c r="AP600" s="232"/>
      <c r="AQ600" s="232"/>
      <c r="AR600" s="231"/>
      <c r="AS600" s="231"/>
      <c r="AT600" s="231"/>
      <c r="AU600" s="231"/>
      <c r="AV600" s="231"/>
      <c r="AW600" s="231"/>
      <c r="AX600" s="231"/>
      <c r="AY600" s="231"/>
    </row>
    <row r="601" spans="3:51" s="255" customFormat="1">
      <c r="C601" s="227"/>
      <c r="D601" s="253"/>
      <c r="E601" s="254"/>
      <c r="F601" s="217"/>
      <c r="G601" s="228"/>
      <c r="H601" s="229"/>
      <c r="I601" s="229"/>
      <c r="J601" s="216"/>
      <c r="K601" s="217"/>
      <c r="L601" s="230"/>
      <c r="M601" s="231"/>
      <c r="N601" s="231"/>
      <c r="O601" s="231"/>
      <c r="P601" s="231"/>
      <c r="Q601" s="232"/>
      <c r="R601" s="232"/>
      <c r="S601" s="232"/>
      <c r="T601" s="232"/>
      <c r="U601" s="232"/>
      <c r="V601" s="232"/>
      <c r="W601" s="232"/>
      <c r="X601" s="232"/>
      <c r="Y601" s="232"/>
      <c r="Z601" s="232"/>
      <c r="AA601" s="232"/>
      <c r="AB601" s="232"/>
      <c r="AC601" s="232"/>
      <c r="AD601" s="232"/>
      <c r="AE601" s="232"/>
      <c r="AF601" s="232"/>
      <c r="AG601" s="232"/>
      <c r="AH601" s="232"/>
      <c r="AI601" s="232"/>
      <c r="AJ601" s="232"/>
      <c r="AK601" s="232"/>
      <c r="AL601" s="232"/>
      <c r="AM601" s="232"/>
      <c r="AN601" s="232"/>
      <c r="AO601" s="232"/>
      <c r="AP601" s="232"/>
      <c r="AQ601" s="232"/>
      <c r="AR601" s="231"/>
      <c r="AS601" s="231"/>
      <c r="AT601" s="231"/>
      <c r="AU601" s="231"/>
      <c r="AV601" s="231"/>
      <c r="AW601" s="231"/>
      <c r="AX601" s="231"/>
      <c r="AY601" s="231"/>
    </row>
    <row r="602" spans="3:51" s="255" customFormat="1">
      <c r="C602" s="227"/>
      <c r="D602" s="253"/>
      <c r="E602" s="254"/>
      <c r="F602" s="217"/>
      <c r="G602" s="228"/>
      <c r="H602" s="229"/>
      <c r="I602" s="229"/>
      <c r="J602" s="216"/>
      <c r="K602" s="217"/>
      <c r="L602" s="230"/>
      <c r="M602" s="231"/>
      <c r="N602" s="231"/>
      <c r="O602" s="231"/>
      <c r="P602" s="231"/>
      <c r="Q602" s="232"/>
      <c r="R602" s="232"/>
      <c r="S602" s="232"/>
      <c r="T602" s="232"/>
      <c r="U602" s="232"/>
      <c r="V602" s="232"/>
      <c r="W602" s="232"/>
      <c r="X602" s="232"/>
      <c r="Y602" s="232"/>
      <c r="Z602" s="232"/>
      <c r="AA602" s="232"/>
      <c r="AB602" s="232"/>
      <c r="AC602" s="232"/>
      <c r="AD602" s="232"/>
      <c r="AE602" s="232"/>
      <c r="AF602" s="232"/>
      <c r="AG602" s="232"/>
      <c r="AH602" s="232"/>
      <c r="AI602" s="232"/>
      <c r="AJ602" s="232"/>
      <c r="AK602" s="232"/>
      <c r="AL602" s="232"/>
      <c r="AM602" s="232"/>
      <c r="AN602" s="232"/>
      <c r="AO602" s="232"/>
      <c r="AP602" s="232"/>
      <c r="AQ602" s="232"/>
      <c r="AR602" s="231"/>
      <c r="AS602" s="231"/>
      <c r="AT602" s="231"/>
      <c r="AU602" s="231"/>
      <c r="AV602" s="231"/>
      <c r="AW602" s="231"/>
      <c r="AX602" s="231"/>
      <c r="AY602" s="231"/>
    </row>
    <row r="603" spans="3:51" s="255" customFormat="1">
      <c r="C603" s="227"/>
      <c r="D603" s="253"/>
      <c r="E603" s="254"/>
      <c r="F603" s="217"/>
      <c r="G603" s="228"/>
      <c r="H603" s="229"/>
      <c r="I603" s="229"/>
      <c r="J603" s="216"/>
      <c r="K603" s="217"/>
      <c r="L603" s="230"/>
      <c r="M603" s="231"/>
      <c r="N603" s="231"/>
      <c r="O603" s="231"/>
      <c r="P603" s="231"/>
      <c r="Q603" s="232"/>
      <c r="R603" s="232"/>
      <c r="S603" s="232"/>
      <c r="T603" s="232"/>
      <c r="U603" s="232"/>
      <c r="V603" s="232"/>
      <c r="W603" s="232"/>
      <c r="X603" s="232"/>
      <c r="Y603" s="232"/>
      <c r="Z603" s="232"/>
      <c r="AA603" s="232"/>
      <c r="AB603" s="232"/>
      <c r="AC603" s="232"/>
      <c r="AD603" s="232"/>
      <c r="AE603" s="232"/>
      <c r="AF603" s="232"/>
      <c r="AG603" s="232"/>
      <c r="AH603" s="232"/>
      <c r="AI603" s="232"/>
      <c r="AJ603" s="232"/>
      <c r="AK603" s="232"/>
      <c r="AL603" s="232"/>
      <c r="AM603" s="232"/>
      <c r="AN603" s="232"/>
      <c r="AO603" s="232"/>
      <c r="AP603" s="232"/>
      <c r="AQ603" s="232"/>
      <c r="AR603" s="231"/>
      <c r="AS603" s="231"/>
      <c r="AT603" s="231"/>
      <c r="AU603" s="231"/>
      <c r="AV603" s="231"/>
      <c r="AW603" s="231"/>
      <c r="AX603" s="231"/>
      <c r="AY603" s="231"/>
    </row>
    <row r="604" spans="3:51" s="255" customFormat="1">
      <c r="C604" s="227"/>
      <c r="D604" s="253"/>
      <c r="E604" s="254"/>
      <c r="F604" s="217"/>
      <c r="G604" s="228"/>
      <c r="H604" s="229"/>
      <c r="I604" s="229"/>
      <c r="J604" s="216"/>
      <c r="K604" s="217"/>
      <c r="L604" s="230"/>
      <c r="M604" s="231"/>
      <c r="N604" s="231"/>
      <c r="O604" s="231"/>
      <c r="P604" s="231"/>
      <c r="Q604" s="232"/>
      <c r="R604" s="232"/>
      <c r="S604" s="232"/>
      <c r="T604" s="232"/>
      <c r="U604" s="232"/>
      <c r="V604" s="232"/>
      <c r="W604" s="232"/>
      <c r="X604" s="232"/>
      <c r="Y604" s="232"/>
      <c r="Z604" s="232"/>
      <c r="AA604" s="232"/>
      <c r="AB604" s="232"/>
      <c r="AC604" s="232"/>
      <c r="AD604" s="232"/>
      <c r="AE604" s="232"/>
      <c r="AF604" s="232"/>
      <c r="AG604" s="232"/>
      <c r="AH604" s="232"/>
      <c r="AI604" s="232"/>
      <c r="AJ604" s="232"/>
      <c r="AK604" s="232"/>
      <c r="AL604" s="232"/>
      <c r="AM604" s="232"/>
      <c r="AN604" s="232"/>
      <c r="AO604" s="232"/>
      <c r="AP604" s="232"/>
      <c r="AQ604" s="232"/>
      <c r="AR604" s="231"/>
      <c r="AS604" s="231"/>
      <c r="AT604" s="231"/>
      <c r="AU604" s="231"/>
      <c r="AV604" s="231"/>
      <c r="AW604" s="231"/>
      <c r="AX604" s="231"/>
      <c r="AY604" s="231"/>
    </row>
    <row r="605" spans="3:51" s="255" customFormat="1">
      <c r="C605" s="227"/>
      <c r="D605" s="253"/>
      <c r="E605" s="254"/>
      <c r="F605" s="217"/>
      <c r="G605" s="228"/>
      <c r="H605" s="229"/>
      <c r="I605" s="229"/>
      <c r="J605" s="216"/>
      <c r="K605" s="217"/>
      <c r="L605" s="230"/>
      <c r="M605" s="231"/>
      <c r="N605" s="231"/>
      <c r="O605" s="231"/>
      <c r="P605" s="231"/>
      <c r="Q605" s="232"/>
      <c r="R605" s="232"/>
      <c r="S605" s="232"/>
      <c r="T605" s="232"/>
      <c r="U605" s="232"/>
      <c r="V605" s="232"/>
      <c r="W605" s="232"/>
      <c r="X605" s="232"/>
      <c r="Y605" s="232"/>
      <c r="Z605" s="232"/>
      <c r="AA605" s="232"/>
      <c r="AB605" s="232"/>
      <c r="AC605" s="232"/>
      <c r="AD605" s="232"/>
      <c r="AE605" s="232"/>
      <c r="AF605" s="232"/>
      <c r="AG605" s="232"/>
      <c r="AH605" s="232"/>
      <c r="AI605" s="232"/>
      <c r="AJ605" s="232"/>
      <c r="AK605" s="232"/>
      <c r="AL605" s="232"/>
      <c r="AM605" s="232"/>
      <c r="AN605" s="232"/>
      <c r="AO605" s="232"/>
      <c r="AP605" s="232"/>
      <c r="AQ605" s="232"/>
      <c r="AR605" s="231"/>
      <c r="AS605" s="231"/>
      <c r="AT605" s="231"/>
      <c r="AU605" s="231"/>
      <c r="AV605" s="231"/>
      <c r="AW605" s="231"/>
      <c r="AX605" s="231"/>
      <c r="AY605" s="231"/>
    </row>
    <row r="606" spans="3:51" s="255" customFormat="1">
      <c r="C606" s="227"/>
      <c r="D606" s="253"/>
      <c r="E606" s="254"/>
      <c r="F606" s="217"/>
      <c r="G606" s="228"/>
      <c r="H606" s="229"/>
      <c r="I606" s="229"/>
      <c r="J606" s="216"/>
      <c r="K606" s="217"/>
      <c r="L606" s="230"/>
      <c r="M606" s="231"/>
      <c r="N606" s="231"/>
      <c r="O606" s="231"/>
      <c r="P606" s="231"/>
      <c r="Q606" s="232"/>
      <c r="R606" s="232"/>
      <c r="S606" s="232"/>
      <c r="T606" s="232"/>
      <c r="U606" s="232"/>
      <c r="V606" s="232"/>
      <c r="W606" s="232"/>
      <c r="X606" s="232"/>
      <c r="Y606" s="232"/>
      <c r="Z606" s="232"/>
      <c r="AA606" s="232"/>
      <c r="AB606" s="232"/>
      <c r="AC606" s="232"/>
      <c r="AD606" s="232"/>
      <c r="AE606" s="232"/>
      <c r="AF606" s="232"/>
      <c r="AG606" s="232"/>
      <c r="AH606" s="232"/>
      <c r="AI606" s="232"/>
      <c r="AJ606" s="232"/>
      <c r="AK606" s="232"/>
      <c r="AL606" s="232"/>
      <c r="AM606" s="232"/>
      <c r="AN606" s="232"/>
      <c r="AO606" s="232"/>
      <c r="AP606" s="232"/>
      <c r="AQ606" s="232"/>
      <c r="AR606" s="231"/>
      <c r="AS606" s="231"/>
      <c r="AT606" s="231"/>
      <c r="AU606" s="231"/>
      <c r="AV606" s="231"/>
      <c r="AW606" s="231"/>
      <c r="AX606" s="231"/>
      <c r="AY606" s="231"/>
    </row>
    <row r="607" spans="3:51" s="255" customFormat="1">
      <c r="C607" s="227"/>
      <c r="D607" s="253"/>
      <c r="E607" s="254"/>
      <c r="F607" s="217"/>
      <c r="G607" s="228"/>
      <c r="H607" s="229"/>
      <c r="I607" s="229"/>
      <c r="J607" s="216"/>
      <c r="K607" s="217"/>
      <c r="L607" s="230"/>
      <c r="M607" s="231"/>
      <c r="N607" s="231"/>
      <c r="O607" s="231"/>
      <c r="P607" s="231"/>
      <c r="Q607" s="232"/>
      <c r="R607" s="232"/>
      <c r="S607" s="232"/>
      <c r="T607" s="232"/>
      <c r="U607" s="232"/>
      <c r="V607" s="232"/>
      <c r="W607" s="232"/>
      <c r="X607" s="232"/>
      <c r="Y607" s="232"/>
      <c r="Z607" s="232"/>
      <c r="AA607" s="232"/>
      <c r="AB607" s="232"/>
      <c r="AC607" s="232"/>
      <c r="AD607" s="232"/>
      <c r="AE607" s="232"/>
      <c r="AF607" s="232"/>
      <c r="AG607" s="232"/>
      <c r="AH607" s="232"/>
      <c r="AI607" s="232"/>
      <c r="AJ607" s="232"/>
      <c r="AK607" s="232"/>
      <c r="AL607" s="232"/>
      <c r="AM607" s="232"/>
      <c r="AN607" s="232"/>
      <c r="AO607" s="232"/>
      <c r="AP607" s="232"/>
      <c r="AQ607" s="232"/>
      <c r="AR607" s="231"/>
      <c r="AS607" s="231"/>
      <c r="AT607" s="231"/>
      <c r="AU607" s="231"/>
      <c r="AV607" s="231"/>
      <c r="AW607" s="231"/>
      <c r="AX607" s="231"/>
      <c r="AY607" s="231"/>
    </row>
    <row r="608" spans="3:51" s="255" customFormat="1">
      <c r="C608" s="227"/>
      <c r="D608" s="253"/>
      <c r="E608" s="254"/>
      <c r="F608" s="217"/>
      <c r="G608" s="228"/>
      <c r="H608" s="229"/>
      <c r="I608" s="229"/>
      <c r="J608" s="216"/>
      <c r="K608" s="217"/>
      <c r="L608" s="230"/>
      <c r="M608" s="231"/>
      <c r="N608" s="231"/>
      <c r="O608" s="231"/>
      <c r="P608" s="231"/>
      <c r="Q608" s="232"/>
      <c r="R608" s="232"/>
      <c r="S608" s="232"/>
      <c r="T608" s="232"/>
      <c r="U608" s="232"/>
      <c r="V608" s="232"/>
      <c r="W608" s="232"/>
      <c r="X608" s="232"/>
      <c r="Y608" s="232"/>
      <c r="Z608" s="232"/>
      <c r="AA608" s="232"/>
      <c r="AB608" s="232"/>
      <c r="AC608" s="232"/>
      <c r="AD608" s="232"/>
      <c r="AE608" s="232"/>
      <c r="AF608" s="232"/>
      <c r="AG608" s="232"/>
      <c r="AH608" s="232"/>
      <c r="AI608" s="232"/>
      <c r="AJ608" s="232"/>
      <c r="AK608" s="232"/>
      <c r="AL608" s="232"/>
      <c r="AM608" s="232"/>
      <c r="AN608" s="232"/>
      <c r="AO608" s="232"/>
      <c r="AP608" s="232"/>
      <c r="AQ608" s="232"/>
      <c r="AR608" s="231"/>
      <c r="AS608" s="231"/>
      <c r="AT608" s="231"/>
      <c r="AU608" s="231"/>
      <c r="AV608" s="231"/>
      <c r="AW608" s="231"/>
      <c r="AX608" s="231"/>
      <c r="AY608" s="231"/>
    </row>
    <row r="609" spans="3:51" s="255" customFormat="1">
      <c r="C609" s="227"/>
      <c r="D609" s="253"/>
      <c r="E609" s="254"/>
      <c r="F609" s="217"/>
      <c r="G609" s="228"/>
      <c r="H609" s="229"/>
      <c r="I609" s="229"/>
      <c r="J609" s="216"/>
      <c r="K609" s="217"/>
      <c r="L609" s="230"/>
      <c r="M609" s="231"/>
      <c r="N609" s="231"/>
      <c r="O609" s="231"/>
      <c r="P609" s="231"/>
      <c r="Q609" s="232"/>
      <c r="R609" s="232"/>
      <c r="S609" s="232"/>
      <c r="T609" s="232"/>
      <c r="U609" s="232"/>
      <c r="V609" s="232"/>
      <c r="W609" s="232"/>
      <c r="X609" s="232"/>
      <c r="Y609" s="232"/>
      <c r="Z609" s="232"/>
      <c r="AA609" s="232"/>
      <c r="AB609" s="232"/>
      <c r="AC609" s="232"/>
      <c r="AD609" s="232"/>
      <c r="AE609" s="232"/>
      <c r="AF609" s="232"/>
      <c r="AG609" s="232"/>
      <c r="AH609" s="232"/>
      <c r="AI609" s="232"/>
      <c r="AJ609" s="232"/>
      <c r="AK609" s="232"/>
      <c r="AL609" s="232"/>
      <c r="AM609" s="232"/>
      <c r="AN609" s="232"/>
      <c r="AO609" s="232"/>
      <c r="AP609" s="232"/>
      <c r="AQ609" s="232"/>
      <c r="AR609" s="231"/>
      <c r="AS609" s="231"/>
      <c r="AT609" s="231"/>
      <c r="AU609" s="231"/>
      <c r="AV609" s="231"/>
      <c r="AW609" s="231"/>
      <c r="AX609" s="231"/>
      <c r="AY609" s="231"/>
    </row>
    <row r="610" spans="3:51" s="255" customFormat="1">
      <c r="C610" s="227"/>
      <c r="D610" s="253"/>
      <c r="E610" s="254"/>
      <c r="F610" s="217"/>
      <c r="G610" s="228"/>
      <c r="H610" s="229"/>
      <c r="I610" s="229"/>
      <c r="J610" s="216"/>
      <c r="K610" s="217"/>
      <c r="L610" s="230"/>
      <c r="M610" s="231"/>
      <c r="N610" s="231"/>
      <c r="O610" s="231"/>
      <c r="P610" s="231"/>
      <c r="Q610" s="232"/>
      <c r="R610" s="232"/>
      <c r="S610" s="232"/>
      <c r="T610" s="232"/>
      <c r="U610" s="232"/>
      <c r="V610" s="232"/>
      <c r="W610" s="232"/>
      <c r="X610" s="232"/>
      <c r="Y610" s="232"/>
      <c r="Z610" s="232"/>
      <c r="AA610" s="232"/>
      <c r="AB610" s="232"/>
      <c r="AC610" s="232"/>
      <c r="AD610" s="232"/>
      <c r="AE610" s="232"/>
      <c r="AF610" s="232"/>
      <c r="AG610" s="232"/>
      <c r="AH610" s="232"/>
      <c r="AI610" s="232"/>
      <c r="AJ610" s="232"/>
      <c r="AK610" s="232"/>
      <c r="AL610" s="232"/>
      <c r="AM610" s="232"/>
      <c r="AN610" s="232"/>
      <c r="AO610" s="232"/>
      <c r="AP610" s="232"/>
      <c r="AQ610" s="232"/>
      <c r="AR610" s="231"/>
      <c r="AS610" s="231"/>
      <c r="AT610" s="231"/>
      <c r="AU610" s="231"/>
      <c r="AV610" s="231"/>
      <c r="AW610" s="231"/>
      <c r="AX610" s="231"/>
      <c r="AY610" s="231"/>
    </row>
    <row r="611" spans="3:51" s="255" customFormat="1">
      <c r="C611" s="227"/>
      <c r="D611" s="253"/>
      <c r="E611" s="254"/>
      <c r="F611" s="217"/>
      <c r="G611" s="228"/>
      <c r="H611" s="229"/>
      <c r="I611" s="229"/>
      <c r="J611" s="216"/>
      <c r="K611" s="217"/>
      <c r="L611" s="230"/>
      <c r="M611" s="231"/>
      <c r="N611" s="231"/>
      <c r="O611" s="231"/>
      <c r="P611" s="231"/>
      <c r="Q611" s="232"/>
      <c r="R611" s="232"/>
      <c r="S611" s="232"/>
      <c r="T611" s="232"/>
      <c r="U611" s="232"/>
      <c r="V611" s="232"/>
      <c r="W611" s="232"/>
      <c r="X611" s="232"/>
      <c r="Y611" s="232"/>
      <c r="Z611" s="232"/>
      <c r="AA611" s="232"/>
      <c r="AB611" s="232"/>
      <c r="AC611" s="232"/>
      <c r="AD611" s="232"/>
      <c r="AE611" s="232"/>
      <c r="AF611" s="232"/>
      <c r="AG611" s="232"/>
      <c r="AH611" s="232"/>
      <c r="AI611" s="232"/>
      <c r="AJ611" s="232"/>
      <c r="AK611" s="232"/>
      <c r="AL611" s="232"/>
      <c r="AM611" s="232"/>
      <c r="AN611" s="232"/>
      <c r="AO611" s="232"/>
      <c r="AP611" s="232"/>
      <c r="AQ611" s="232"/>
      <c r="AR611" s="231"/>
      <c r="AS611" s="231"/>
      <c r="AT611" s="231"/>
      <c r="AU611" s="231"/>
      <c r="AV611" s="231"/>
      <c r="AW611" s="231"/>
      <c r="AX611" s="231"/>
      <c r="AY611" s="231"/>
    </row>
    <row r="612" spans="3:51" s="255" customFormat="1">
      <c r="C612" s="227"/>
      <c r="D612" s="253"/>
      <c r="E612" s="254"/>
      <c r="F612" s="217"/>
      <c r="G612" s="228"/>
      <c r="H612" s="229"/>
      <c r="I612" s="229"/>
      <c r="J612" s="216"/>
      <c r="K612" s="217"/>
      <c r="L612" s="230"/>
      <c r="M612" s="231"/>
      <c r="N612" s="231"/>
      <c r="O612" s="231"/>
      <c r="P612" s="231"/>
      <c r="Q612" s="232"/>
      <c r="R612" s="232"/>
      <c r="S612" s="232"/>
      <c r="T612" s="232"/>
      <c r="U612" s="232"/>
      <c r="V612" s="232"/>
      <c r="W612" s="232"/>
      <c r="X612" s="232"/>
      <c r="Y612" s="232"/>
      <c r="Z612" s="232"/>
      <c r="AA612" s="232"/>
      <c r="AB612" s="232"/>
      <c r="AC612" s="232"/>
      <c r="AD612" s="232"/>
      <c r="AE612" s="232"/>
      <c r="AF612" s="232"/>
      <c r="AG612" s="232"/>
      <c r="AH612" s="232"/>
      <c r="AI612" s="232"/>
      <c r="AJ612" s="232"/>
      <c r="AK612" s="232"/>
      <c r="AL612" s="232"/>
      <c r="AM612" s="232"/>
      <c r="AN612" s="232"/>
      <c r="AO612" s="232"/>
      <c r="AP612" s="232"/>
      <c r="AQ612" s="232"/>
      <c r="AR612" s="231"/>
      <c r="AS612" s="231"/>
      <c r="AT612" s="231"/>
      <c r="AU612" s="231"/>
      <c r="AV612" s="231"/>
      <c r="AW612" s="231"/>
      <c r="AX612" s="231"/>
      <c r="AY612" s="231"/>
    </row>
    <row r="613" spans="3:51" s="255" customFormat="1">
      <c r="C613" s="227"/>
      <c r="D613" s="253"/>
      <c r="E613" s="254"/>
      <c r="F613" s="217"/>
      <c r="G613" s="228"/>
      <c r="H613" s="229"/>
      <c r="I613" s="229"/>
      <c r="J613" s="216"/>
      <c r="K613" s="217"/>
      <c r="L613" s="230"/>
      <c r="M613" s="231"/>
      <c r="N613" s="231"/>
      <c r="O613" s="231"/>
      <c r="P613" s="231"/>
      <c r="Q613" s="232"/>
      <c r="R613" s="232"/>
      <c r="S613" s="232"/>
      <c r="T613" s="232"/>
      <c r="U613" s="232"/>
      <c r="V613" s="232"/>
      <c r="W613" s="232"/>
      <c r="X613" s="232"/>
      <c r="Y613" s="232"/>
      <c r="Z613" s="232"/>
      <c r="AA613" s="232"/>
      <c r="AB613" s="232"/>
      <c r="AC613" s="232"/>
      <c r="AD613" s="232"/>
      <c r="AE613" s="232"/>
      <c r="AF613" s="232"/>
      <c r="AG613" s="232"/>
      <c r="AH613" s="232"/>
      <c r="AI613" s="232"/>
      <c r="AJ613" s="232"/>
      <c r="AK613" s="232"/>
      <c r="AL613" s="232"/>
      <c r="AM613" s="232"/>
      <c r="AN613" s="232"/>
      <c r="AO613" s="232"/>
      <c r="AP613" s="232"/>
      <c r="AQ613" s="232"/>
      <c r="AR613" s="231"/>
      <c r="AS613" s="231"/>
      <c r="AT613" s="231"/>
      <c r="AU613" s="231"/>
      <c r="AV613" s="231"/>
      <c r="AW613" s="231"/>
      <c r="AX613" s="231"/>
      <c r="AY613" s="231"/>
    </row>
    <row r="614" spans="3:51" s="255" customFormat="1">
      <c r="C614" s="227"/>
      <c r="D614" s="253"/>
      <c r="E614" s="254"/>
      <c r="F614" s="217"/>
      <c r="G614" s="228"/>
      <c r="H614" s="229"/>
      <c r="I614" s="229"/>
      <c r="J614" s="216"/>
      <c r="K614" s="217"/>
      <c r="L614" s="230"/>
      <c r="M614" s="231"/>
      <c r="N614" s="231"/>
      <c r="O614" s="231"/>
      <c r="P614" s="231"/>
      <c r="Q614" s="232"/>
      <c r="R614" s="232"/>
      <c r="S614" s="232"/>
      <c r="T614" s="232"/>
      <c r="U614" s="232"/>
      <c r="V614" s="232"/>
      <c r="W614" s="232"/>
      <c r="X614" s="232"/>
      <c r="Y614" s="232"/>
      <c r="Z614" s="232"/>
      <c r="AA614" s="232"/>
      <c r="AB614" s="232"/>
      <c r="AC614" s="232"/>
      <c r="AD614" s="232"/>
      <c r="AE614" s="232"/>
      <c r="AF614" s="232"/>
      <c r="AG614" s="232"/>
      <c r="AH614" s="232"/>
      <c r="AI614" s="232"/>
      <c r="AJ614" s="232"/>
      <c r="AK614" s="232"/>
      <c r="AL614" s="232"/>
      <c r="AM614" s="232"/>
      <c r="AN614" s="232"/>
      <c r="AO614" s="232"/>
      <c r="AP614" s="232"/>
      <c r="AQ614" s="232"/>
      <c r="AR614" s="231"/>
      <c r="AS614" s="231"/>
      <c r="AT614" s="231"/>
      <c r="AU614" s="231"/>
      <c r="AV614" s="231"/>
      <c r="AW614" s="231"/>
      <c r="AX614" s="231"/>
      <c r="AY614" s="231"/>
    </row>
    <row r="615" spans="3:51" s="255" customFormat="1">
      <c r="C615" s="227"/>
      <c r="D615" s="253"/>
      <c r="E615" s="254"/>
      <c r="F615" s="217"/>
      <c r="G615" s="228"/>
      <c r="H615" s="229"/>
      <c r="I615" s="229"/>
      <c r="J615" s="216"/>
      <c r="K615" s="217"/>
      <c r="L615" s="230"/>
      <c r="M615" s="231"/>
      <c r="N615" s="231"/>
      <c r="O615" s="231"/>
      <c r="P615" s="231"/>
      <c r="Q615" s="232"/>
      <c r="R615" s="232"/>
      <c r="S615" s="232"/>
      <c r="T615" s="232"/>
      <c r="U615" s="232"/>
      <c r="V615" s="232"/>
      <c r="W615" s="232"/>
      <c r="X615" s="232"/>
      <c r="Y615" s="232"/>
      <c r="Z615" s="232"/>
      <c r="AA615" s="232"/>
      <c r="AB615" s="232"/>
      <c r="AC615" s="232"/>
      <c r="AD615" s="232"/>
      <c r="AE615" s="232"/>
      <c r="AF615" s="232"/>
      <c r="AG615" s="232"/>
      <c r="AH615" s="232"/>
      <c r="AI615" s="232"/>
      <c r="AJ615" s="232"/>
      <c r="AK615" s="232"/>
      <c r="AL615" s="232"/>
      <c r="AM615" s="232"/>
      <c r="AN615" s="232"/>
      <c r="AO615" s="232"/>
      <c r="AP615" s="232"/>
      <c r="AQ615" s="232"/>
      <c r="AR615" s="231"/>
      <c r="AS615" s="231"/>
      <c r="AT615" s="231"/>
      <c r="AU615" s="231"/>
      <c r="AV615" s="231"/>
      <c r="AW615" s="231"/>
      <c r="AX615" s="231"/>
      <c r="AY615" s="231"/>
    </row>
    <row r="616" spans="3:51" s="255" customFormat="1">
      <c r="C616" s="227"/>
      <c r="D616" s="253"/>
      <c r="E616" s="254"/>
      <c r="F616" s="217"/>
      <c r="G616" s="228"/>
      <c r="H616" s="229"/>
      <c r="I616" s="229"/>
      <c r="J616" s="216"/>
      <c r="K616" s="217"/>
      <c r="L616" s="230"/>
      <c r="M616" s="231"/>
      <c r="N616" s="231"/>
      <c r="O616" s="231"/>
      <c r="P616" s="231"/>
      <c r="Q616" s="232"/>
      <c r="R616" s="232"/>
      <c r="S616" s="232"/>
      <c r="T616" s="232"/>
      <c r="U616" s="232"/>
      <c r="V616" s="232"/>
      <c r="W616" s="232"/>
      <c r="X616" s="232"/>
      <c r="Y616" s="232"/>
      <c r="Z616" s="232"/>
      <c r="AA616" s="232"/>
      <c r="AB616" s="232"/>
      <c r="AC616" s="232"/>
      <c r="AD616" s="232"/>
      <c r="AE616" s="232"/>
      <c r="AF616" s="232"/>
      <c r="AG616" s="232"/>
      <c r="AH616" s="232"/>
      <c r="AI616" s="232"/>
      <c r="AJ616" s="232"/>
      <c r="AK616" s="232"/>
      <c r="AL616" s="232"/>
      <c r="AM616" s="232"/>
      <c r="AN616" s="232"/>
      <c r="AO616" s="232"/>
      <c r="AP616" s="232"/>
      <c r="AQ616" s="232"/>
      <c r="AR616" s="231"/>
      <c r="AS616" s="231"/>
      <c r="AT616" s="231"/>
      <c r="AU616" s="231"/>
      <c r="AV616" s="231"/>
      <c r="AW616" s="231"/>
      <c r="AX616" s="231"/>
      <c r="AY616" s="231"/>
    </row>
    <row r="617" spans="3:51" s="255" customFormat="1">
      <c r="C617" s="227"/>
      <c r="D617" s="253"/>
      <c r="E617" s="254"/>
      <c r="F617" s="217"/>
      <c r="G617" s="228"/>
      <c r="H617" s="229"/>
      <c r="I617" s="229"/>
      <c r="J617" s="216"/>
      <c r="K617" s="217"/>
      <c r="L617" s="230"/>
      <c r="M617" s="231"/>
      <c r="N617" s="231"/>
      <c r="O617" s="231"/>
      <c r="P617" s="231"/>
      <c r="Q617" s="232"/>
      <c r="R617" s="232"/>
      <c r="S617" s="232"/>
      <c r="T617" s="232"/>
      <c r="U617" s="232"/>
      <c r="V617" s="232"/>
      <c r="W617" s="232"/>
      <c r="X617" s="232"/>
      <c r="Y617" s="232"/>
      <c r="Z617" s="232"/>
      <c r="AA617" s="232"/>
      <c r="AB617" s="232"/>
      <c r="AC617" s="232"/>
      <c r="AD617" s="232"/>
      <c r="AE617" s="232"/>
      <c r="AF617" s="232"/>
      <c r="AG617" s="232"/>
      <c r="AH617" s="232"/>
      <c r="AI617" s="232"/>
      <c r="AJ617" s="232"/>
      <c r="AK617" s="232"/>
      <c r="AL617" s="232"/>
      <c r="AM617" s="232"/>
      <c r="AN617" s="232"/>
      <c r="AO617" s="232"/>
      <c r="AP617" s="232"/>
      <c r="AQ617" s="232"/>
      <c r="AR617" s="231"/>
      <c r="AS617" s="231"/>
      <c r="AT617" s="231"/>
      <c r="AU617" s="231"/>
      <c r="AV617" s="231"/>
      <c r="AW617" s="231"/>
      <c r="AX617" s="231"/>
      <c r="AY617" s="231"/>
    </row>
    <row r="618" spans="3:51" s="255" customFormat="1">
      <c r="C618" s="227"/>
      <c r="D618" s="253"/>
      <c r="E618" s="254"/>
      <c r="F618" s="217"/>
      <c r="G618" s="228"/>
      <c r="H618" s="229"/>
      <c r="I618" s="229"/>
      <c r="J618" s="216"/>
      <c r="K618" s="217"/>
      <c r="L618" s="230"/>
      <c r="M618" s="231"/>
      <c r="N618" s="231"/>
      <c r="O618" s="231"/>
      <c r="P618" s="231"/>
      <c r="Q618" s="232"/>
      <c r="R618" s="232"/>
      <c r="S618" s="232"/>
      <c r="T618" s="232"/>
      <c r="U618" s="232"/>
      <c r="V618" s="232"/>
      <c r="W618" s="232"/>
      <c r="X618" s="232"/>
      <c r="Y618" s="232"/>
      <c r="Z618" s="232"/>
      <c r="AA618" s="232"/>
      <c r="AB618" s="232"/>
      <c r="AC618" s="232"/>
      <c r="AD618" s="232"/>
      <c r="AE618" s="232"/>
      <c r="AF618" s="232"/>
      <c r="AG618" s="232"/>
      <c r="AH618" s="232"/>
      <c r="AI618" s="232"/>
      <c r="AJ618" s="232"/>
      <c r="AK618" s="232"/>
      <c r="AL618" s="232"/>
      <c r="AM618" s="232"/>
      <c r="AN618" s="232"/>
      <c r="AO618" s="232"/>
      <c r="AP618" s="232"/>
      <c r="AQ618" s="232"/>
      <c r="AR618" s="231"/>
      <c r="AS618" s="231"/>
      <c r="AT618" s="231"/>
      <c r="AU618" s="231"/>
      <c r="AV618" s="231"/>
      <c r="AW618" s="231"/>
      <c r="AX618" s="231"/>
      <c r="AY618" s="231"/>
    </row>
    <row r="619" spans="3:51" s="255" customFormat="1">
      <c r="C619" s="227"/>
      <c r="D619" s="253"/>
      <c r="E619" s="254"/>
      <c r="F619" s="217"/>
      <c r="G619" s="228"/>
      <c r="H619" s="229"/>
      <c r="I619" s="229"/>
      <c r="J619" s="216"/>
      <c r="K619" s="217"/>
      <c r="L619" s="230"/>
      <c r="M619" s="231"/>
      <c r="N619" s="231"/>
      <c r="O619" s="231"/>
      <c r="P619" s="231"/>
      <c r="Q619" s="232"/>
      <c r="R619" s="232"/>
      <c r="S619" s="232"/>
      <c r="T619" s="232"/>
      <c r="U619" s="232"/>
      <c r="V619" s="232"/>
      <c r="W619" s="232"/>
      <c r="X619" s="232"/>
      <c r="Y619" s="232"/>
      <c r="Z619" s="232"/>
      <c r="AA619" s="232"/>
      <c r="AB619" s="232"/>
      <c r="AC619" s="232"/>
      <c r="AD619" s="232"/>
      <c r="AE619" s="232"/>
      <c r="AF619" s="232"/>
      <c r="AG619" s="232"/>
      <c r="AH619" s="232"/>
      <c r="AI619" s="232"/>
      <c r="AJ619" s="232"/>
      <c r="AK619" s="232"/>
      <c r="AL619" s="232"/>
      <c r="AM619" s="232"/>
      <c r="AN619" s="232"/>
      <c r="AO619" s="232"/>
      <c r="AP619" s="232"/>
      <c r="AQ619" s="232"/>
      <c r="AR619" s="231"/>
      <c r="AS619" s="231"/>
      <c r="AT619" s="231"/>
      <c r="AU619" s="231"/>
      <c r="AV619" s="231"/>
      <c r="AW619" s="231"/>
      <c r="AX619" s="231"/>
      <c r="AY619" s="231"/>
    </row>
    <row r="620" spans="3:51" s="255" customFormat="1">
      <c r="C620" s="227"/>
      <c r="D620" s="253"/>
      <c r="E620" s="254"/>
      <c r="F620" s="217"/>
      <c r="G620" s="228"/>
      <c r="H620" s="229"/>
      <c r="I620" s="229"/>
      <c r="J620" s="216"/>
      <c r="K620" s="217"/>
      <c r="L620" s="230"/>
      <c r="M620" s="231"/>
      <c r="N620" s="231"/>
      <c r="O620" s="231"/>
      <c r="P620" s="231"/>
      <c r="Q620" s="232"/>
      <c r="R620" s="232"/>
      <c r="S620" s="232"/>
      <c r="T620" s="232"/>
      <c r="U620" s="232"/>
      <c r="V620" s="232"/>
      <c r="W620" s="232"/>
      <c r="X620" s="232"/>
      <c r="Y620" s="232"/>
      <c r="Z620" s="232"/>
      <c r="AA620" s="232"/>
      <c r="AB620" s="232"/>
      <c r="AC620" s="232"/>
      <c r="AD620" s="232"/>
      <c r="AE620" s="232"/>
      <c r="AF620" s="232"/>
      <c r="AG620" s="232"/>
      <c r="AH620" s="232"/>
      <c r="AI620" s="232"/>
      <c r="AJ620" s="232"/>
      <c r="AK620" s="232"/>
      <c r="AL620" s="232"/>
      <c r="AM620" s="232"/>
      <c r="AN620" s="232"/>
      <c r="AO620" s="232"/>
      <c r="AP620" s="232"/>
      <c r="AQ620" s="232"/>
      <c r="AR620" s="231"/>
      <c r="AS620" s="231"/>
      <c r="AT620" s="231"/>
      <c r="AU620" s="231"/>
      <c r="AV620" s="231"/>
      <c r="AW620" s="231"/>
      <c r="AX620" s="231"/>
      <c r="AY620" s="231"/>
    </row>
    <row r="621" spans="3:51" s="255" customFormat="1">
      <c r="C621" s="227"/>
      <c r="D621" s="253"/>
      <c r="E621" s="254"/>
      <c r="F621" s="217"/>
      <c r="G621" s="228"/>
      <c r="H621" s="229"/>
      <c r="I621" s="229"/>
      <c r="J621" s="216"/>
      <c r="K621" s="217"/>
      <c r="L621" s="230"/>
      <c r="M621" s="231"/>
      <c r="N621" s="231"/>
      <c r="O621" s="231"/>
      <c r="P621" s="231"/>
      <c r="Q621" s="232"/>
      <c r="R621" s="232"/>
      <c r="S621" s="232"/>
      <c r="T621" s="232"/>
      <c r="U621" s="232"/>
      <c r="V621" s="232"/>
      <c r="W621" s="232"/>
      <c r="X621" s="232"/>
      <c r="Y621" s="232"/>
      <c r="Z621" s="232"/>
      <c r="AA621" s="232"/>
      <c r="AB621" s="232"/>
      <c r="AC621" s="232"/>
      <c r="AD621" s="232"/>
      <c r="AE621" s="232"/>
      <c r="AF621" s="232"/>
      <c r="AG621" s="232"/>
      <c r="AH621" s="232"/>
      <c r="AI621" s="232"/>
      <c r="AJ621" s="232"/>
      <c r="AK621" s="232"/>
      <c r="AL621" s="232"/>
      <c r="AM621" s="232"/>
      <c r="AN621" s="232"/>
      <c r="AO621" s="232"/>
      <c r="AP621" s="232"/>
      <c r="AQ621" s="232"/>
      <c r="AR621" s="231"/>
      <c r="AS621" s="231"/>
      <c r="AT621" s="231"/>
      <c r="AU621" s="231"/>
      <c r="AV621" s="231"/>
      <c r="AW621" s="231"/>
      <c r="AX621" s="231"/>
      <c r="AY621" s="231"/>
    </row>
    <row r="622" spans="3:51" s="255" customFormat="1">
      <c r="C622" s="227"/>
      <c r="D622" s="253"/>
      <c r="E622" s="254"/>
      <c r="F622" s="217"/>
      <c r="G622" s="228"/>
      <c r="H622" s="229"/>
      <c r="I622" s="229"/>
      <c r="J622" s="216"/>
      <c r="K622" s="217"/>
      <c r="L622" s="230"/>
      <c r="M622" s="231"/>
      <c r="N622" s="231"/>
      <c r="O622" s="231"/>
      <c r="P622" s="231"/>
      <c r="Q622" s="232"/>
      <c r="R622" s="232"/>
      <c r="S622" s="232"/>
      <c r="T622" s="232"/>
      <c r="U622" s="232"/>
      <c r="V622" s="232"/>
      <c r="W622" s="232"/>
      <c r="X622" s="232"/>
      <c r="Y622" s="232"/>
      <c r="Z622" s="232"/>
      <c r="AA622" s="232"/>
      <c r="AB622" s="232"/>
      <c r="AC622" s="232"/>
      <c r="AD622" s="232"/>
      <c r="AE622" s="232"/>
      <c r="AF622" s="232"/>
      <c r="AG622" s="232"/>
      <c r="AH622" s="232"/>
      <c r="AI622" s="232"/>
      <c r="AJ622" s="232"/>
      <c r="AK622" s="232"/>
      <c r="AL622" s="232"/>
      <c r="AM622" s="232"/>
      <c r="AN622" s="232"/>
      <c r="AO622" s="232"/>
      <c r="AP622" s="232"/>
      <c r="AQ622" s="232"/>
      <c r="AR622" s="231"/>
      <c r="AS622" s="231"/>
      <c r="AT622" s="231"/>
      <c r="AU622" s="231"/>
      <c r="AV622" s="231"/>
      <c r="AW622" s="231"/>
      <c r="AX622" s="231"/>
      <c r="AY622" s="231"/>
    </row>
    <row r="623" spans="3:51" s="255" customFormat="1">
      <c r="C623" s="227"/>
      <c r="D623" s="253"/>
      <c r="E623" s="254"/>
      <c r="F623" s="217"/>
      <c r="G623" s="228"/>
      <c r="H623" s="229"/>
      <c r="I623" s="229"/>
      <c r="J623" s="216"/>
      <c r="K623" s="217"/>
      <c r="L623" s="230"/>
      <c r="M623" s="231"/>
      <c r="N623" s="231"/>
      <c r="O623" s="231"/>
      <c r="P623" s="231"/>
      <c r="Q623" s="232"/>
      <c r="R623" s="232"/>
      <c r="S623" s="232"/>
      <c r="T623" s="232"/>
      <c r="U623" s="232"/>
      <c r="V623" s="232"/>
      <c r="W623" s="232"/>
      <c r="X623" s="232"/>
      <c r="Y623" s="232"/>
      <c r="Z623" s="232"/>
      <c r="AA623" s="232"/>
      <c r="AB623" s="232"/>
      <c r="AC623" s="232"/>
      <c r="AD623" s="232"/>
      <c r="AE623" s="232"/>
      <c r="AF623" s="232"/>
      <c r="AG623" s="232"/>
      <c r="AH623" s="232"/>
      <c r="AI623" s="232"/>
      <c r="AJ623" s="232"/>
      <c r="AK623" s="232"/>
      <c r="AL623" s="232"/>
      <c r="AM623" s="232"/>
      <c r="AN623" s="232"/>
      <c r="AO623" s="232"/>
      <c r="AP623" s="232"/>
      <c r="AQ623" s="232"/>
      <c r="AR623" s="231"/>
      <c r="AS623" s="231"/>
      <c r="AT623" s="231"/>
      <c r="AU623" s="231"/>
      <c r="AV623" s="231"/>
      <c r="AW623" s="231"/>
      <c r="AX623" s="231"/>
      <c r="AY623" s="231"/>
    </row>
    <row r="624" spans="3:51" s="255" customFormat="1">
      <c r="C624" s="227"/>
      <c r="D624" s="253"/>
      <c r="E624" s="254"/>
      <c r="F624" s="217"/>
      <c r="G624" s="228"/>
      <c r="H624" s="229"/>
      <c r="I624" s="229"/>
      <c r="J624" s="216"/>
      <c r="K624" s="217"/>
      <c r="L624" s="230"/>
      <c r="M624" s="231"/>
      <c r="N624" s="231"/>
      <c r="O624" s="231"/>
      <c r="P624" s="231"/>
      <c r="Q624" s="232"/>
      <c r="R624" s="232"/>
      <c r="S624" s="232"/>
      <c r="T624" s="232"/>
      <c r="U624" s="232"/>
      <c r="V624" s="232"/>
      <c r="W624" s="232"/>
      <c r="X624" s="232"/>
      <c r="Y624" s="232"/>
      <c r="Z624" s="232"/>
      <c r="AA624" s="232"/>
      <c r="AB624" s="232"/>
      <c r="AC624" s="232"/>
      <c r="AD624" s="232"/>
      <c r="AE624" s="232"/>
      <c r="AF624" s="232"/>
      <c r="AG624" s="232"/>
      <c r="AH624" s="232"/>
      <c r="AI624" s="232"/>
      <c r="AJ624" s="232"/>
      <c r="AK624" s="232"/>
      <c r="AL624" s="232"/>
      <c r="AM624" s="232"/>
      <c r="AN624" s="232"/>
      <c r="AO624" s="232"/>
      <c r="AP624" s="232"/>
      <c r="AQ624" s="232"/>
      <c r="AR624" s="231"/>
      <c r="AS624" s="231"/>
      <c r="AT624" s="231"/>
      <c r="AU624" s="231"/>
      <c r="AV624" s="231"/>
      <c r="AW624" s="231"/>
      <c r="AX624" s="231"/>
      <c r="AY624" s="231"/>
    </row>
    <row r="625" spans="3:51" s="255" customFormat="1">
      <c r="C625" s="227"/>
      <c r="D625" s="253"/>
      <c r="E625" s="254"/>
      <c r="F625" s="217"/>
      <c r="G625" s="228"/>
      <c r="H625" s="229"/>
      <c r="I625" s="229"/>
      <c r="J625" s="216"/>
      <c r="K625" s="217"/>
      <c r="L625" s="230"/>
      <c r="M625" s="231"/>
      <c r="N625" s="231"/>
      <c r="O625" s="231"/>
      <c r="P625" s="231"/>
      <c r="Q625" s="232"/>
      <c r="R625" s="232"/>
      <c r="S625" s="232"/>
      <c r="T625" s="232"/>
      <c r="U625" s="232"/>
      <c r="V625" s="232"/>
      <c r="W625" s="232"/>
      <c r="X625" s="232"/>
      <c r="Y625" s="232"/>
      <c r="Z625" s="232"/>
      <c r="AA625" s="232"/>
      <c r="AB625" s="232"/>
      <c r="AC625" s="232"/>
      <c r="AD625" s="232"/>
      <c r="AE625" s="232"/>
      <c r="AF625" s="232"/>
      <c r="AG625" s="232"/>
      <c r="AH625" s="232"/>
      <c r="AI625" s="232"/>
      <c r="AJ625" s="232"/>
      <c r="AK625" s="232"/>
      <c r="AL625" s="232"/>
      <c r="AM625" s="232"/>
      <c r="AN625" s="232"/>
      <c r="AO625" s="232"/>
      <c r="AP625" s="232"/>
      <c r="AQ625" s="232"/>
      <c r="AR625" s="231"/>
      <c r="AS625" s="231"/>
      <c r="AT625" s="231"/>
      <c r="AU625" s="231"/>
      <c r="AV625" s="231"/>
      <c r="AW625" s="231"/>
      <c r="AX625" s="231"/>
      <c r="AY625" s="231"/>
    </row>
    <row r="626" spans="3:51" s="255" customFormat="1">
      <c r="C626" s="227"/>
      <c r="D626" s="253"/>
      <c r="E626" s="254"/>
      <c r="F626" s="217"/>
      <c r="G626" s="228"/>
      <c r="H626" s="229"/>
      <c r="I626" s="229"/>
      <c r="J626" s="216"/>
      <c r="K626" s="217"/>
      <c r="L626" s="230"/>
      <c r="M626" s="231"/>
      <c r="N626" s="231"/>
      <c r="O626" s="231"/>
      <c r="P626" s="231"/>
      <c r="Q626" s="232"/>
      <c r="R626" s="232"/>
      <c r="S626" s="232"/>
      <c r="T626" s="232"/>
      <c r="U626" s="232"/>
      <c r="V626" s="232"/>
      <c r="W626" s="232"/>
      <c r="X626" s="232"/>
      <c r="Y626" s="232"/>
      <c r="Z626" s="232"/>
      <c r="AA626" s="232"/>
      <c r="AB626" s="232"/>
      <c r="AC626" s="232"/>
      <c r="AD626" s="232"/>
      <c r="AE626" s="232"/>
      <c r="AF626" s="232"/>
      <c r="AG626" s="232"/>
      <c r="AH626" s="232"/>
      <c r="AI626" s="232"/>
      <c r="AJ626" s="232"/>
      <c r="AK626" s="232"/>
      <c r="AL626" s="232"/>
      <c r="AM626" s="232"/>
      <c r="AN626" s="232"/>
      <c r="AO626" s="232"/>
      <c r="AP626" s="232"/>
      <c r="AQ626" s="232"/>
      <c r="AR626" s="231"/>
      <c r="AS626" s="231"/>
      <c r="AT626" s="231"/>
      <c r="AU626" s="231"/>
      <c r="AV626" s="231"/>
      <c r="AW626" s="231"/>
      <c r="AX626" s="231"/>
      <c r="AY626" s="231"/>
    </row>
    <row r="627" spans="3:51" s="255" customFormat="1">
      <c r="C627" s="227"/>
      <c r="D627" s="253"/>
      <c r="E627" s="254"/>
      <c r="F627" s="217"/>
      <c r="G627" s="228"/>
      <c r="H627" s="229"/>
      <c r="I627" s="229"/>
      <c r="J627" s="216"/>
      <c r="K627" s="217"/>
      <c r="L627" s="230"/>
      <c r="M627" s="231"/>
      <c r="N627" s="231"/>
      <c r="O627" s="231"/>
      <c r="P627" s="231"/>
      <c r="Q627" s="232"/>
      <c r="R627" s="232"/>
      <c r="S627" s="232"/>
      <c r="T627" s="232"/>
      <c r="U627" s="232"/>
      <c r="V627" s="232"/>
      <c r="W627" s="232"/>
      <c r="X627" s="232"/>
      <c r="Y627" s="232"/>
      <c r="Z627" s="232"/>
      <c r="AA627" s="232"/>
      <c r="AB627" s="232"/>
      <c r="AC627" s="232"/>
      <c r="AD627" s="232"/>
      <c r="AE627" s="232"/>
      <c r="AF627" s="232"/>
      <c r="AG627" s="232"/>
      <c r="AH627" s="232"/>
      <c r="AI627" s="232"/>
      <c r="AJ627" s="232"/>
      <c r="AK627" s="232"/>
      <c r="AL627" s="232"/>
      <c r="AM627" s="232"/>
      <c r="AN627" s="232"/>
      <c r="AO627" s="232"/>
      <c r="AP627" s="232"/>
      <c r="AQ627" s="232"/>
      <c r="AR627" s="231"/>
      <c r="AS627" s="231"/>
      <c r="AT627" s="231"/>
      <c r="AU627" s="231"/>
      <c r="AV627" s="231"/>
      <c r="AW627" s="231"/>
      <c r="AX627" s="231"/>
      <c r="AY627" s="231"/>
    </row>
    <row r="628" spans="3:51" s="255" customFormat="1">
      <c r="C628" s="227"/>
      <c r="D628" s="253"/>
      <c r="E628" s="254"/>
      <c r="F628" s="217"/>
      <c r="G628" s="228"/>
      <c r="H628" s="229"/>
      <c r="I628" s="229"/>
      <c r="J628" s="216"/>
      <c r="K628" s="217"/>
      <c r="L628" s="230"/>
      <c r="M628" s="231"/>
      <c r="N628" s="231"/>
      <c r="O628" s="231"/>
      <c r="P628" s="231"/>
      <c r="Q628" s="232"/>
      <c r="R628" s="232"/>
      <c r="S628" s="232"/>
      <c r="T628" s="232"/>
      <c r="U628" s="232"/>
      <c r="V628" s="232"/>
      <c r="W628" s="232"/>
      <c r="X628" s="232"/>
      <c r="Y628" s="232"/>
      <c r="Z628" s="232"/>
      <c r="AA628" s="232"/>
      <c r="AB628" s="232"/>
      <c r="AC628" s="232"/>
      <c r="AD628" s="232"/>
      <c r="AE628" s="232"/>
      <c r="AF628" s="232"/>
      <c r="AG628" s="232"/>
      <c r="AH628" s="232"/>
      <c r="AI628" s="232"/>
      <c r="AJ628" s="232"/>
      <c r="AK628" s="232"/>
      <c r="AL628" s="232"/>
      <c r="AM628" s="232"/>
      <c r="AN628" s="232"/>
      <c r="AO628" s="232"/>
      <c r="AP628" s="232"/>
      <c r="AQ628" s="232"/>
      <c r="AR628" s="231"/>
      <c r="AS628" s="231"/>
      <c r="AT628" s="231"/>
      <c r="AU628" s="231"/>
      <c r="AV628" s="231"/>
      <c r="AW628" s="231"/>
      <c r="AX628" s="231"/>
      <c r="AY628" s="231"/>
    </row>
    <row r="629" spans="3:51" s="255" customFormat="1">
      <c r="C629" s="227"/>
      <c r="D629" s="253"/>
      <c r="E629" s="254"/>
      <c r="F629" s="217"/>
      <c r="G629" s="228"/>
      <c r="H629" s="229"/>
      <c r="I629" s="229"/>
      <c r="J629" s="216"/>
      <c r="K629" s="217"/>
      <c r="L629" s="230"/>
      <c r="M629" s="231"/>
      <c r="N629" s="231"/>
      <c r="O629" s="231"/>
      <c r="P629" s="231"/>
      <c r="Q629" s="232"/>
      <c r="R629" s="232"/>
      <c r="S629" s="232"/>
      <c r="T629" s="232"/>
      <c r="U629" s="232"/>
      <c r="V629" s="232"/>
      <c r="W629" s="232"/>
      <c r="X629" s="232"/>
      <c r="Y629" s="232"/>
      <c r="Z629" s="232"/>
      <c r="AA629" s="232"/>
      <c r="AB629" s="232"/>
      <c r="AC629" s="232"/>
      <c r="AD629" s="232"/>
      <c r="AE629" s="232"/>
      <c r="AF629" s="232"/>
      <c r="AG629" s="232"/>
      <c r="AH629" s="232"/>
      <c r="AI629" s="232"/>
      <c r="AJ629" s="232"/>
      <c r="AK629" s="232"/>
      <c r="AL629" s="232"/>
      <c r="AM629" s="232"/>
      <c r="AN629" s="232"/>
      <c r="AO629" s="232"/>
      <c r="AP629" s="232"/>
      <c r="AQ629" s="232"/>
      <c r="AR629" s="231"/>
      <c r="AS629" s="231"/>
      <c r="AT629" s="231"/>
      <c r="AU629" s="231"/>
      <c r="AV629" s="231"/>
      <c r="AW629" s="231"/>
      <c r="AX629" s="231"/>
      <c r="AY629" s="231"/>
    </row>
    <row r="630" spans="3:51" s="255" customFormat="1">
      <c r="C630" s="227"/>
      <c r="D630" s="253"/>
      <c r="E630" s="254"/>
      <c r="F630" s="217"/>
      <c r="G630" s="228"/>
      <c r="H630" s="229"/>
      <c r="I630" s="229"/>
      <c r="J630" s="216"/>
      <c r="K630" s="217"/>
      <c r="L630" s="230"/>
      <c r="M630" s="231"/>
      <c r="N630" s="231"/>
      <c r="O630" s="231"/>
      <c r="P630" s="231"/>
      <c r="Q630" s="232"/>
      <c r="R630" s="232"/>
      <c r="S630" s="232"/>
      <c r="T630" s="232"/>
      <c r="U630" s="232"/>
      <c r="V630" s="232"/>
      <c r="W630" s="232"/>
      <c r="X630" s="232"/>
      <c r="Y630" s="232"/>
      <c r="Z630" s="232"/>
      <c r="AA630" s="232"/>
      <c r="AB630" s="232"/>
      <c r="AC630" s="232"/>
      <c r="AD630" s="232"/>
      <c r="AE630" s="232"/>
      <c r="AF630" s="232"/>
      <c r="AG630" s="232"/>
      <c r="AH630" s="232"/>
      <c r="AI630" s="232"/>
      <c r="AJ630" s="232"/>
      <c r="AK630" s="232"/>
      <c r="AL630" s="232"/>
      <c r="AM630" s="232"/>
      <c r="AN630" s="232"/>
      <c r="AO630" s="232"/>
      <c r="AP630" s="232"/>
      <c r="AQ630" s="232"/>
      <c r="AR630" s="231"/>
      <c r="AS630" s="231"/>
      <c r="AT630" s="231"/>
      <c r="AU630" s="231"/>
      <c r="AV630" s="231"/>
      <c r="AW630" s="231"/>
      <c r="AX630" s="231"/>
      <c r="AY630" s="231"/>
    </row>
    <row r="631" spans="3:51" s="255" customFormat="1">
      <c r="C631" s="227"/>
      <c r="D631" s="253"/>
      <c r="E631" s="254"/>
      <c r="F631" s="217"/>
      <c r="G631" s="228"/>
      <c r="H631" s="229"/>
      <c r="I631" s="229"/>
      <c r="J631" s="216"/>
      <c r="K631" s="217"/>
      <c r="L631" s="230"/>
      <c r="M631" s="231"/>
      <c r="N631" s="231"/>
      <c r="O631" s="231"/>
      <c r="P631" s="231"/>
      <c r="Q631" s="232"/>
      <c r="R631" s="232"/>
      <c r="S631" s="232"/>
      <c r="T631" s="232"/>
      <c r="U631" s="232"/>
      <c r="V631" s="232"/>
      <c r="W631" s="232"/>
      <c r="X631" s="232"/>
      <c r="Y631" s="232"/>
      <c r="Z631" s="232"/>
      <c r="AA631" s="232"/>
      <c r="AB631" s="232"/>
      <c r="AC631" s="232"/>
      <c r="AD631" s="232"/>
      <c r="AE631" s="232"/>
      <c r="AF631" s="232"/>
      <c r="AG631" s="232"/>
      <c r="AH631" s="232"/>
      <c r="AI631" s="232"/>
      <c r="AJ631" s="232"/>
      <c r="AK631" s="232"/>
      <c r="AL631" s="232"/>
      <c r="AM631" s="232"/>
      <c r="AN631" s="232"/>
      <c r="AO631" s="232"/>
      <c r="AP631" s="232"/>
      <c r="AQ631" s="232"/>
      <c r="AR631" s="231"/>
      <c r="AS631" s="231"/>
      <c r="AT631" s="231"/>
      <c r="AU631" s="231"/>
      <c r="AV631" s="231"/>
      <c r="AW631" s="231"/>
      <c r="AX631" s="231"/>
      <c r="AY631" s="231"/>
    </row>
    <row r="632" spans="3:51" s="255" customFormat="1">
      <c r="C632" s="227"/>
      <c r="D632" s="253"/>
      <c r="E632" s="254"/>
      <c r="F632" s="217"/>
      <c r="G632" s="228"/>
      <c r="H632" s="229"/>
      <c r="I632" s="229"/>
      <c r="J632" s="216"/>
      <c r="K632" s="217"/>
      <c r="L632" s="230"/>
      <c r="M632" s="231"/>
      <c r="N632" s="231"/>
      <c r="O632" s="231"/>
      <c r="P632" s="231"/>
      <c r="Q632" s="232"/>
      <c r="R632" s="232"/>
      <c r="S632" s="232"/>
      <c r="T632" s="232"/>
      <c r="U632" s="232"/>
      <c r="V632" s="232"/>
      <c r="W632" s="232"/>
      <c r="X632" s="232"/>
      <c r="Y632" s="232"/>
      <c r="Z632" s="232"/>
      <c r="AA632" s="232"/>
      <c r="AB632" s="232"/>
      <c r="AC632" s="232"/>
      <c r="AD632" s="232"/>
      <c r="AE632" s="232"/>
      <c r="AF632" s="232"/>
      <c r="AG632" s="232"/>
      <c r="AH632" s="232"/>
      <c r="AI632" s="232"/>
      <c r="AJ632" s="232"/>
      <c r="AK632" s="232"/>
      <c r="AL632" s="232"/>
      <c r="AM632" s="232"/>
      <c r="AN632" s="232"/>
      <c r="AO632" s="232"/>
      <c r="AP632" s="232"/>
      <c r="AQ632" s="232"/>
      <c r="AR632" s="231"/>
      <c r="AS632" s="231"/>
      <c r="AT632" s="231"/>
      <c r="AU632" s="231"/>
      <c r="AV632" s="231"/>
      <c r="AW632" s="231"/>
      <c r="AX632" s="231"/>
      <c r="AY632" s="231"/>
    </row>
    <row r="633" spans="3:51" s="255" customFormat="1">
      <c r="C633" s="227"/>
      <c r="D633" s="253"/>
      <c r="E633" s="254"/>
      <c r="F633" s="217"/>
      <c r="G633" s="228"/>
      <c r="H633" s="229"/>
      <c r="I633" s="229"/>
      <c r="J633" s="216"/>
      <c r="K633" s="217"/>
      <c r="L633" s="230"/>
      <c r="M633" s="231"/>
      <c r="N633" s="231"/>
      <c r="O633" s="231"/>
      <c r="P633" s="231"/>
      <c r="Q633" s="232"/>
      <c r="R633" s="232"/>
      <c r="S633" s="232"/>
      <c r="T633" s="232"/>
      <c r="U633" s="232"/>
      <c r="V633" s="232"/>
      <c r="W633" s="232"/>
      <c r="X633" s="232"/>
      <c r="Y633" s="232"/>
      <c r="Z633" s="232"/>
      <c r="AA633" s="232"/>
      <c r="AB633" s="232"/>
      <c r="AC633" s="232"/>
      <c r="AD633" s="232"/>
      <c r="AE633" s="232"/>
      <c r="AF633" s="232"/>
      <c r="AG633" s="232"/>
      <c r="AH633" s="232"/>
      <c r="AI633" s="232"/>
      <c r="AJ633" s="232"/>
      <c r="AK633" s="232"/>
      <c r="AL633" s="232"/>
      <c r="AM633" s="232"/>
      <c r="AN633" s="232"/>
      <c r="AO633" s="232"/>
      <c r="AP633" s="232"/>
      <c r="AQ633" s="232"/>
      <c r="AR633" s="231"/>
      <c r="AS633" s="231"/>
      <c r="AT633" s="231"/>
      <c r="AU633" s="231"/>
      <c r="AV633" s="231"/>
      <c r="AW633" s="231"/>
      <c r="AX633" s="231"/>
      <c r="AY633" s="231"/>
    </row>
    <row r="634" spans="3:51" s="255" customFormat="1">
      <c r="C634" s="227"/>
      <c r="D634" s="253"/>
      <c r="E634" s="254"/>
      <c r="F634" s="217"/>
      <c r="G634" s="228"/>
      <c r="H634" s="229"/>
      <c r="I634" s="229"/>
      <c r="J634" s="216"/>
      <c r="K634" s="217"/>
      <c r="L634" s="230"/>
      <c r="M634" s="231"/>
      <c r="N634" s="231"/>
      <c r="O634" s="231"/>
      <c r="P634" s="231"/>
      <c r="Q634" s="232"/>
      <c r="R634" s="232"/>
      <c r="S634" s="232"/>
      <c r="T634" s="232"/>
      <c r="U634" s="232"/>
      <c r="V634" s="232"/>
      <c r="W634" s="232"/>
      <c r="X634" s="232"/>
      <c r="Y634" s="232"/>
      <c r="Z634" s="232"/>
      <c r="AA634" s="232"/>
      <c r="AB634" s="232"/>
      <c r="AC634" s="232"/>
      <c r="AD634" s="232"/>
      <c r="AE634" s="232"/>
      <c r="AF634" s="232"/>
      <c r="AG634" s="232"/>
      <c r="AH634" s="232"/>
      <c r="AI634" s="232"/>
      <c r="AJ634" s="232"/>
      <c r="AK634" s="232"/>
      <c r="AL634" s="232"/>
      <c r="AM634" s="232"/>
      <c r="AN634" s="232"/>
      <c r="AO634" s="232"/>
      <c r="AP634" s="232"/>
      <c r="AQ634" s="232"/>
      <c r="AR634" s="231"/>
      <c r="AS634" s="231"/>
      <c r="AT634" s="231"/>
      <c r="AU634" s="231"/>
      <c r="AV634" s="231"/>
      <c r="AW634" s="231"/>
      <c r="AX634" s="231"/>
      <c r="AY634" s="231"/>
    </row>
    <row r="635" spans="3:51" s="255" customFormat="1">
      <c r="C635" s="227"/>
      <c r="D635" s="253"/>
      <c r="E635" s="254"/>
      <c r="F635" s="217"/>
      <c r="G635" s="228"/>
      <c r="H635" s="229"/>
      <c r="I635" s="229"/>
      <c r="J635" s="216"/>
      <c r="K635" s="217"/>
      <c r="L635" s="230"/>
      <c r="M635" s="231"/>
      <c r="N635" s="231"/>
      <c r="O635" s="231"/>
      <c r="P635" s="231"/>
      <c r="Q635" s="232"/>
      <c r="R635" s="232"/>
      <c r="S635" s="232"/>
      <c r="T635" s="232"/>
      <c r="U635" s="232"/>
      <c r="V635" s="232"/>
      <c r="W635" s="232"/>
      <c r="X635" s="232"/>
      <c r="Y635" s="232"/>
      <c r="Z635" s="232"/>
      <c r="AA635" s="232"/>
      <c r="AB635" s="232"/>
      <c r="AC635" s="232"/>
      <c r="AD635" s="232"/>
      <c r="AE635" s="232"/>
      <c r="AF635" s="232"/>
      <c r="AG635" s="232"/>
      <c r="AH635" s="232"/>
      <c r="AI635" s="232"/>
      <c r="AJ635" s="232"/>
      <c r="AK635" s="232"/>
      <c r="AL635" s="232"/>
      <c r="AM635" s="232"/>
      <c r="AN635" s="232"/>
      <c r="AO635" s="232"/>
      <c r="AP635" s="232"/>
      <c r="AQ635" s="232"/>
      <c r="AR635" s="231"/>
      <c r="AS635" s="231"/>
      <c r="AT635" s="231"/>
      <c r="AU635" s="231"/>
      <c r="AV635" s="231"/>
      <c r="AW635" s="231"/>
      <c r="AX635" s="231"/>
      <c r="AY635" s="231"/>
    </row>
    <row r="636" spans="3:51" s="255" customFormat="1">
      <c r="C636" s="227"/>
      <c r="D636" s="253"/>
      <c r="E636" s="254"/>
      <c r="F636" s="217"/>
      <c r="G636" s="228"/>
      <c r="H636" s="229"/>
      <c r="I636" s="229"/>
      <c r="J636" s="216"/>
      <c r="K636" s="217"/>
      <c r="L636" s="230"/>
      <c r="M636" s="231"/>
      <c r="N636" s="231"/>
      <c r="O636" s="231"/>
      <c r="P636" s="231"/>
      <c r="Q636" s="232"/>
      <c r="R636" s="232"/>
      <c r="S636" s="232"/>
      <c r="T636" s="232"/>
      <c r="U636" s="232"/>
      <c r="V636" s="232"/>
      <c r="W636" s="232"/>
      <c r="X636" s="232"/>
      <c r="Y636" s="232"/>
      <c r="Z636" s="232"/>
      <c r="AA636" s="232"/>
      <c r="AB636" s="232"/>
      <c r="AC636" s="232"/>
      <c r="AD636" s="232"/>
      <c r="AE636" s="232"/>
      <c r="AF636" s="232"/>
      <c r="AG636" s="232"/>
      <c r="AH636" s="232"/>
      <c r="AI636" s="232"/>
      <c r="AJ636" s="232"/>
      <c r="AK636" s="232"/>
      <c r="AL636" s="232"/>
      <c r="AM636" s="232"/>
      <c r="AN636" s="232"/>
      <c r="AO636" s="232"/>
      <c r="AP636" s="232"/>
      <c r="AQ636" s="232"/>
      <c r="AR636" s="231"/>
      <c r="AS636" s="231"/>
      <c r="AT636" s="231"/>
      <c r="AU636" s="231"/>
      <c r="AV636" s="231"/>
      <c r="AW636" s="231"/>
      <c r="AX636" s="231"/>
      <c r="AY636" s="231"/>
    </row>
    <row r="637" spans="3:51" s="255" customFormat="1">
      <c r="C637" s="227"/>
      <c r="D637" s="253"/>
      <c r="E637" s="254"/>
      <c r="F637" s="217"/>
      <c r="G637" s="228"/>
      <c r="H637" s="229"/>
      <c r="I637" s="229"/>
      <c r="J637" s="216"/>
      <c r="K637" s="217"/>
      <c r="L637" s="230"/>
      <c r="M637" s="231"/>
      <c r="N637" s="231"/>
      <c r="O637" s="231"/>
      <c r="P637" s="231"/>
      <c r="Q637" s="232"/>
      <c r="R637" s="232"/>
      <c r="S637" s="232"/>
      <c r="T637" s="232"/>
      <c r="U637" s="232"/>
      <c r="V637" s="232"/>
      <c r="W637" s="232"/>
      <c r="X637" s="232"/>
      <c r="Y637" s="232"/>
      <c r="Z637" s="232"/>
      <c r="AA637" s="232"/>
      <c r="AB637" s="232"/>
      <c r="AC637" s="232"/>
      <c r="AD637" s="232"/>
      <c r="AE637" s="232"/>
      <c r="AF637" s="232"/>
      <c r="AG637" s="232"/>
      <c r="AH637" s="232"/>
      <c r="AI637" s="232"/>
      <c r="AJ637" s="232"/>
      <c r="AK637" s="232"/>
      <c r="AL637" s="232"/>
      <c r="AM637" s="232"/>
      <c r="AN637" s="232"/>
      <c r="AO637" s="232"/>
      <c r="AP637" s="232"/>
      <c r="AQ637" s="232"/>
      <c r="AR637" s="231"/>
      <c r="AS637" s="231"/>
      <c r="AT637" s="231"/>
      <c r="AU637" s="231"/>
      <c r="AV637" s="231"/>
      <c r="AW637" s="231"/>
      <c r="AX637" s="231"/>
      <c r="AY637" s="231"/>
    </row>
    <row r="638" spans="3:51" s="255" customFormat="1">
      <c r="C638" s="227"/>
      <c r="D638" s="253"/>
      <c r="E638" s="254"/>
      <c r="F638" s="217"/>
      <c r="G638" s="228"/>
      <c r="H638" s="229"/>
      <c r="I638" s="229"/>
      <c r="J638" s="216"/>
      <c r="K638" s="217"/>
      <c r="L638" s="230"/>
      <c r="M638" s="231"/>
      <c r="N638" s="231"/>
      <c r="O638" s="231"/>
      <c r="P638" s="231"/>
      <c r="Q638" s="232"/>
      <c r="R638" s="232"/>
      <c r="S638" s="232"/>
      <c r="T638" s="232"/>
      <c r="U638" s="232"/>
      <c r="V638" s="232"/>
      <c r="W638" s="232"/>
      <c r="X638" s="232"/>
      <c r="Y638" s="232"/>
      <c r="Z638" s="232"/>
      <c r="AA638" s="232"/>
      <c r="AB638" s="232"/>
      <c r="AC638" s="232"/>
      <c r="AD638" s="232"/>
      <c r="AE638" s="232"/>
      <c r="AF638" s="232"/>
      <c r="AG638" s="232"/>
      <c r="AH638" s="232"/>
      <c r="AI638" s="232"/>
      <c r="AJ638" s="232"/>
      <c r="AK638" s="232"/>
      <c r="AL638" s="232"/>
      <c r="AM638" s="232"/>
      <c r="AN638" s="232"/>
      <c r="AO638" s="232"/>
      <c r="AP638" s="232"/>
      <c r="AQ638" s="232"/>
      <c r="AR638" s="231"/>
      <c r="AS638" s="231"/>
      <c r="AT638" s="231"/>
      <c r="AU638" s="231"/>
      <c r="AV638" s="231"/>
      <c r="AW638" s="231"/>
      <c r="AX638" s="231"/>
      <c r="AY638" s="231"/>
    </row>
    <row r="639" spans="3:51" s="255" customFormat="1">
      <c r="C639" s="227"/>
      <c r="D639" s="253"/>
      <c r="E639" s="254"/>
      <c r="F639" s="217"/>
      <c r="G639" s="228"/>
      <c r="H639" s="229"/>
      <c r="I639" s="229"/>
      <c r="J639" s="216"/>
      <c r="K639" s="217"/>
      <c r="L639" s="230"/>
      <c r="M639" s="231"/>
      <c r="N639" s="231"/>
      <c r="O639" s="231"/>
      <c r="P639" s="231"/>
      <c r="Q639" s="232"/>
      <c r="R639" s="232"/>
      <c r="S639" s="232"/>
      <c r="T639" s="232"/>
      <c r="U639" s="232"/>
      <c r="V639" s="232"/>
      <c r="W639" s="232"/>
      <c r="X639" s="232"/>
      <c r="Y639" s="232"/>
      <c r="Z639" s="232"/>
      <c r="AA639" s="232"/>
      <c r="AB639" s="232"/>
      <c r="AC639" s="232"/>
      <c r="AD639" s="232"/>
      <c r="AE639" s="232"/>
      <c r="AF639" s="232"/>
      <c r="AG639" s="232"/>
      <c r="AH639" s="232"/>
      <c r="AI639" s="232"/>
      <c r="AJ639" s="232"/>
      <c r="AK639" s="232"/>
      <c r="AL639" s="232"/>
      <c r="AM639" s="232"/>
      <c r="AN639" s="232"/>
      <c r="AO639" s="232"/>
      <c r="AP639" s="232"/>
      <c r="AQ639" s="232"/>
      <c r="AR639" s="231"/>
      <c r="AS639" s="231"/>
      <c r="AT639" s="231"/>
      <c r="AU639" s="231"/>
      <c r="AV639" s="231"/>
      <c r="AW639" s="231"/>
      <c r="AX639" s="231"/>
      <c r="AY639" s="231"/>
    </row>
    <row r="640" spans="3:51" s="255" customFormat="1">
      <c r="C640" s="227"/>
      <c r="D640" s="253"/>
      <c r="E640" s="254"/>
      <c r="F640" s="217"/>
      <c r="G640" s="228"/>
      <c r="H640" s="229"/>
      <c r="I640" s="229"/>
      <c r="J640" s="216"/>
      <c r="K640" s="217"/>
      <c r="L640" s="230"/>
      <c r="M640" s="231"/>
      <c r="N640" s="231"/>
      <c r="O640" s="231"/>
      <c r="P640" s="231"/>
      <c r="Q640" s="232"/>
      <c r="R640" s="232"/>
      <c r="S640" s="232"/>
      <c r="T640" s="232"/>
      <c r="U640" s="232"/>
      <c r="V640" s="232"/>
      <c r="W640" s="232"/>
      <c r="X640" s="232"/>
      <c r="Y640" s="232"/>
      <c r="Z640" s="232"/>
      <c r="AA640" s="232"/>
      <c r="AB640" s="232"/>
      <c r="AC640" s="232"/>
      <c r="AD640" s="232"/>
      <c r="AE640" s="232"/>
      <c r="AF640" s="232"/>
      <c r="AG640" s="232"/>
      <c r="AH640" s="232"/>
      <c r="AI640" s="232"/>
      <c r="AJ640" s="232"/>
      <c r="AK640" s="232"/>
      <c r="AL640" s="232"/>
      <c r="AM640" s="232"/>
      <c r="AN640" s="232"/>
      <c r="AO640" s="232"/>
      <c r="AP640" s="232"/>
      <c r="AQ640" s="232"/>
      <c r="AR640" s="231"/>
      <c r="AS640" s="231"/>
      <c r="AT640" s="231"/>
      <c r="AU640" s="231"/>
      <c r="AV640" s="231"/>
      <c r="AW640" s="231"/>
      <c r="AX640" s="231"/>
      <c r="AY640" s="231"/>
    </row>
    <row r="641" spans="3:51" s="255" customFormat="1">
      <c r="C641" s="227"/>
      <c r="D641" s="253"/>
      <c r="E641" s="254"/>
      <c r="F641" s="217"/>
      <c r="G641" s="228"/>
      <c r="H641" s="229"/>
      <c r="I641" s="229"/>
      <c r="J641" s="216"/>
      <c r="K641" s="217"/>
      <c r="L641" s="230"/>
      <c r="M641" s="231"/>
      <c r="N641" s="231"/>
      <c r="O641" s="231"/>
      <c r="P641" s="231"/>
      <c r="Q641" s="232"/>
      <c r="R641" s="232"/>
      <c r="S641" s="232"/>
      <c r="T641" s="232"/>
      <c r="U641" s="232"/>
      <c r="V641" s="232"/>
      <c r="W641" s="232"/>
      <c r="X641" s="232"/>
      <c r="Y641" s="232"/>
      <c r="Z641" s="232"/>
      <c r="AA641" s="232"/>
      <c r="AB641" s="232"/>
      <c r="AC641" s="232"/>
      <c r="AD641" s="232"/>
      <c r="AE641" s="232"/>
      <c r="AF641" s="232"/>
      <c r="AG641" s="232"/>
      <c r="AH641" s="232"/>
      <c r="AI641" s="232"/>
      <c r="AJ641" s="232"/>
      <c r="AK641" s="232"/>
      <c r="AL641" s="232"/>
      <c r="AM641" s="232"/>
      <c r="AN641" s="232"/>
      <c r="AO641" s="232"/>
      <c r="AP641" s="232"/>
      <c r="AQ641" s="232"/>
      <c r="AR641" s="231"/>
      <c r="AS641" s="231"/>
      <c r="AT641" s="231"/>
      <c r="AU641" s="231"/>
      <c r="AV641" s="231"/>
      <c r="AW641" s="231"/>
      <c r="AX641" s="231"/>
      <c r="AY641" s="231"/>
    </row>
    <row r="642" spans="3:51" s="255" customFormat="1">
      <c r="C642" s="227"/>
      <c r="D642" s="253"/>
      <c r="E642" s="254"/>
      <c r="F642" s="217"/>
      <c r="G642" s="228"/>
      <c r="H642" s="229"/>
      <c r="I642" s="229"/>
      <c r="J642" s="216"/>
      <c r="K642" s="217"/>
      <c r="L642" s="230"/>
      <c r="M642" s="231"/>
      <c r="N642" s="231"/>
      <c r="O642" s="231"/>
      <c r="P642" s="231"/>
      <c r="Q642" s="232"/>
      <c r="R642" s="232"/>
      <c r="S642" s="232"/>
      <c r="T642" s="232"/>
      <c r="U642" s="232"/>
      <c r="V642" s="232"/>
      <c r="W642" s="232"/>
      <c r="X642" s="232"/>
      <c r="Y642" s="232"/>
      <c r="Z642" s="232"/>
      <c r="AA642" s="232"/>
      <c r="AB642" s="232"/>
      <c r="AC642" s="232"/>
      <c r="AD642" s="232"/>
      <c r="AE642" s="232"/>
      <c r="AF642" s="232"/>
      <c r="AG642" s="232"/>
      <c r="AH642" s="232"/>
      <c r="AI642" s="232"/>
      <c r="AJ642" s="232"/>
      <c r="AK642" s="232"/>
      <c r="AL642" s="232"/>
      <c r="AM642" s="232"/>
      <c r="AN642" s="232"/>
      <c r="AO642" s="232"/>
      <c r="AP642" s="232"/>
      <c r="AQ642" s="232"/>
      <c r="AR642" s="231"/>
      <c r="AS642" s="231"/>
      <c r="AT642" s="231"/>
      <c r="AU642" s="231"/>
      <c r="AV642" s="231"/>
      <c r="AW642" s="231"/>
      <c r="AX642" s="231"/>
      <c r="AY642" s="231"/>
    </row>
    <row r="643" spans="3:51" s="255" customFormat="1">
      <c r="C643" s="227"/>
      <c r="D643" s="253"/>
      <c r="E643" s="254"/>
      <c r="F643" s="217"/>
      <c r="G643" s="228"/>
      <c r="H643" s="229"/>
      <c r="I643" s="229"/>
      <c r="J643" s="216"/>
      <c r="K643" s="217"/>
      <c r="L643" s="230"/>
      <c r="M643" s="231"/>
      <c r="N643" s="231"/>
      <c r="O643" s="231"/>
      <c r="P643" s="231"/>
      <c r="Q643" s="232"/>
      <c r="R643" s="232"/>
      <c r="S643" s="232"/>
      <c r="T643" s="232"/>
      <c r="U643" s="232"/>
      <c r="V643" s="232"/>
      <c r="W643" s="232"/>
      <c r="X643" s="232"/>
      <c r="Y643" s="232"/>
      <c r="Z643" s="232"/>
      <c r="AA643" s="232"/>
      <c r="AB643" s="232"/>
      <c r="AC643" s="232"/>
      <c r="AD643" s="232"/>
      <c r="AE643" s="232"/>
      <c r="AF643" s="232"/>
      <c r="AG643" s="232"/>
      <c r="AH643" s="232"/>
      <c r="AI643" s="232"/>
      <c r="AJ643" s="232"/>
      <c r="AK643" s="232"/>
      <c r="AL643" s="232"/>
      <c r="AM643" s="232"/>
      <c r="AN643" s="232"/>
      <c r="AO643" s="232"/>
      <c r="AP643" s="232"/>
      <c r="AQ643" s="232"/>
      <c r="AR643" s="231"/>
      <c r="AS643" s="231"/>
      <c r="AT643" s="231"/>
      <c r="AU643" s="231"/>
      <c r="AV643" s="231"/>
      <c r="AW643" s="231"/>
      <c r="AX643" s="231"/>
      <c r="AY643" s="231"/>
    </row>
    <row r="644" spans="3:51" s="255" customFormat="1">
      <c r="C644" s="227"/>
      <c r="D644" s="253"/>
      <c r="E644" s="254"/>
      <c r="F644" s="217"/>
      <c r="G644" s="228"/>
      <c r="H644" s="229"/>
      <c r="I644" s="229"/>
      <c r="J644" s="216"/>
      <c r="K644" s="217"/>
      <c r="L644" s="230"/>
      <c r="M644" s="231"/>
      <c r="N644" s="231"/>
      <c r="O644" s="231"/>
      <c r="P644" s="231"/>
      <c r="Q644" s="232"/>
      <c r="R644" s="232"/>
      <c r="S644" s="232"/>
      <c r="T644" s="232"/>
      <c r="U644" s="232"/>
      <c r="V644" s="232"/>
      <c r="W644" s="232"/>
      <c r="X644" s="232"/>
      <c r="Y644" s="232"/>
      <c r="Z644" s="232"/>
      <c r="AA644" s="232"/>
      <c r="AB644" s="232"/>
      <c r="AC644" s="232"/>
      <c r="AD644" s="232"/>
      <c r="AE644" s="232"/>
      <c r="AF644" s="232"/>
      <c r="AG644" s="232"/>
      <c r="AH644" s="232"/>
      <c r="AI644" s="232"/>
      <c r="AJ644" s="232"/>
      <c r="AK644" s="232"/>
      <c r="AL644" s="232"/>
      <c r="AM644" s="232"/>
      <c r="AN644" s="232"/>
      <c r="AO644" s="232"/>
      <c r="AP644" s="232"/>
      <c r="AQ644" s="232"/>
      <c r="AR644" s="231"/>
      <c r="AS644" s="231"/>
      <c r="AT644" s="231"/>
      <c r="AU644" s="231"/>
      <c r="AV644" s="231"/>
      <c r="AW644" s="231"/>
      <c r="AX644" s="231"/>
      <c r="AY644" s="231"/>
    </row>
    <row r="645" spans="3:51" s="255" customFormat="1">
      <c r="C645" s="227"/>
      <c r="D645" s="253"/>
      <c r="E645" s="254"/>
      <c r="F645" s="217"/>
      <c r="G645" s="228"/>
      <c r="H645" s="229"/>
      <c r="I645" s="229"/>
      <c r="J645" s="216"/>
      <c r="K645" s="217"/>
      <c r="L645" s="230"/>
      <c r="M645" s="231"/>
      <c r="N645" s="231"/>
      <c r="O645" s="231"/>
      <c r="P645" s="231"/>
      <c r="Q645" s="232"/>
      <c r="R645" s="232"/>
      <c r="S645" s="232"/>
      <c r="T645" s="232"/>
      <c r="U645" s="232"/>
      <c r="V645" s="232"/>
      <c r="W645" s="232"/>
      <c r="X645" s="232"/>
      <c r="Y645" s="232"/>
      <c r="Z645" s="232"/>
      <c r="AA645" s="232"/>
      <c r="AB645" s="232"/>
      <c r="AC645" s="232"/>
      <c r="AD645" s="232"/>
      <c r="AE645" s="232"/>
      <c r="AF645" s="232"/>
      <c r="AG645" s="232"/>
      <c r="AH645" s="232"/>
      <c r="AI645" s="232"/>
      <c r="AJ645" s="232"/>
      <c r="AK645" s="232"/>
      <c r="AL645" s="232"/>
      <c r="AM645" s="232"/>
      <c r="AN645" s="232"/>
      <c r="AO645" s="232"/>
      <c r="AP645" s="232"/>
      <c r="AQ645" s="232"/>
      <c r="AR645" s="231"/>
      <c r="AS645" s="231"/>
      <c r="AT645" s="231"/>
      <c r="AU645" s="231"/>
      <c r="AV645" s="231"/>
      <c r="AW645" s="231"/>
      <c r="AX645" s="231"/>
      <c r="AY645" s="231"/>
    </row>
    <row r="646" spans="3:51" s="255" customFormat="1">
      <c r="C646" s="227"/>
      <c r="D646" s="253"/>
      <c r="E646" s="254"/>
      <c r="F646" s="217"/>
      <c r="G646" s="228"/>
      <c r="H646" s="229"/>
      <c r="I646" s="229"/>
      <c r="J646" s="216"/>
      <c r="K646" s="217"/>
      <c r="L646" s="230"/>
      <c r="M646" s="231"/>
      <c r="N646" s="231"/>
      <c r="O646" s="231"/>
      <c r="P646" s="231"/>
      <c r="Q646" s="232"/>
      <c r="R646" s="232"/>
      <c r="S646" s="232"/>
      <c r="T646" s="232"/>
      <c r="U646" s="232"/>
      <c r="V646" s="232"/>
      <c r="W646" s="232"/>
      <c r="X646" s="232"/>
      <c r="Y646" s="232"/>
      <c r="Z646" s="232"/>
      <c r="AA646" s="232"/>
      <c r="AB646" s="232"/>
      <c r="AC646" s="232"/>
      <c r="AD646" s="232"/>
      <c r="AE646" s="232"/>
      <c r="AF646" s="232"/>
      <c r="AG646" s="232"/>
      <c r="AH646" s="232"/>
      <c r="AI646" s="232"/>
      <c r="AJ646" s="232"/>
      <c r="AK646" s="232"/>
      <c r="AL646" s="232"/>
      <c r="AM646" s="232"/>
      <c r="AN646" s="232"/>
      <c r="AO646" s="232"/>
      <c r="AP646" s="232"/>
      <c r="AQ646" s="232"/>
      <c r="AR646" s="231"/>
      <c r="AS646" s="231"/>
      <c r="AT646" s="231"/>
      <c r="AU646" s="231"/>
      <c r="AV646" s="231"/>
      <c r="AW646" s="231"/>
      <c r="AX646" s="231"/>
      <c r="AY646" s="231"/>
    </row>
    <row r="647" spans="3:51" s="255" customFormat="1">
      <c r="C647" s="227"/>
      <c r="D647" s="253"/>
      <c r="E647" s="254"/>
      <c r="F647" s="217"/>
      <c r="G647" s="228"/>
      <c r="H647" s="229"/>
      <c r="I647" s="229"/>
      <c r="J647" s="216"/>
      <c r="K647" s="217"/>
      <c r="L647" s="230"/>
      <c r="M647" s="231"/>
      <c r="N647" s="231"/>
      <c r="O647" s="231"/>
      <c r="P647" s="231"/>
      <c r="Q647" s="232"/>
      <c r="R647" s="232"/>
      <c r="S647" s="232"/>
      <c r="T647" s="232"/>
      <c r="U647" s="232"/>
      <c r="V647" s="232"/>
      <c r="W647" s="232"/>
      <c r="X647" s="232"/>
      <c r="Y647" s="232"/>
      <c r="Z647" s="232"/>
      <c r="AA647" s="232"/>
      <c r="AB647" s="232"/>
      <c r="AC647" s="232"/>
      <c r="AD647" s="232"/>
      <c r="AE647" s="232"/>
      <c r="AF647" s="232"/>
      <c r="AG647" s="232"/>
      <c r="AH647" s="232"/>
      <c r="AI647" s="232"/>
      <c r="AJ647" s="232"/>
      <c r="AK647" s="232"/>
      <c r="AL647" s="232"/>
      <c r="AM647" s="232"/>
      <c r="AN647" s="232"/>
      <c r="AO647" s="232"/>
      <c r="AP647" s="232"/>
      <c r="AQ647" s="232"/>
      <c r="AR647" s="231"/>
      <c r="AS647" s="231"/>
      <c r="AT647" s="231"/>
      <c r="AU647" s="231"/>
      <c r="AV647" s="231"/>
      <c r="AW647" s="231"/>
      <c r="AX647" s="231"/>
      <c r="AY647" s="231"/>
    </row>
    <row r="648" spans="3:51" s="255" customFormat="1">
      <c r="C648" s="227"/>
      <c r="D648" s="253"/>
      <c r="E648" s="254"/>
      <c r="F648" s="217"/>
      <c r="G648" s="228"/>
      <c r="H648" s="229"/>
      <c r="I648" s="229"/>
      <c r="J648" s="216"/>
      <c r="K648" s="217"/>
      <c r="L648" s="230"/>
      <c r="M648" s="231"/>
      <c r="N648" s="231"/>
      <c r="O648" s="231"/>
      <c r="P648" s="231"/>
      <c r="Q648" s="232"/>
      <c r="R648" s="232"/>
      <c r="S648" s="232"/>
      <c r="T648" s="232"/>
      <c r="U648" s="232"/>
      <c r="V648" s="232"/>
      <c r="W648" s="232"/>
      <c r="X648" s="232"/>
      <c r="Y648" s="232"/>
      <c r="Z648" s="232"/>
      <c r="AA648" s="232"/>
      <c r="AB648" s="232"/>
      <c r="AC648" s="232"/>
      <c r="AD648" s="232"/>
      <c r="AE648" s="232"/>
      <c r="AF648" s="232"/>
      <c r="AG648" s="232"/>
      <c r="AH648" s="232"/>
      <c r="AI648" s="232"/>
      <c r="AJ648" s="232"/>
      <c r="AK648" s="232"/>
      <c r="AL648" s="232"/>
      <c r="AM648" s="232"/>
      <c r="AN648" s="232"/>
      <c r="AO648" s="232"/>
      <c r="AP648" s="232"/>
      <c r="AQ648" s="232"/>
      <c r="AR648" s="231"/>
      <c r="AS648" s="231"/>
      <c r="AT648" s="231"/>
      <c r="AU648" s="231"/>
      <c r="AV648" s="231"/>
      <c r="AW648" s="231"/>
      <c r="AX648" s="231"/>
      <c r="AY648" s="231"/>
    </row>
    <row r="649" spans="3:51" s="255" customFormat="1">
      <c r="C649" s="227"/>
      <c r="D649" s="253"/>
      <c r="E649" s="254"/>
      <c r="F649" s="217"/>
      <c r="G649" s="228"/>
      <c r="H649" s="229"/>
      <c r="I649" s="229"/>
      <c r="J649" s="216"/>
      <c r="K649" s="217"/>
      <c r="L649" s="230"/>
      <c r="M649" s="231"/>
      <c r="N649" s="231"/>
      <c r="O649" s="231"/>
      <c r="P649" s="231"/>
      <c r="Q649" s="232"/>
      <c r="R649" s="232"/>
      <c r="S649" s="232"/>
      <c r="T649" s="232"/>
      <c r="U649" s="232"/>
      <c r="V649" s="232"/>
      <c r="W649" s="232"/>
      <c r="X649" s="232"/>
      <c r="Y649" s="232"/>
      <c r="Z649" s="232"/>
      <c r="AA649" s="232"/>
      <c r="AB649" s="232"/>
      <c r="AC649" s="232"/>
      <c r="AD649" s="232"/>
      <c r="AE649" s="232"/>
      <c r="AF649" s="232"/>
      <c r="AG649" s="232"/>
      <c r="AH649" s="232"/>
      <c r="AI649" s="232"/>
      <c r="AJ649" s="232"/>
      <c r="AK649" s="232"/>
      <c r="AL649" s="232"/>
      <c r="AM649" s="232"/>
      <c r="AN649" s="232"/>
      <c r="AO649" s="232"/>
      <c r="AP649" s="232"/>
      <c r="AQ649" s="232"/>
      <c r="AR649" s="231"/>
      <c r="AS649" s="231"/>
      <c r="AT649" s="231"/>
      <c r="AU649" s="231"/>
      <c r="AV649" s="231"/>
      <c r="AW649" s="231"/>
      <c r="AX649" s="231"/>
      <c r="AY649" s="231"/>
    </row>
    <row r="650" spans="3:51" s="255" customFormat="1">
      <c r="C650" s="227"/>
      <c r="D650" s="253"/>
      <c r="E650" s="254"/>
      <c r="F650" s="217"/>
      <c r="G650" s="228"/>
      <c r="H650" s="229"/>
      <c r="I650" s="229"/>
      <c r="J650" s="216"/>
      <c r="K650" s="217"/>
      <c r="L650" s="230"/>
      <c r="M650" s="231"/>
      <c r="N650" s="231"/>
      <c r="O650" s="231"/>
      <c r="P650" s="231"/>
      <c r="Q650" s="232"/>
      <c r="R650" s="232"/>
      <c r="S650" s="232"/>
      <c r="T650" s="232"/>
      <c r="U650" s="232"/>
      <c r="V650" s="232"/>
      <c r="W650" s="232"/>
      <c r="X650" s="232"/>
      <c r="Y650" s="232"/>
      <c r="Z650" s="232"/>
      <c r="AA650" s="232"/>
      <c r="AB650" s="232"/>
      <c r="AC650" s="232"/>
      <c r="AD650" s="232"/>
      <c r="AE650" s="232"/>
      <c r="AF650" s="232"/>
      <c r="AG650" s="232"/>
      <c r="AH650" s="232"/>
      <c r="AI650" s="232"/>
      <c r="AJ650" s="232"/>
      <c r="AK650" s="232"/>
      <c r="AL650" s="232"/>
      <c r="AM650" s="232"/>
      <c r="AN650" s="232"/>
      <c r="AO650" s="232"/>
      <c r="AP650" s="232"/>
      <c r="AQ650" s="232"/>
      <c r="AR650" s="231"/>
      <c r="AS650" s="231"/>
      <c r="AT650" s="231"/>
      <c r="AU650" s="231"/>
      <c r="AV650" s="231"/>
      <c r="AW650" s="231"/>
      <c r="AX650" s="231"/>
      <c r="AY650" s="231"/>
    </row>
    <row r="651" spans="3:51" s="255" customFormat="1">
      <c r="C651" s="227"/>
      <c r="D651" s="253"/>
      <c r="E651" s="254"/>
      <c r="F651" s="217"/>
      <c r="G651" s="228"/>
      <c r="H651" s="229"/>
      <c r="I651" s="229"/>
      <c r="J651" s="216"/>
      <c r="K651" s="217"/>
      <c r="L651" s="230"/>
      <c r="M651" s="231"/>
      <c r="N651" s="231"/>
      <c r="O651" s="231"/>
      <c r="P651" s="231"/>
      <c r="Q651" s="232"/>
      <c r="R651" s="232"/>
      <c r="S651" s="232"/>
      <c r="T651" s="232"/>
      <c r="U651" s="232"/>
      <c r="V651" s="232"/>
      <c r="W651" s="232"/>
      <c r="X651" s="232"/>
      <c r="Y651" s="232"/>
      <c r="Z651" s="232"/>
      <c r="AA651" s="232"/>
      <c r="AB651" s="232"/>
      <c r="AC651" s="232"/>
      <c r="AD651" s="232"/>
      <c r="AE651" s="232"/>
      <c r="AF651" s="232"/>
      <c r="AG651" s="232"/>
      <c r="AH651" s="232"/>
      <c r="AI651" s="232"/>
      <c r="AJ651" s="232"/>
      <c r="AK651" s="232"/>
      <c r="AL651" s="232"/>
      <c r="AM651" s="232"/>
      <c r="AN651" s="232"/>
      <c r="AO651" s="232"/>
      <c r="AP651" s="232"/>
      <c r="AQ651" s="232"/>
      <c r="AR651" s="231"/>
      <c r="AS651" s="231"/>
      <c r="AT651" s="231"/>
      <c r="AU651" s="231"/>
      <c r="AV651" s="231"/>
      <c r="AW651" s="231"/>
      <c r="AX651" s="231"/>
      <c r="AY651" s="231"/>
    </row>
    <row r="652" spans="3:51" s="255" customFormat="1">
      <c r="C652" s="227"/>
      <c r="D652" s="253"/>
      <c r="E652" s="254"/>
      <c r="F652" s="217"/>
      <c r="G652" s="228"/>
      <c r="H652" s="229"/>
      <c r="I652" s="229"/>
      <c r="J652" s="216"/>
      <c r="K652" s="217"/>
      <c r="L652" s="230"/>
      <c r="M652" s="231"/>
      <c r="N652" s="231"/>
      <c r="O652" s="231"/>
      <c r="P652" s="231"/>
      <c r="Q652" s="232"/>
      <c r="R652" s="232"/>
      <c r="S652" s="232"/>
      <c r="T652" s="232"/>
      <c r="U652" s="232"/>
      <c r="V652" s="232"/>
      <c r="W652" s="232"/>
      <c r="X652" s="232"/>
      <c r="Y652" s="232"/>
      <c r="Z652" s="232"/>
      <c r="AA652" s="232"/>
      <c r="AB652" s="232"/>
      <c r="AC652" s="232"/>
      <c r="AD652" s="232"/>
      <c r="AE652" s="232"/>
      <c r="AF652" s="232"/>
      <c r="AG652" s="232"/>
      <c r="AH652" s="232"/>
      <c r="AI652" s="232"/>
      <c r="AJ652" s="232"/>
      <c r="AK652" s="232"/>
      <c r="AL652" s="232"/>
      <c r="AM652" s="232"/>
      <c r="AN652" s="232"/>
      <c r="AO652" s="232"/>
      <c r="AP652" s="232"/>
      <c r="AQ652" s="232"/>
      <c r="AR652" s="231"/>
      <c r="AS652" s="231"/>
      <c r="AT652" s="231"/>
      <c r="AU652" s="231"/>
      <c r="AV652" s="231"/>
      <c r="AW652" s="231"/>
      <c r="AX652" s="231"/>
      <c r="AY652" s="231"/>
    </row>
    <row r="653" spans="3:51" s="255" customFormat="1">
      <c r="C653" s="227"/>
      <c r="D653" s="253"/>
      <c r="E653" s="254"/>
      <c r="F653" s="217"/>
      <c r="G653" s="228"/>
      <c r="H653" s="229"/>
      <c r="I653" s="229"/>
      <c r="J653" s="216"/>
      <c r="K653" s="217"/>
      <c r="L653" s="230"/>
      <c r="M653" s="231"/>
      <c r="N653" s="231"/>
      <c r="O653" s="231"/>
      <c r="P653" s="231"/>
      <c r="Q653" s="232"/>
      <c r="R653" s="232"/>
      <c r="S653" s="232"/>
      <c r="T653" s="232"/>
      <c r="U653" s="232"/>
      <c r="V653" s="232"/>
      <c r="W653" s="232"/>
      <c r="X653" s="232"/>
      <c r="Y653" s="232"/>
      <c r="Z653" s="232"/>
      <c r="AA653" s="232"/>
      <c r="AB653" s="232"/>
      <c r="AC653" s="232"/>
      <c r="AD653" s="232"/>
      <c r="AE653" s="232"/>
      <c r="AF653" s="232"/>
      <c r="AG653" s="232"/>
      <c r="AH653" s="232"/>
      <c r="AI653" s="232"/>
      <c r="AJ653" s="232"/>
      <c r="AK653" s="232"/>
      <c r="AL653" s="232"/>
      <c r="AM653" s="232"/>
      <c r="AN653" s="232"/>
      <c r="AO653" s="232"/>
      <c r="AP653" s="232"/>
      <c r="AQ653" s="232"/>
      <c r="AR653" s="231"/>
      <c r="AS653" s="231"/>
      <c r="AT653" s="231"/>
      <c r="AU653" s="231"/>
      <c r="AV653" s="231"/>
      <c r="AW653" s="231"/>
      <c r="AX653" s="231"/>
      <c r="AY653" s="231"/>
    </row>
    <row r="654" spans="3:51" s="255" customFormat="1">
      <c r="C654" s="227"/>
      <c r="D654" s="253"/>
      <c r="E654" s="254"/>
      <c r="F654" s="217"/>
      <c r="G654" s="228"/>
      <c r="H654" s="229"/>
      <c r="I654" s="229"/>
      <c r="J654" s="216"/>
      <c r="K654" s="217"/>
      <c r="L654" s="230"/>
      <c r="M654" s="231"/>
      <c r="N654" s="231"/>
      <c r="O654" s="231"/>
      <c r="P654" s="231"/>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232"/>
      <c r="AM654" s="232"/>
      <c r="AN654" s="232"/>
      <c r="AO654" s="232"/>
      <c r="AP654" s="232"/>
      <c r="AQ654" s="232"/>
      <c r="AR654" s="231"/>
      <c r="AS654" s="231"/>
      <c r="AT654" s="231"/>
      <c r="AU654" s="231"/>
      <c r="AV654" s="231"/>
      <c r="AW654" s="231"/>
      <c r="AX654" s="231"/>
      <c r="AY654" s="231"/>
    </row>
    <row r="655" spans="3:51" s="255" customFormat="1">
      <c r="C655" s="227"/>
      <c r="D655" s="253"/>
      <c r="E655" s="254"/>
      <c r="F655" s="217"/>
      <c r="G655" s="228"/>
      <c r="H655" s="229"/>
      <c r="I655" s="229"/>
      <c r="J655" s="216"/>
      <c r="K655" s="217"/>
      <c r="L655" s="230"/>
      <c r="M655" s="231"/>
      <c r="N655" s="231"/>
      <c r="O655" s="231"/>
      <c r="P655" s="231"/>
      <c r="Q655" s="232"/>
      <c r="R655" s="232"/>
      <c r="S655" s="232"/>
      <c r="T655" s="232"/>
      <c r="U655" s="232"/>
      <c r="V655" s="232"/>
      <c r="W655" s="232"/>
      <c r="X655" s="232"/>
      <c r="Y655" s="232"/>
      <c r="Z655" s="232"/>
      <c r="AA655" s="232"/>
      <c r="AB655" s="232"/>
      <c r="AC655" s="232"/>
      <c r="AD655" s="232"/>
      <c r="AE655" s="232"/>
      <c r="AF655" s="232"/>
      <c r="AG655" s="232"/>
      <c r="AH655" s="232"/>
      <c r="AI655" s="232"/>
      <c r="AJ655" s="232"/>
      <c r="AK655" s="232"/>
      <c r="AL655" s="232"/>
      <c r="AM655" s="232"/>
      <c r="AN655" s="232"/>
      <c r="AO655" s="232"/>
      <c r="AP655" s="232"/>
      <c r="AQ655" s="232"/>
      <c r="AR655" s="231"/>
      <c r="AS655" s="231"/>
      <c r="AT655" s="231"/>
      <c r="AU655" s="231"/>
      <c r="AV655" s="231"/>
      <c r="AW655" s="231"/>
      <c r="AX655" s="231"/>
      <c r="AY655" s="231"/>
    </row>
    <row r="656" spans="3:51" s="255" customFormat="1">
      <c r="C656" s="227"/>
      <c r="D656" s="253"/>
      <c r="E656" s="254"/>
      <c r="F656" s="217"/>
      <c r="G656" s="228"/>
      <c r="H656" s="229"/>
      <c r="I656" s="229"/>
      <c r="J656" s="216"/>
      <c r="K656" s="217"/>
      <c r="L656" s="230"/>
      <c r="M656" s="231"/>
      <c r="N656" s="231"/>
      <c r="O656" s="231"/>
      <c r="P656" s="231"/>
      <c r="Q656" s="232"/>
      <c r="R656" s="232"/>
      <c r="S656" s="232"/>
      <c r="T656" s="232"/>
      <c r="U656" s="232"/>
      <c r="V656" s="232"/>
      <c r="W656" s="232"/>
      <c r="X656" s="232"/>
      <c r="Y656" s="232"/>
      <c r="Z656" s="232"/>
      <c r="AA656" s="232"/>
      <c r="AB656" s="232"/>
      <c r="AC656" s="232"/>
      <c r="AD656" s="232"/>
      <c r="AE656" s="232"/>
      <c r="AF656" s="232"/>
      <c r="AG656" s="232"/>
      <c r="AH656" s="232"/>
      <c r="AI656" s="232"/>
      <c r="AJ656" s="232"/>
      <c r="AK656" s="232"/>
      <c r="AL656" s="232"/>
      <c r="AM656" s="232"/>
      <c r="AN656" s="232"/>
      <c r="AO656" s="232"/>
      <c r="AP656" s="232"/>
      <c r="AQ656" s="232"/>
      <c r="AR656" s="231"/>
      <c r="AS656" s="231"/>
      <c r="AT656" s="231"/>
      <c r="AU656" s="231"/>
      <c r="AV656" s="231"/>
      <c r="AW656" s="231"/>
      <c r="AX656" s="231"/>
      <c r="AY656" s="231"/>
    </row>
    <row r="657" spans="3:51" s="255" customFormat="1">
      <c r="C657" s="227"/>
      <c r="D657" s="253"/>
      <c r="E657" s="254"/>
      <c r="F657" s="217"/>
      <c r="G657" s="228"/>
      <c r="H657" s="229"/>
      <c r="I657" s="229"/>
      <c r="J657" s="216"/>
      <c r="K657" s="217"/>
      <c r="L657" s="230"/>
      <c r="M657" s="231"/>
      <c r="N657" s="231"/>
      <c r="O657" s="231"/>
      <c r="P657" s="231"/>
      <c r="Q657" s="232"/>
      <c r="R657" s="232"/>
      <c r="S657" s="232"/>
      <c r="T657" s="232"/>
      <c r="U657" s="232"/>
      <c r="V657" s="232"/>
      <c r="W657" s="232"/>
      <c r="X657" s="232"/>
      <c r="Y657" s="232"/>
      <c r="Z657" s="232"/>
      <c r="AA657" s="232"/>
      <c r="AB657" s="232"/>
      <c r="AC657" s="232"/>
      <c r="AD657" s="232"/>
      <c r="AE657" s="232"/>
      <c r="AF657" s="232"/>
      <c r="AG657" s="232"/>
      <c r="AH657" s="232"/>
      <c r="AI657" s="232"/>
      <c r="AJ657" s="232"/>
      <c r="AK657" s="232"/>
      <c r="AL657" s="232"/>
      <c r="AM657" s="232"/>
      <c r="AN657" s="232"/>
      <c r="AO657" s="232"/>
      <c r="AP657" s="232"/>
      <c r="AQ657" s="232"/>
      <c r="AR657" s="231"/>
      <c r="AS657" s="231"/>
      <c r="AT657" s="231"/>
      <c r="AU657" s="231"/>
      <c r="AV657" s="231"/>
      <c r="AW657" s="231"/>
      <c r="AX657" s="231"/>
      <c r="AY657" s="231"/>
    </row>
    <row r="658" spans="3:51" s="255" customFormat="1">
      <c r="C658" s="227"/>
      <c r="D658" s="253"/>
      <c r="E658" s="254"/>
      <c r="F658" s="217"/>
      <c r="G658" s="228"/>
      <c r="H658" s="229"/>
      <c r="I658" s="229"/>
      <c r="J658" s="216"/>
      <c r="K658" s="217"/>
      <c r="L658" s="230"/>
      <c r="M658" s="231"/>
      <c r="N658" s="231"/>
      <c r="O658" s="231"/>
      <c r="P658" s="231"/>
      <c r="Q658" s="232"/>
      <c r="R658" s="232"/>
      <c r="S658" s="232"/>
      <c r="T658" s="232"/>
      <c r="U658" s="232"/>
      <c r="V658" s="232"/>
      <c r="W658" s="232"/>
      <c r="X658" s="232"/>
      <c r="Y658" s="232"/>
      <c r="Z658" s="232"/>
      <c r="AA658" s="232"/>
      <c r="AB658" s="232"/>
      <c r="AC658" s="232"/>
      <c r="AD658" s="232"/>
      <c r="AE658" s="232"/>
      <c r="AF658" s="232"/>
      <c r="AG658" s="232"/>
      <c r="AH658" s="232"/>
      <c r="AI658" s="232"/>
      <c r="AJ658" s="232"/>
      <c r="AK658" s="232"/>
      <c r="AL658" s="232"/>
      <c r="AM658" s="232"/>
      <c r="AN658" s="232"/>
      <c r="AO658" s="232"/>
      <c r="AP658" s="232"/>
      <c r="AQ658" s="232"/>
      <c r="AR658" s="231"/>
      <c r="AS658" s="231"/>
      <c r="AT658" s="231"/>
      <c r="AU658" s="231"/>
      <c r="AV658" s="231"/>
      <c r="AW658" s="231"/>
      <c r="AX658" s="231"/>
      <c r="AY658" s="231"/>
    </row>
    <row r="659" spans="3:51" s="255" customFormat="1">
      <c r="C659" s="227"/>
      <c r="D659" s="253"/>
      <c r="E659" s="254"/>
      <c r="F659" s="217"/>
      <c r="G659" s="228"/>
      <c r="H659" s="229"/>
      <c r="I659" s="229"/>
      <c r="J659" s="216"/>
      <c r="K659" s="217"/>
      <c r="L659" s="230"/>
      <c r="M659" s="231"/>
      <c r="N659" s="231"/>
      <c r="O659" s="231"/>
      <c r="P659" s="231"/>
      <c r="Q659" s="232"/>
      <c r="R659" s="232"/>
      <c r="S659" s="232"/>
      <c r="T659" s="232"/>
      <c r="U659" s="232"/>
      <c r="V659" s="232"/>
      <c r="W659" s="232"/>
      <c r="X659" s="232"/>
      <c r="Y659" s="232"/>
      <c r="Z659" s="232"/>
      <c r="AA659" s="232"/>
      <c r="AB659" s="232"/>
      <c r="AC659" s="232"/>
      <c r="AD659" s="232"/>
      <c r="AE659" s="232"/>
      <c r="AF659" s="232"/>
      <c r="AG659" s="232"/>
      <c r="AH659" s="232"/>
      <c r="AI659" s="232"/>
      <c r="AJ659" s="232"/>
      <c r="AK659" s="232"/>
      <c r="AL659" s="232"/>
      <c r="AM659" s="232"/>
      <c r="AN659" s="232"/>
      <c r="AO659" s="232"/>
      <c r="AP659" s="232"/>
      <c r="AQ659" s="232"/>
      <c r="AR659" s="231"/>
      <c r="AS659" s="231"/>
      <c r="AT659" s="231"/>
      <c r="AU659" s="231"/>
      <c r="AV659" s="231"/>
      <c r="AW659" s="231"/>
      <c r="AX659" s="231"/>
      <c r="AY659" s="231"/>
    </row>
    <row r="660" spans="3:51" s="255" customFormat="1">
      <c r="C660" s="227"/>
      <c r="D660" s="253"/>
      <c r="E660" s="254"/>
      <c r="F660" s="217"/>
      <c r="G660" s="228"/>
      <c r="H660" s="229"/>
      <c r="I660" s="229"/>
      <c r="J660" s="216"/>
      <c r="K660" s="217"/>
      <c r="L660" s="230"/>
      <c r="M660" s="231"/>
      <c r="N660" s="231"/>
      <c r="O660" s="231"/>
      <c r="P660" s="231"/>
      <c r="Q660" s="232"/>
      <c r="R660" s="232"/>
      <c r="S660" s="232"/>
      <c r="T660" s="232"/>
      <c r="U660" s="232"/>
      <c r="V660" s="232"/>
      <c r="W660" s="232"/>
      <c r="X660" s="232"/>
      <c r="Y660" s="232"/>
      <c r="Z660" s="232"/>
      <c r="AA660" s="232"/>
      <c r="AB660" s="232"/>
      <c r="AC660" s="232"/>
      <c r="AD660" s="232"/>
      <c r="AE660" s="232"/>
      <c r="AF660" s="232"/>
      <c r="AG660" s="232"/>
      <c r="AH660" s="232"/>
      <c r="AI660" s="232"/>
      <c r="AJ660" s="232"/>
      <c r="AK660" s="232"/>
      <c r="AL660" s="232"/>
      <c r="AM660" s="232"/>
      <c r="AN660" s="232"/>
      <c r="AO660" s="232"/>
      <c r="AP660" s="232"/>
      <c r="AQ660" s="232"/>
      <c r="AR660" s="231"/>
      <c r="AS660" s="231"/>
      <c r="AT660" s="231"/>
      <c r="AU660" s="231"/>
      <c r="AV660" s="231"/>
      <c r="AW660" s="231"/>
      <c r="AX660" s="231"/>
      <c r="AY660" s="231"/>
    </row>
    <row r="661" spans="3:51" s="255" customFormat="1">
      <c r="C661" s="227"/>
      <c r="D661" s="253"/>
      <c r="E661" s="254"/>
      <c r="F661" s="217"/>
      <c r="G661" s="228"/>
      <c r="H661" s="229"/>
      <c r="I661" s="229"/>
      <c r="J661" s="216"/>
      <c r="K661" s="217"/>
      <c r="L661" s="230"/>
      <c r="M661" s="231"/>
      <c r="N661" s="231"/>
      <c r="O661" s="231"/>
      <c r="P661" s="231"/>
      <c r="Q661" s="232"/>
      <c r="R661" s="232"/>
      <c r="S661" s="232"/>
      <c r="T661" s="232"/>
      <c r="U661" s="232"/>
      <c r="V661" s="232"/>
      <c r="W661" s="232"/>
      <c r="X661" s="232"/>
      <c r="Y661" s="232"/>
      <c r="Z661" s="232"/>
      <c r="AA661" s="232"/>
      <c r="AB661" s="232"/>
      <c r="AC661" s="232"/>
      <c r="AD661" s="232"/>
      <c r="AE661" s="232"/>
      <c r="AF661" s="232"/>
      <c r="AG661" s="232"/>
      <c r="AH661" s="232"/>
      <c r="AI661" s="232"/>
      <c r="AJ661" s="232"/>
      <c r="AK661" s="232"/>
      <c r="AL661" s="232"/>
      <c r="AM661" s="232"/>
      <c r="AN661" s="232"/>
      <c r="AO661" s="232"/>
      <c r="AP661" s="232"/>
      <c r="AQ661" s="232"/>
      <c r="AR661" s="231"/>
      <c r="AS661" s="231"/>
      <c r="AT661" s="231"/>
      <c r="AU661" s="231"/>
      <c r="AV661" s="231"/>
      <c r="AW661" s="231"/>
      <c r="AX661" s="231"/>
      <c r="AY661" s="231"/>
    </row>
    <row r="662" spans="3:51" s="255" customFormat="1">
      <c r="C662" s="227"/>
      <c r="D662" s="253"/>
      <c r="E662" s="254"/>
      <c r="F662" s="217"/>
      <c r="G662" s="228"/>
      <c r="H662" s="229"/>
      <c r="I662" s="229"/>
      <c r="J662" s="216"/>
      <c r="K662" s="217"/>
      <c r="L662" s="230"/>
      <c r="M662" s="231"/>
      <c r="N662" s="231"/>
      <c r="O662" s="231"/>
      <c r="P662" s="231"/>
      <c r="Q662" s="232"/>
      <c r="R662" s="232"/>
      <c r="S662" s="232"/>
      <c r="T662" s="232"/>
      <c r="U662" s="232"/>
      <c r="V662" s="232"/>
      <c r="W662" s="232"/>
      <c r="X662" s="232"/>
      <c r="Y662" s="232"/>
      <c r="Z662" s="232"/>
      <c r="AA662" s="232"/>
      <c r="AB662" s="232"/>
      <c r="AC662" s="232"/>
      <c r="AD662" s="232"/>
      <c r="AE662" s="232"/>
      <c r="AF662" s="232"/>
      <c r="AG662" s="232"/>
      <c r="AH662" s="232"/>
      <c r="AI662" s="232"/>
      <c r="AJ662" s="232"/>
      <c r="AK662" s="232"/>
      <c r="AL662" s="232"/>
      <c r="AM662" s="232"/>
      <c r="AN662" s="232"/>
      <c r="AO662" s="232"/>
      <c r="AP662" s="232"/>
      <c r="AQ662" s="232"/>
      <c r="AR662" s="231"/>
      <c r="AS662" s="231"/>
      <c r="AT662" s="231"/>
      <c r="AU662" s="231"/>
      <c r="AV662" s="231"/>
      <c r="AW662" s="231"/>
      <c r="AX662" s="231"/>
      <c r="AY662" s="231"/>
    </row>
    <row r="663" spans="3:51" s="255" customFormat="1">
      <c r="C663" s="227"/>
      <c r="D663" s="253"/>
      <c r="E663" s="254"/>
      <c r="F663" s="217"/>
      <c r="G663" s="228"/>
      <c r="H663" s="229"/>
      <c r="I663" s="229"/>
      <c r="J663" s="216"/>
      <c r="K663" s="217"/>
      <c r="L663" s="230"/>
      <c r="M663" s="231"/>
      <c r="N663" s="231"/>
      <c r="O663" s="231"/>
      <c r="P663" s="231"/>
      <c r="Q663" s="232"/>
      <c r="R663" s="232"/>
      <c r="S663" s="232"/>
      <c r="T663" s="232"/>
      <c r="U663" s="232"/>
      <c r="V663" s="232"/>
      <c r="W663" s="232"/>
      <c r="X663" s="232"/>
      <c r="Y663" s="232"/>
      <c r="Z663" s="232"/>
      <c r="AA663" s="232"/>
      <c r="AB663" s="232"/>
      <c r="AC663" s="232"/>
      <c r="AD663" s="232"/>
      <c r="AE663" s="232"/>
      <c r="AF663" s="232"/>
      <c r="AG663" s="232"/>
      <c r="AH663" s="232"/>
      <c r="AI663" s="232"/>
      <c r="AJ663" s="232"/>
      <c r="AK663" s="232"/>
      <c r="AL663" s="232"/>
      <c r="AM663" s="232"/>
      <c r="AN663" s="232"/>
      <c r="AO663" s="232"/>
      <c r="AP663" s="232"/>
      <c r="AQ663" s="232"/>
      <c r="AR663" s="231"/>
      <c r="AS663" s="231"/>
      <c r="AT663" s="231"/>
      <c r="AU663" s="231"/>
      <c r="AV663" s="231"/>
      <c r="AW663" s="231"/>
      <c r="AX663" s="231"/>
      <c r="AY663" s="231"/>
    </row>
    <row r="664" spans="3:51" s="255" customFormat="1">
      <c r="C664" s="227"/>
      <c r="D664" s="253"/>
      <c r="E664" s="254"/>
      <c r="F664" s="217"/>
      <c r="G664" s="228"/>
      <c r="H664" s="229"/>
      <c r="I664" s="229"/>
      <c r="J664" s="216"/>
      <c r="K664" s="217"/>
      <c r="L664" s="230"/>
      <c r="M664" s="231"/>
      <c r="N664" s="231"/>
      <c r="O664" s="231"/>
      <c r="P664" s="231"/>
      <c r="Q664" s="232"/>
      <c r="R664" s="232"/>
      <c r="S664" s="232"/>
      <c r="T664" s="232"/>
      <c r="U664" s="232"/>
      <c r="V664" s="232"/>
      <c r="W664" s="232"/>
      <c r="X664" s="232"/>
      <c r="Y664" s="232"/>
      <c r="Z664" s="232"/>
      <c r="AA664" s="232"/>
      <c r="AB664" s="232"/>
      <c r="AC664" s="232"/>
      <c r="AD664" s="232"/>
      <c r="AE664" s="232"/>
      <c r="AF664" s="232"/>
      <c r="AG664" s="232"/>
      <c r="AH664" s="232"/>
      <c r="AI664" s="232"/>
      <c r="AJ664" s="232"/>
      <c r="AK664" s="232"/>
      <c r="AL664" s="232"/>
      <c r="AM664" s="232"/>
      <c r="AN664" s="232"/>
      <c r="AO664" s="232"/>
      <c r="AP664" s="232"/>
      <c r="AQ664" s="232"/>
      <c r="AR664" s="231"/>
      <c r="AS664" s="231"/>
      <c r="AT664" s="231"/>
      <c r="AU664" s="231"/>
      <c r="AV664" s="231"/>
      <c r="AW664" s="231"/>
      <c r="AX664" s="231"/>
      <c r="AY664" s="231"/>
    </row>
    <row r="665" spans="3:51" s="255" customFormat="1">
      <c r="C665" s="227"/>
      <c r="D665" s="253"/>
      <c r="E665" s="254"/>
      <c r="F665" s="217"/>
      <c r="G665" s="228"/>
      <c r="H665" s="229"/>
      <c r="I665" s="229"/>
      <c r="J665" s="216"/>
      <c r="K665" s="217"/>
      <c r="L665" s="230"/>
      <c r="M665" s="231"/>
      <c r="N665" s="231"/>
      <c r="O665" s="231"/>
      <c r="P665" s="231"/>
      <c r="Q665" s="232"/>
      <c r="R665" s="232"/>
      <c r="S665" s="232"/>
      <c r="T665" s="232"/>
      <c r="U665" s="232"/>
      <c r="V665" s="232"/>
      <c r="W665" s="232"/>
      <c r="X665" s="232"/>
      <c r="Y665" s="232"/>
      <c r="Z665" s="232"/>
      <c r="AA665" s="232"/>
      <c r="AB665" s="232"/>
      <c r="AC665" s="232"/>
      <c r="AD665" s="232"/>
      <c r="AE665" s="232"/>
      <c r="AF665" s="232"/>
      <c r="AG665" s="232"/>
      <c r="AH665" s="232"/>
      <c r="AI665" s="232"/>
      <c r="AJ665" s="232"/>
      <c r="AK665" s="232"/>
      <c r="AL665" s="232"/>
      <c r="AM665" s="232"/>
      <c r="AN665" s="232"/>
      <c r="AO665" s="232"/>
      <c r="AP665" s="232"/>
      <c r="AQ665" s="232"/>
      <c r="AR665" s="231"/>
      <c r="AS665" s="231"/>
      <c r="AT665" s="231"/>
      <c r="AU665" s="231"/>
      <c r="AV665" s="231"/>
      <c r="AW665" s="231"/>
      <c r="AX665" s="231"/>
      <c r="AY665" s="231"/>
    </row>
    <row r="666" spans="3:51" s="255" customFormat="1">
      <c r="C666" s="227"/>
      <c r="D666" s="253"/>
      <c r="E666" s="254"/>
      <c r="F666" s="217"/>
      <c r="G666" s="228"/>
      <c r="H666" s="229"/>
      <c r="I666" s="229"/>
      <c r="J666" s="216"/>
      <c r="K666" s="217"/>
      <c r="L666" s="230"/>
      <c r="M666" s="231"/>
      <c r="N666" s="231"/>
      <c r="O666" s="231"/>
      <c r="P666" s="231"/>
      <c r="Q666" s="232"/>
      <c r="R666" s="232"/>
      <c r="S666" s="232"/>
      <c r="T666" s="232"/>
      <c r="U666" s="232"/>
      <c r="V666" s="232"/>
      <c r="W666" s="232"/>
      <c r="X666" s="232"/>
      <c r="Y666" s="232"/>
      <c r="Z666" s="232"/>
      <c r="AA666" s="232"/>
      <c r="AB666" s="232"/>
      <c r="AC666" s="232"/>
      <c r="AD666" s="232"/>
      <c r="AE666" s="232"/>
      <c r="AF666" s="232"/>
      <c r="AG666" s="232"/>
      <c r="AH666" s="232"/>
      <c r="AI666" s="232"/>
      <c r="AJ666" s="232"/>
      <c r="AK666" s="232"/>
      <c r="AL666" s="232"/>
      <c r="AM666" s="232"/>
      <c r="AN666" s="232"/>
      <c r="AO666" s="232"/>
      <c r="AP666" s="232"/>
      <c r="AQ666" s="232"/>
      <c r="AR666" s="231"/>
      <c r="AS666" s="231"/>
      <c r="AT666" s="231"/>
      <c r="AU666" s="231"/>
      <c r="AV666" s="231"/>
      <c r="AW666" s="231"/>
      <c r="AX666" s="231"/>
      <c r="AY666" s="231"/>
    </row>
    <row r="667" spans="3:51" s="255" customFormat="1">
      <c r="C667" s="227"/>
      <c r="D667" s="253"/>
      <c r="E667" s="254"/>
      <c r="F667" s="217"/>
      <c r="G667" s="228"/>
      <c r="H667" s="229"/>
      <c r="I667" s="229"/>
      <c r="J667" s="216"/>
      <c r="K667" s="217"/>
      <c r="L667" s="230"/>
      <c r="M667" s="231"/>
      <c r="N667" s="231"/>
      <c r="O667" s="231"/>
      <c r="P667" s="231"/>
      <c r="Q667" s="232"/>
      <c r="R667" s="232"/>
      <c r="S667" s="232"/>
      <c r="T667" s="232"/>
      <c r="U667" s="232"/>
      <c r="V667" s="232"/>
      <c r="W667" s="232"/>
      <c r="X667" s="232"/>
      <c r="Y667" s="232"/>
      <c r="Z667" s="232"/>
      <c r="AA667" s="232"/>
      <c r="AB667" s="232"/>
      <c r="AC667" s="232"/>
      <c r="AD667" s="232"/>
      <c r="AE667" s="232"/>
      <c r="AF667" s="232"/>
      <c r="AG667" s="232"/>
      <c r="AH667" s="232"/>
      <c r="AI667" s="232"/>
      <c r="AJ667" s="232"/>
      <c r="AK667" s="232"/>
      <c r="AL667" s="232"/>
      <c r="AM667" s="232"/>
      <c r="AN667" s="232"/>
      <c r="AO667" s="232"/>
      <c r="AP667" s="232"/>
      <c r="AQ667" s="232"/>
      <c r="AR667" s="231"/>
      <c r="AS667" s="231"/>
      <c r="AT667" s="231"/>
      <c r="AU667" s="231"/>
      <c r="AV667" s="231"/>
      <c r="AW667" s="231"/>
      <c r="AX667" s="231"/>
      <c r="AY667" s="231"/>
    </row>
    <row r="668" spans="3:51" s="255" customFormat="1">
      <c r="C668" s="227"/>
      <c r="D668" s="253"/>
      <c r="E668" s="254"/>
      <c r="F668" s="217"/>
      <c r="G668" s="228"/>
      <c r="H668" s="229"/>
      <c r="I668" s="229"/>
      <c r="J668" s="216"/>
      <c r="K668" s="217"/>
      <c r="L668" s="230"/>
      <c r="M668" s="231"/>
      <c r="N668" s="231"/>
      <c r="O668" s="231"/>
      <c r="P668" s="231"/>
      <c r="Q668" s="232"/>
      <c r="R668" s="232"/>
      <c r="S668" s="232"/>
      <c r="T668" s="232"/>
      <c r="U668" s="232"/>
      <c r="V668" s="232"/>
      <c r="W668" s="232"/>
      <c r="X668" s="232"/>
      <c r="Y668" s="232"/>
      <c r="Z668" s="232"/>
      <c r="AA668" s="232"/>
      <c r="AB668" s="232"/>
      <c r="AC668" s="232"/>
      <c r="AD668" s="232"/>
      <c r="AE668" s="232"/>
      <c r="AF668" s="232"/>
      <c r="AG668" s="232"/>
      <c r="AH668" s="232"/>
      <c r="AI668" s="232"/>
      <c r="AJ668" s="232"/>
      <c r="AK668" s="232"/>
      <c r="AL668" s="232"/>
      <c r="AM668" s="232"/>
      <c r="AN668" s="232"/>
      <c r="AO668" s="232"/>
      <c r="AP668" s="232"/>
      <c r="AQ668" s="232"/>
      <c r="AR668" s="231"/>
      <c r="AS668" s="231"/>
      <c r="AT668" s="231"/>
      <c r="AU668" s="231"/>
      <c r="AV668" s="231"/>
      <c r="AW668" s="231"/>
      <c r="AX668" s="231"/>
      <c r="AY668" s="231"/>
    </row>
    <row r="669" spans="3:51" s="255" customFormat="1">
      <c r="C669" s="227"/>
      <c r="D669" s="253"/>
      <c r="E669" s="254"/>
      <c r="F669" s="217"/>
      <c r="G669" s="228"/>
      <c r="H669" s="229"/>
      <c r="I669" s="229"/>
      <c r="J669" s="216"/>
      <c r="K669" s="217"/>
      <c r="L669" s="230"/>
      <c r="M669" s="231"/>
      <c r="N669" s="231"/>
      <c r="O669" s="231"/>
      <c r="P669" s="231"/>
      <c r="Q669" s="232"/>
      <c r="R669" s="232"/>
      <c r="S669" s="232"/>
      <c r="T669" s="232"/>
      <c r="U669" s="232"/>
      <c r="V669" s="232"/>
      <c r="W669" s="232"/>
      <c r="X669" s="232"/>
      <c r="Y669" s="232"/>
      <c r="Z669" s="232"/>
      <c r="AA669" s="232"/>
      <c r="AB669" s="232"/>
      <c r="AC669" s="232"/>
      <c r="AD669" s="232"/>
      <c r="AE669" s="232"/>
      <c r="AF669" s="232"/>
      <c r="AG669" s="232"/>
      <c r="AH669" s="232"/>
      <c r="AI669" s="232"/>
      <c r="AJ669" s="232"/>
      <c r="AK669" s="232"/>
      <c r="AL669" s="232"/>
      <c r="AM669" s="232"/>
      <c r="AN669" s="232"/>
      <c r="AO669" s="232"/>
      <c r="AP669" s="232"/>
      <c r="AQ669" s="232"/>
      <c r="AR669" s="231"/>
      <c r="AS669" s="231"/>
      <c r="AT669" s="231"/>
      <c r="AU669" s="231"/>
      <c r="AV669" s="231"/>
      <c r="AW669" s="231"/>
      <c r="AX669" s="231"/>
      <c r="AY669" s="231"/>
    </row>
    <row r="670" spans="3:51" s="255" customFormat="1">
      <c r="C670" s="227"/>
      <c r="D670" s="253"/>
      <c r="E670" s="254"/>
      <c r="F670" s="217"/>
      <c r="G670" s="228"/>
      <c r="H670" s="229"/>
      <c r="I670" s="229"/>
      <c r="J670" s="216"/>
      <c r="K670" s="217"/>
      <c r="L670" s="230"/>
      <c r="M670" s="231"/>
      <c r="N670" s="231"/>
      <c r="O670" s="231"/>
      <c r="P670" s="231"/>
      <c r="Q670" s="232"/>
      <c r="R670" s="232"/>
      <c r="S670" s="232"/>
      <c r="T670" s="232"/>
      <c r="U670" s="232"/>
      <c r="V670" s="232"/>
      <c r="W670" s="232"/>
      <c r="X670" s="232"/>
      <c r="Y670" s="232"/>
      <c r="Z670" s="232"/>
      <c r="AA670" s="232"/>
      <c r="AB670" s="232"/>
      <c r="AC670" s="232"/>
      <c r="AD670" s="232"/>
      <c r="AE670" s="232"/>
      <c r="AF670" s="232"/>
      <c r="AG670" s="232"/>
      <c r="AH670" s="232"/>
      <c r="AI670" s="232"/>
      <c r="AJ670" s="232"/>
      <c r="AK670" s="232"/>
      <c r="AL670" s="232"/>
      <c r="AM670" s="232"/>
      <c r="AN670" s="232"/>
      <c r="AO670" s="232"/>
      <c r="AP670" s="232"/>
      <c r="AQ670" s="232"/>
      <c r="AR670" s="231"/>
      <c r="AS670" s="231"/>
      <c r="AT670" s="231"/>
      <c r="AU670" s="231"/>
      <c r="AV670" s="231"/>
      <c r="AW670" s="231"/>
      <c r="AX670" s="231"/>
      <c r="AY670" s="231"/>
    </row>
    <row r="671" spans="3:51" s="255" customFormat="1">
      <c r="C671" s="227"/>
      <c r="D671" s="253"/>
      <c r="E671" s="254"/>
      <c r="F671" s="217"/>
      <c r="G671" s="228"/>
      <c r="H671" s="229"/>
      <c r="I671" s="229"/>
      <c r="J671" s="216"/>
      <c r="K671" s="217"/>
      <c r="L671" s="230"/>
      <c r="M671" s="231"/>
      <c r="N671" s="231"/>
      <c r="O671" s="231"/>
      <c r="P671" s="231"/>
      <c r="Q671" s="232"/>
      <c r="R671" s="232"/>
      <c r="S671" s="232"/>
      <c r="T671" s="232"/>
      <c r="U671" s="232"/>
      <c r="V671" s="232"/>
      <c r="W671" s="232"/>
      <c r="X671" s="232"/>
      <c r="Y671" s="232"/>
      <c r="Z671" s="232"/>
      <c r="AA671" s="232"/>
      <c r="AB671" s="232"/>
      <c r="AC671" s="232"/>
      <c r="AD671" s="232"/>
      <c r="AE671" s="232"/>
      <c r="AF671" s="232"/>
      <c r="AG671" s="232"/>
      <c r="AH671" s="232"/>
      <c r="AI671" s="232"/>
      <c r="AJ671" s="232"/>
      <c r="AK671" s="232"/>
      <c r="AL671" s="232"/>
      <c r="AM671" s="232"/>
      <c r="AN671" s="232"/>
      <c r="AO671" s="232"/>
      <c r="AP671" s="232"/>
      <c r="AQ671" s="232"/>
      <c r="AR671" s="231"/>
      <c r="AS671" s="231"/>
      <c r="AT671" s="231"/>
      <c r="AU671" s="231"/>
      <c r="AV671" s="231"/>
      <c r="AW671" s="231"/>
      <c r="AX671" s="231"/>
      <c r="AY671" s="231"/>
    </row>
    <row r="672" spans="3:51" s="255" customFormat="1">
      <c r="C672" s="227"/>
      <c r="D672" s="253"/>
      <c r="E672" s="254"/>
      <c r="F672" s="217"/>
      <c r="G672" s="228"/>
      <c r="H672" s="229"/>
      <c r="I672" s="229"/>
      <c r="J672" s="216"/>
      <c r="K672" s="217"/>
      <c r="L672" s="230"/>
      <c r="M672" s="231"/>
      <c r="N672" s="231"/>
      <c r="O672" s="231"/>
      <c r="P672" s="231"/>
      <c r="Q672" s="232"/>
      <c r="R672" s="232"/>
      <c r="S672" s="232"/>
      <c r="T672" s="232"/>
      <c r="U672" s="232"/>
      <c r="V672" s="232"/>
      <c r="W672" s="232"/>
      <c r="X672" s="232"/>
      <c r="Y672" s="232"/>
      <c r="Z672" s="232"/>
      <c r="AA672" s="232"/>
      <c r="AB672" s="232"/>
      <c r="AC672" s="232"/>
      <c r="AD672" s="232"/>
      <c r="AE672" s="232"/>
      <c r="AF672" s="232"/>
      <c r="AG672" s="232"/>
      <c r="AH672" s="232"/>
      <c r="AI672" s="232"/>
      <c r="AJ672" s="232"/>
      <c r="AK672" s="232"/>
      <c r="AL672" s="232"/>
      <c r="AM672" s="232"/>
      <c r="AN672" s="232"/>
      <c r="AO672" s="232"/>
      <c r="AP672" s="232"/>
      <c r="AQ672" s="232"/>
      <c r="AR672" s="231"/>
      <c r="AS672" s="231"/>
      <c r="AT672" s="231"/>
      <c r="AU672" s="231"/>
      <c r="AV672" s="231"/>
      <c r="AW672" s="231"/>
      <c r="AX672" s="231"/>
      <c r="AY672" s="231"/>
    </row>
    <row r="673" spans="3:51" s="255" customFormat="1">
      <c r="C673" s="227"/>
      <c r="D673" s="253"/>
      <c r="E673" s="254"/>
      <c r="F673" s="217"/>
      <c r="G673" s="228"/>
      <c r="H673" s="229"/>
      <c r="I673" s="229"/>
      <c r="J673" s="216"/>
      <c r="K673" s="217"/>
      <c r="L673" s="230"/>
      <c r="M673" s="231"/>
      <c r="N673" s="231"/>
      <c r="O673" s="231"/>
      <c r="P673" s="231"/>
      <c r="Q673" s="232"/>
      <c r="R673" s="232"/>
      <c r="S673" s="232"/>
      <c r="T673" s="232"/>
      <c r="U673" s="232"/>
      <c r="V673" s="232"/>
      <c r="W673" s="232"/>
      <c r="X673" s="232"/>
      <c r="Y673" s="232"/>
      <c r="Z673" s="232"/>
      <c r="AA673" s="232"/>
      <c r="AB673" s="232"/>
      <c r="AC673" s="232"/>
      <c r="AD673" s="232"/>
      <c r="AE673" s="232"/>
      <c r="AF673" s="232"/>
      <c r="AG673" s="232"/>
      <c r="AH673" s="232"/>
      <c r="AI673" s="232"/>
      <c r="AJ673" s="232"/>
      <c r="AK673" s="232"/>
      <c r="AL673" s="232"/>
      <c r="AM673" s="232"/>
      <c r="AN673" s="232"/>
      <c r="AO673" s="232"/>
      <c r="AP673" s="232"/>
      <c r="AQ673" s="232"/>
      <c r="AR673" s="231"/>
      <c r="AS673" s="231"/>
      <c r="AT673" s="231"/>
      <c r="AU673" s="231"/>
      <c r="AV673" s="231"/>
      <c r="AW673" s="231"/>
      <c r="AX673" s="231"/>
      <c r="AY673" s="231"/>
    </row>
    <row r="674" spans="3:51" s="255" customFormat="1">
      <c r="C674" s="227"/>
      <c r="D674" s="253"/>
      <c r="E674" s="254"/>
      <c r="F674" s="217"/>
      <c r="G674" s="228"/>
      <c r="H674" s="229"/>
      <c r="I674" s="229"/>
      <c r="J674" s="216"/>
      <c r="K674" s="217"/>
      <c r="L674" s="230"/>
      <c r="M674" s="231"/>
      <c r="N674" s="231"/>
      <c r="O674" s="231"/>
      <c r="P674" s="231"/>
      <c r="Q674" s="232"/>
      <c r="R674" s="232"/>
      <c r="S674" s="232"/>
      <c r="T674" s="232"/>
      <c r="U674" s="232"/>
      <c r="V674" s="232"/>
      <c r="W674" s="232"/>
      <c r="X674" s="232"/>
      <c r="Y674" s="232"/>
      <c r="Z674" s="232"/>
      <c r="AA674" s="232"/>
      <c r="AB674" s="232"/>
      <c r="AC674" s="232"/>
      <c r="AD674" s="232"/>
      <c r="AE674" s="232"/>
      <c r="AF674" s="232"/>
      <c r="AG674" s="232"/>
      <c r="AH674" s="232"/>
      <c r="AI674" s="232"/>
      <c r="AJ674" s="232"/>
      <c r="AK674" s="232"/>
      <c r="AL674" s="232"/>
      <c r="AM674" s="232"/>
      <c r="AN674" s="232"/>
      <c r="AO674" s="232"/>
      <c r="AP674" s="232"/>
      <c r="AQ674" s="232"/>
      <c r="AR674" s="231"/>
      <c r="AS674" s="231"/>
      <c r="AT674" s="231"/>
      <c r="AU674" s="231"/>
      <c r="AV674" s="231"/>
      <c r="AW674" s="231"/>
      <c r="AX674" s="231"/>
      <c r="AY674" s="231"/>
    </row>
    <row r="675" spans="3:51" s="255" customFormat="1">
      <c r="C675" s="227"/>
      <c r="D675" s="253"/>
      <c r="E675" s="254"/>
      <c r="F675" s="217"/>
      <c r="G675" s="228"/>
      <c r="H675" s="229"/>
      <c r="I675" s="229"/>
      <c r="J675" s="216"/>
      <c r="K675" s="217"/>
      <c r="L675" s="230"/>
      <c r="M675" s="231"/>
      <c r="N675" s="231"/>
      <c r="O675" s="231"/>
      <c r="P675" s="231"/>
      <c r="Q675" s="232"/>
      <c r="R675" s="232"/>
      <c r="S675" s="232"/>
      <c r="T675" s="232"/>
      <c r="U675" s="232"/>
      <c r="V675" s="232"/>
      <c r="W675" s="232"/>
      <c r="X675" s="232"/>
      <c r="Y675" s="232"/>
      <c r="Z675" s="232"/>
      <c r="AA675" s="232"/>
      <c r="AB675" s="232"/>
      <c r="AC675" s="232"/>
      <c r="AD675" s="232"/>
      <c r="AE675" s="232"/>
      <c r="AF675" s="232"/>
      <c r="AG675" s="232"/>
      <c r="AH675" s="232"/>
      <c r="AI675" s="232"/>
      <c r="AJ675" s="232"/>
      <c r="AK675" s="232"/>
      <c r="AL675" s="232"/>
      <c r="AM675" s="232"/>
      <c r="AN675" s="232"/>
      <c r="AO675" s="232"/>
      <c r="AP675" s="232"/>
      <c r="AQ675" s="232"/>
      <c r="AR675" s="231"/>
      <c r="AS675" s="231"/>
      <c r="AT675" s="231"/>
      <c r="AU675" s="231"/>
      <c r="AV675" s="231"/>
      <c r="AW675" s="231"/>
      <c r="AX675" s="231"/>
      <c r="AY675" s="231"/>
    </row>
    <row r="676" spans="3:51" s="255" customFormat="1">
      <c r="C676" s="227"/>
      <c r="D676" s="253"/>
      <c r="E676" s="254"/>
      <c r="F676" s="217"/>
      <c r="G676" s="228"/>
      <c r="H676" s="229"/>
      <c r="I676" s="229"/>
      <c r="J676" s="216"/>
      <c r="K676" s="217"/>
      <c r="L676" s="230"/>
      <c r="M676" s="231"/>
      <c r="N676" s="231"/>
      <c r="O676" s="231"/>
      <c r="P676" s="231"/>
      <c r="Q676" s="232"/>
      <c r="R676" s="232"/>
      <c r="S676" s="232"/>
      <c r="T676" s="232"/>
      <c r="U676" s="232"/>
      <c r="V676" s="232"/>
      <c r="W676" s="232"/>
      <c r="X676" s="232"/>
      <c r="Y676" s="232"/>
      <c r="Z676" s="232"/>
      <c r="AA676" s="232"/>
      <c r="AB676" s="232"/>
      <c r="AC676" s="232"/>
      <c r="AD676" s="232"/>
      <c r="AE676" s="232"/>
      <c r="AF676" s="232"/>
      <c r="AG676" s="232"/>
      <c r="AH676" s="232"/>
      <c r="AI676" s="232"/>
      <c r="AJ676" s="232"/>
      <c r="AK676" s="232"/>
      <c r="AL676" s="232"/>
      <c r="AM676" s="232"/>
      <c r="AN676" s="232"/>
      <c r="AO676" s="232"/>
      <c r="AP676" s="232"/>
      <c r="AQ676" s="232"/>
      <c r="AR676" s="231"/>
      <c r="AS676" s="231"/>
      <c r="AT676" s="231"/>
      <c r="AU676" s="231"/>
      <c r="AV676" s="231"/>
      <c r="AW676" s="231"/>
      <c r="AX676" s="231"/>
      <c r="AY676" s="231"/>
    </row>
    <row r="677" spans="3:51" s="255" customFormat="1">
      <c r="C677" s="227"/>
      <c r="D677" s="253"/>
      <c r="E677" s="254"/>
      <c r="F677" s="217"/>
      <c r="G677" s="228"/>
      <c r="H677" s="229"/>
      <c r="I677" s="229"/>
      <c r="J677" s="216"/>
      <c r="K677" s="217"/>
      <c r="L677" s="230"/>
      <c r="M677" s="231"/>
      <c r="N677" s="231"/>
      <c r="O677" s="231"/>
      <c r="P677" s="231"/>
      <c r="Q677" s="232"/>
      <c r="R677" s="232"/>
      <c r="S677" s="232"/>
      <c r="T677" s="232"/>
      <c r="U677" s="232"/>
      <c r="V677" s="232"/>
      <c r="W677" s="232"/>
      <c r="X677" s="232"/>
      <c r="Y677" s="232"/>
      <c r="Z677" s="232"/>
      <c r="AA677" s="232"/>
      <c r="AB677" s="232"/>
      <c r="AC677" s="232"/>
      <c r="AD677" s="232"/>
      <c r="AE677" s="232"/>
      <c r="AF677" s="232"/>
      <c r="AG677" s="232"/>
      <c r="AH677" s="232"/>
      <c r="AI677" s="232"/>
      <c r="AJ677" s="232"/>
      <c r="AK677" s="232"/>
      <c r="AL677" s="232"/>
      <c r="AM677" s="232"/>
      <c r="AN677" s="232"/>
      <c r="AO677" s="232"/>
      <c r="AP677" s="232"/>
      <c r="AQ677" s="232"/>
      <c r="AR677" s="231"/>
      <c r="AS677" s="231"/>
      <c r="AT677" s="231"/>
      <c r="AU677" s="231"/>
      <c r="AV677" s="231"/>
      <c r="AW677" s="231"/>
      <c r="AX677" s="231"/>
      <c r="AY677" s="231"/>
    </row>
    <row r="678" spans="3:51" s="255" customFormat="1">
      <c r="C678" s="227"/>
      <c r="D678" s="253"/>
      <c r="E678" s="254"/>
      <c r="F678" s="217"/>
      <c r="G678" s="228"/>
      <c r="H678" s="229"/>
      <c r="I678" s="229"/>
      <c r="J678" s="216"/>
      <c r="K678" s="217"/>
      <c r="L678" s="230"/>
      <c r="M678" s="231"/>
      <c r="N678" s="231"/>
      <c r="O678" s="231"/>
      <c r="P678" s="231"/>
      <c r="Q678" s="232"/>
      <c r="R678" s="232"/>
      <c r="S678" s="232"/>
      <c r="T678" s="232"/>
      <c r="U678" s="232"/>
      <c r="V678" s="232"/>
      <c r="W678" s="232"/>
      <c r="X678" s="232"/>
      <c r="Y678" s="232"/>
      <c r="Z678" s="232"/>
      <c r="AA678" s="232"/>
      <c r="AB678" s="232"/>
      <c r="AC678" s="232"/>
      <c r="AD678" s="232"/>
      <c r="AE678" s="232"/>
      <c r="AF678" s="232"/>
      <c r="AG678" s="232"/>
      <c r="AH678" s="232"/>
      <c r="AI678" s="232"/>
      <c r="AJ678" s="232"/>
      <c r="AK678" s="232"/>
      <c r="AL678" s="232"/>
      <c r="AM678" s="232"/>
      <c r="AN678" s="232"/>
      <c r="AO678" s="232"/>
      <c r="AP678" s="232"/>
      <c r="AQ678" s="232"/>
      <c r="AR678" s="231"/>
      <c r="AS678" s="231"/>
      <c r="AT678" s="231"/>
      <c r="AU678" s="231"/>
      <c r="AV678" s="231"/>
      <c r="AW678" s="231"/>
      <c r="AX678" s="231"/>
      <c r="AY678" s="231"/>
    </row>
    <row r="679" spans="3:51" s="255" customFormat="1">
      <c r="C679" s="227"/>
      <c r="D679" s="253"/>
      <c r="E679" s="254"/>
      <c r="F679" s="217"/>
      <c r="G679" s="228"/>
      <c r="H679" s="229"/>
      <c r="I679" s="229"/>
      <c r="J679" s="216"/>
      <c r="K679" s="217"/>
      <c r="L679" s="230"/>
      <c r="M679" s="231"/>
      <c r="N679" s="231"/>
      <c r="O679" s="231"/>
      <c r="P679" s="231"/>
      <c r="Q679" s="232"/>
      <c r="R679" s="232"/>
      <c r="S679" s="232"/>
      <c r="T679" s="232"/>
      <c r="U679" s="232"/>
      <c r="V679" s="232"/>
      <c r="W679" s="232"/>
      <c r="X679" s="232"/>
      <c r="Y679" s="232"/>
      <c r="Z679" s="232"/>
      <c r="AA679" s="232"/>
      <c r="AB679" s="232"/>
      <c r="AC679" s="232"/>
      <c r="AD679" s="232"/>
      <c r="AE679" s="232"/>
      <c r="AF679" s="232"/>
      <c r="AG679" s="232"/>
      <c r="AH679" s="232"/>
      <c r="AI679" s="232"/>
      <c r="AJ679" s="232"/>
      <c r="AK679" s="232"/>
      <c r="AL679" s="232"/>
      <c r="AM679" s="232"/>
      <c r="AN679" s="232"/>
      <c r="AO679" s="232"/>
      <c r="AP679" s="232"/>
      <c r="AQ679" s="232"/>
      <c r="AR679" s="231"/>
      <c r="AS679" s="231"/>
      <c r="AT679" s="231"/>
      <c r="AU679" s="231"/>
      <c r="AV679" s="231"/>
      <c r="AW679" s="231"/>
      <c r="AX679" s="231"/>
      <c r="AY679" s="231"/>
    </row>
    <row r="680" spans="3:51" s="255" customFormat="1">
      <c r="C680" s="227"/>
      <c r="D680" s="253"/>
      <c r="E680" s="254"/>
      <c r="F680" s="217"/>
      <c r="G680" s="228"/>
      <c r="H680" s="229"/>
      <c r="I680" s="229"/>
      <c r="J680" s="216"/>
      <c r="K680" s="217"/>
      <c r="L680" s="230"/>
      <c r="M680" s="231"/>
      <c r="N680" s="231"/>
      <c r="O680" s="231"/>
      <c r="P680" s="231"/>
      <c r="Q680" s="232"/>
      <c r="R680" s="232"/>
      <c r="S680" s="232"/>
      <c r="T680" s="232"/>
      <c r="U680" s="232"/>
      <c r="V680" s="232"/>
      <c r="W680" s="232"/>
      <c r="X680" s="232"/>
      <c r="Y680" s="232"/>
      <c r="Z680" s="232"/>
      <c r="AA680" s="232"/>
      <c r="AB680" s="232"/>
      <c r="AC680" s="232"/>
      <c r="AD680" s="232"/>
      <c r="AE680" s="232"/>
      <c r="AF680" s="232"/>
      <c r="AG680" s="232"/>
      <c r="AH680" s="232"/>
      <c r="AI680" s="232"/>
      <c r="AJ680" s="232"/>
      <c r="AK680" s="232"/>
      <c r="AL680" s="232"/>
      <c r="AM680" s="232"/>
      <c r="AN680" s="232"/>
      <c r="AO680" s="232"/>
      <c r="AP680" s="232"/>
      <c r="AQ680" s="232"/>
      <c r="AR680" s="231"/>
      <c r="AS680" s="231"/>
      <c r="AT680" s="231"/>
      <c r="AU680" s="231"/>
      <c r="AV680" s="231"/>
      <c r="AW680" s="231"/>
      <c r="AX680" s="231"/>
      <c r="AY680" s="231"/>
    </row>
    <row r="681" spans="3:51" s="255" customFormat="1">
      <c r="C681" s="227"/>
      <c r="D681" s="253"/>
      <c r="E681" s="254"/>
      <c r="F681" s="217"/>
      <c r="G681" s="228"/>
      <c r="H681" s="229"/>
      <c r="I681" s="229"/>
      <c r="J681" s="216"/>
      <c r="K681" s="217"/>
      <c r="L681" s="230"/>
      <c r="M681" s="231"/>
      <c r="N681" s="231"/>
      <c r="O681" s="231"/>
      <c r="P681" s="231"/>
      <c r="Q681" s="232"/>
      <c r="R681" s="232"/>
      <c r="S681" s="232"/>
      <c r="T681" s="232"/>
      <c r="U681" s="232"/>
      <c r="V681" s="232"/>
      <c r="W681" s="232"/>
      <c r="X681" s="232"/>
      <c r="Y681" s="232"/>
      <c r="Z681" s="232"/>
      <c r="AA681" s="232"/>
      <c r="AB681" s="232"/>
      <c r="AC681" s="232"/>
      <c r="AD681" s="232"/>
      <c r="AE681" s="232"/>
      <c r="AF681" s="232"/>
      <c r="AG681" s="232"/>
      <c r="AH681" s="232"/>
      <c r="AI681" s="232"/>
      <c r="AJ681" s="232"/>
      <c r="AK681" s="232"/>
      <c r="AL681" s="232"/>
      <c r="AM681" s="232"/>
      <c r="AN681" s="232"/>
      <c r="AO681" s="232"/>
      <c r="AP681" s="232"/>
      <c r="AQ681" s="232"/>
      <c r="AR681" s="231"/>
      <c r="AS681" s="231"/>
      <c r="AT681" s="231"/>
      <c r="AU681" s="231"/>
      <c r="AV681" s="231"/>
      <c r="AW681" s="231"/>
      <c r="AX681" s="231"/>
      <c r="AY681" s="231"/>
    </row>
    <row r="682" spans="3:51" s="255" customFormat="1">
      <c r="C682" s="227"/>
      <c r="D682" s="253"/>
      <c r="E682" s="254"/>
      <c r="F682" s="217"/>
      <c r="G682" s="228"/>
      <c r="H682" s="229"/>
      <c r="I682" s="229"/>
      <c r="J682" s="216"/>
      <c r="K682" s="217"/>
      <c r="L682" s="230"/>
      <c r="M682" s="231"/>
      <c r="N682" s="231"/>
      <c r="O682" s="231"/>
      <c r="P682" s="231"/>
      <c r="Q682" s="232"/>
      <c r="R682" s="232"/>
      <c r="S682" s="232"/>
      <c r="T682" s="232"/>
      <c r="U682" s="232"/>
      <c r="V682" s="232"/>
      <c r="W682" s="232"/>
      <c r="X682" s="232"/>
      <c r="Y682" s="232"/>
      <c r="Z682" s="232"/>
      <c r="AA682" s="232"/>
      <c r="AB682" s="232"/>
      <c r="AC682" s="232"/>
      <c r="AD682" s="232"/>
      <c r="AE682" s="232"/>
      <c r="AF682" s="232"/>
      <c r="AG682" s="232"/>
      <c r="AH682" s="232"/>
      <c r="AI682" s="232"/>
      <c r="AJ682" s="232"/>
      <c r="AK682" s="232"/>
      <c r="AL682" s="232"/>
      <c r="AM682" s="232"/>
      <c r="AN682" s="232"/>
      <c r="AO682" s="232"/>
      <c r="AP682" s="232"/>
      <c r="AQ682" s="232"/>
      <c r="AR682" s="231"/>
      <c r="AS682" s="231"/>
      <c r="AT682" s="231"/>
      <c r="AU682" s="231"/>
      <c r="AV682" s="231"/>
      <c r="AW682" s="231"/>
      <c r="AX682" s="231"/>
      <c r="AY682" s="231"/>
    </row>
    <row r="683" spans="3:51" s="255" customFormat="1">
      <c r="C683" s="227"/>
      <c r="D683" s="253"/>
      <c r="E683" s="254"/>
      <c r="F683" s="217"/>
      <c r="G683" s="228"/>
      <c r="H683" s="229"/>
      <c r="I683" s="229"/>
      <c r="J683" s="216"/>
      <c r="K683" s="217"/>
      <c r="L683" s="230"/>
      <c r="M683" s="231"/>
      <c r="N683" s="231"/>
      <c r="O683" s="231"/>
      <c r="P683" s="231"/>
      <c r="Q683" s="232"/>
      <c r="R683" s="232"/>
      <c r="S683" s="232"/>
      <c r="T683" s="232"/>
      <c r="U683" s="232"/>
      <c r="V683" s="232"/>
      <c r="W683" s="232"/>
      <c r="X683" s="232"/>
      <c r="Y683" s="232"/>
      <c r="Z683" s="232"/>
      <c r="AA683" s="232"/>
      <c r="AB683" s="232"/>
      <c r="AC683" s="232"/>
      <c r="AD683" s="232"/>
      <c r="AE683" s="232"/>
      <c r="AF683" s="232"/>
      <c r="AG683" s="232"/>
      <c r="AH683" s="232"/>
      <c r="AI683" s="232"/>
      <c r="AJ683" s="232"/>
      <c r="AK683" s="232"/>
      <c r="AL683" s="232"/>
      <c r="AM683" s="232"/>
      <c r="AN683" s="232"/>
      <c r="AO683" s="232"/>
      <c r="AP683" s="232"/>
      <c r="AQ683" s="232"/>
      <c r="AR683" s="231"/>
      <c r="AS683" s="231"/>
      <c r="AT683" s="231"/>
      <c r="AU683" s="231"/>
      <c r="AV683" s="231"/>
      <c r="AW683" s="231"/>
      <c r="AX683" s="231"/>
      <c r="AY683" s="231"/>
    </row>
    <row r="684" spans="3:51" s="255" customFormat="1">
      <c r="C684" s="227"/>
      <c r="D684" s="253"/>
      <c r="E684" s="254"/>
      <c r="F684" s="217"/>
      <c r="G684" s="228"/>
      <c r="H684" s="229"/>
      <c r="I684" s="229"/>
      <c r="J684" s="216"/>
      <c r="K684" s="217"/>
      <c r="L684" s="230"/>
      <c r="M684" s="231"/>
      <c r="N684" s="231"/>
      <c r="O684" s="231"/>
      <c r="P684" s="231"/>
      <c r="Q684" s="232"/>
      <c r="R684" s="232"/>
      <c r="S684" s="232"/>
      <c r="T684" s="232"/>
      <c r="U684" s="232"/>
      <c r="V684" s="232"/>
      <c r="W684" s="232"/>
      <c r="X684" s="232"/>
      <c r="Y684" s="232"/>
      <c r="Z684" s="232"/>
      <c r="AA684" s="232"/>
      <c r="AB684" s="232"/>
      <c r="AC684" s="232"/>
      <c r="AD684" s="232"/>
      <c r="AE684" s="232"/>
      <c r="AF684" s="232"/>
      <c r="AG684" s="232"/>
      <c r="AH684" s="232"/>
      <c r="AI684" s="232"/>
      <c r="AJ684" s="232"/>
      <c r="AK684" s="232"/>
      <c r="AL684" s="232"/>
      <c r="AM684" s="232"/>
      <c r="AN684" s="232"/>
      <c r="AO684" s="232"/>
      <c r="AP684" s="232"/>
      <c r="AQ684" s="232"/>
      <c r="AR684" s="231"/>
      <c r="AS684" s="231"/>
      <c r="AT684" s="231"/>
      <c r="AU684" s="231"/>
      <c r="AV684" s="231"/>
      <c r="AW684" s="231"/>
      <c r="AX684" s="231"/>
      <c r="AY684" s="231"/>
    </row>
    <row r="685" spans="3:51" s="255" customFormat="1">
      <c r="C685" s="227"/>
      <c r="D685" s="253"/>
      <c r="E685" s="254"/>
      <c r="F685" s="217"/>
      <c r="G685" s="228"/>
      <c r="H685" s="229"/>
      <c r="I685" s="229"/>
      <c r="J685" s="216"/>
      <c r="K685" s="217"/>
      <c r="L685" s="230"/>
      <c r="M685" s="231"/>
      <c r="N685" s="231"/>
      <c r="O685" s="231"/>
      <c r="P685" s="231"/>
      <c r="Q685" s="232"/>
      <c r="R685" s="232"/>
      <c r="S685" s="232"/>
      <c r="T685" s="232"/>
      <c r="U685" s="232"/>
      <c r="V685" s="232"/>
      <c r="W685" s="232"/>
      <c r="X685" s="232"/>
      <c r="Y685" s="232"/>
      <c r="Z685" s="232"/>
      <c r="AA685" s="232"/>
      <c r="AB685" s="232"/>
      <c r="AC685" s="232"/>
      <c r="AD685" s="232"/>
      <c r="AE685" s="232"/>
      <c r="AF685" s="232"/>
      <c r="AG685" s="232"/>
      <c r="AH685" s="232"/>
      <c r="AI685" s="232"/>
      <c r="AJ685" s="232"/>
      <c r="AK685" s="232"/>
      <c r="AL685" s="232"/>
      <c r="AM685" s="232"/>
      <c r="AN685" s="232"/>
      <c r="AO685" s="232"/>
      <c r="AP685" s="232"/>
      <c r="AQ685" s="232"/>
      <c r="AR685" s="231"/>
      <c r="AS685" s="231"/>
      <c r="AT685" s="231"/>
      <c r="AU685" s="231"/>
      <c r="AV685" s="231"/>
      <c r="AW685" s="231"/>
      <c r="AX685" s="231"/>
      <c r="AY685" s="231"/>
    </row>
    <row r="686" spans="3:51" s="255" customFormat="1">
      <c r="C686" s="227"/>
      <c r="D686" s="253"/>
      <c r="E686" s="254"/>
      <c r="F686" s="217"/>
      <c r="G686" s="228"/>
      <c r="H686" s="229"/>
      <c r="I686" s="229"/>
      <c r="J686" s="216"/>
      <c r="K686" s="217"/>
      <c r="L686" s="230"/>
      <c r="M686" s="231"/>
      <c r="N686" s="231"/>
      <c r="O686" s="231"/>
      <c r="P686" s="231"/>
      <c r="Q686" s="232"/>
      <c r="R686" s="232"/>
      <c r="S686" s="232"/>
      <c r="T686" s="232"/>
      <c r="U686" s="232"/>
      <c r="V686" s="232"/>
      <c r="W686" s="232"/>
      <c r="X686" s="232"/>
      <c r="Y686" s="232"/>
      <c r="Z686" s="232"/>
      <c r="AA686" s="232"/>
      <c r="AB686" s="232"/>
      <c r="AC686" s="232"/>
      <c r="AD686" s="232"/>
      <c r="AE686" s="232"/>
      <c r="AF686" s="232"/>
      <c r="AG686" s="232"/>
      <c r="AH686" s="232"/>
      <c r="AI686" s="232"/>
      <c r="AJ686" s="232"/>
      <c r="AK686" s="232"/>
      <c r="AL686" s="232"/>
      <c r="AM686" s="232"/>
      <c r="AN686" s="232"/>
      <c r="AO686" s="232"/>
      <c r="AP686" s="232"/>
      <c r="AQ686" s="232"/>
      <c r="AR686" s="231"/>
      <c r="AS686" s="231"/>
      <c r="AT686" s="231"/>
      <c r="AU686" s="231"/>
      <c r="AV686" s="231"/>
      <c r="AW686" s="231"/>
      <c r="AX686" s="231"/>
      <c r="AY686" s="231"/>
    </row>
    <row r="687" spans="3:51" s="255" customFormat="1">
      <c r="C687" s="227"/>
      <c r="D687" s="253"/>
      <c r="E687" s="254"/>
      <c r="F687" s="217"/>
      <c r="G687" s="228"/>
      <c r="H687" s="229"/>
      <c r="I687" s="229"/>
      <c r="J687" s="216"/>
      <c r="K687" s="217"/>
      <c r="L687" s="230"/>
      <c r="M687" s="231"/>
      <c r="N687" s="231"/>
      <c r="O687" s="231"/>
      <c r="P687" s="231"/>
      <c r="Q687" s="232"/>
      <c r="R687" s="232"/>
      <c r="S687" s="232"/>
      <c r="T687" s="232"/>
      <c r="U687" s="232"/>
      <c r="V687" s="232"/>
      <c r="W687" s="232"/>
      <c r="X687" s="232"/>
      <c r="Y687" s="232"/>
      <c r="Z687" s="232"/>
      <c r="AA687" s="232"/>
      <c r="AB687" s="232"/>
      <c r="AC687" s="232"/>
      <c r="AD687" s="232"/>
      <c r="AE687" s="232"/>
      <c r="AF687" s="232"/>
      <c r="AG687" s="232"/>
      <c r="AH687" s="232"/>
      <c r="AI687" s="232"/>
      <c r="AJ687" s="232"/>
      <c r="AK687" s="232"/>
      <c r="AL687" s="232"/>
      <c r="AM687" s="232"/>
      <c r="AN687" s="232"/>
      <c r="AO687" s="232"/>
      <c r="AP687" s="232"/>
      <c r="AQ687" s="232"/>
      <c r="AR687" s="231"/>
      <c r="AS687" s="231"/>
      <c r="AT687" s="231"/>
      <c r="AU687" s="231"/>
      <c r="AV687" s="231"/>
      <c r="AW687" s="231"/>
      <c r="AX687" s="231"/>
      <c r="AY687" s="231"/>
    </row>
    <row r="688" spans="3:51" s="255" customFormat="1">
      <c r="C688" s="227"/>
      <c r="D688" s="253"/>
      <c r="E688" s="254"/>
      <c r="F688" s="217"/>
      <c r="G688" s="228"/>
      <c r="H688" s="229"/>
      <c r="I688" s="229"/>
      <c r="J688" s="216"/>
      <c r="K688" s="217"/>
      <c r="L688" s="230"/>
      <c r="M688" s="231"/>
      <c r="N688" s="231"/>
      <c r="O688" s="231"/>
      <c r="P688" s="231"/>
      <c r="Q688" s="232"/>
      <c r="R688" s="232"/>
      <c r="S688" s="232"/>
      <c r="T688" s="232"/>
      <c r="U688" s="232"/>
      <c r="V688" s="232"/>
      <c r="W688" s="232"/>
      <c r="X688" s="232"/>
      <c r="Y688" s="232"/>
      <c r="Z688" s="232"/>
      <c r="AA688" s="232"/>
      <c r="AB688" s="232"/>
      <c r="AC688" s="232"/>
      <c r="AD688" s="232"/>
      <c r="AE688" s="232"/>
      <c r="AF688" s="232"/>
      <c r="AG688" s="232"/>
      <c r="AH688" s="232"/>
      <c r="AI688" s="232"/>
      <c r="AJ688" s="232"/>
      <c r="AK688" s="232"/>
      <c r="AL688" s="232"/>
      <c r="AM688" s="232"/>
      <c r="AN688" s="232"/>
      <c r="AO688" s="232"/>
      <c r="AP688" s="232"/>
      <c r="AQ688" s="232"/>
      <c r="AR688" s="231"/>
      <c r="AS688" s="231"/>
      <c r="AT688" s="231"/>
      <c r="AU688" s="231"/>
      <c r="AV688" s="231"/>
      <c r="AW688" s="231"/>
      <c r="AX688" s="231"/>
      <c r="AY688" s="231"/>
    </row>
    <row r="689" spans="3:51" s="255" customFormat="1">
      <c r="C689" s="227"/>
      <c r="D689" s="253"/>
      <c r="E689" s="254"/>
      <c r="F689" s="217"/>
      <c r="G689" s="228"/>
      <c r="H689" s="229"/>
      <c r="I689" s="229"/>
      <c r="J689" s="216"/>
      <c r="K689" s="217"/>
      <c r="L689" s="230"/>
      <c r="M689" s="231"/>
      <c r="N689" s="231"/>
      <c r="O689" s="231"/>
      <c r="P689" s="231"/>
      <c r="Q689" s="232"/>
      <c r="R689" s="232"/>
      <c r="S689" s="232"/>
      <c r="T689" s="232"/>
      <c r="U689" s="232"/>
      <c r="V689" s="232"/>
      <c r="W689" s="232"/>
      <c r="X689" s="232"/>
      <c r="Y689" s="232"/>
      <c r="Z689" s="232"/>
      <c r="AA689" s="232"/>
      <c r="AB689" s="232"/>
      <c r="AC689" s="232"/>
      <c r="AD689" s="232"/>
      <c r="AE689" s="232"/>
      <c r="AF689" s="232"/>
      <c r="AG689" s="232"/>
      <c r="AH689" s="232"/>
      <c r="AI689" s="232"/>
      <c r="AJ689" s="232"/>
      <c r="AK689" s="232"/>
      <c r="AL689" s="232"/>
      <c r="AM689" s="232"/>
      <c r="AN689" s="232"/>
      <c r="AO689" s="232"/>
      <c r="AP689" s="232"/>
      <c r="AQ689" s="232"/>
      <c r="AR689" s="231"/>
      <c r="AS689" s="231"/>
      <c r="AT689" s="231"/>
      <c r="AU689" s="231"/>
      <c r="AV689" s="231"/>
      <c r="AW689" s="231"/>
      <c r="AX689" s="231"/>
      <c r="AY689" s="231"/>
    </row>
    <row r="690" spans="3:51" s="255" customFormat="1">
      <c r="C690" s="227"/>
      <c r="D690" s="253"/>
      <c r="E690" s="254"/>
      <c r="F690" s="217"/>
      <c r="G690" s="228"/>
      <c r="H690" s="229"/>
      <c r="I690" s="229"/>
      <c r="J690" s="216"/>
      <c r="K690" s="217"/>
      <c r="L690" s="230"/>
      <c r="M690" s="231"/>
      <c r="N690" s="231"/>
      <c r="O690" s="231"/>
      <c r="P690" s="231"/>
      <c r="Q690" s="232"/>
      <c r="R690" s="232"/>
      <c r="S690" s="232"/>
      <c r="T690" s="232"/>
      <c r="U690" s="232"/>
      <c r="V690" s="232"/>
      <c r="W690" s="232"/>
      <c r="X690" s="232"/>
      <c r="Y690" s="232"/>
      <c r="Z690" s="232"/>
      <c r="AA690" s="232"/>
      <c r="AB690" s="232"/>
      <c r="AC690" s="232"/>
      <c r="AD690" s="232"/>
      <c r="AE690" s="232"/>
      <c r="AF690" s="232"/>
      <c r="AG690" s="232"/>
      <c r="AH690" s="232"/>
      <c r="AI690" s="232"/>
      <c r="AJ690" s="232"/>
      <c r="AK690" s="232"/>
      <c r="AL690" s="232"/>
      <c r="AM690" s="232"/>
      <c r="AN690" s="232"/>
      <c r="AO690" s="232"/>
      <c r="AP690" s="232"/>
      <c r="AQ690" s="232"/>
      <c r="AR690" s="231"/>
      <c r="AS690" s="231"/>
      <c r="AT690" s="231"/>
      <c r="AU690" s="231"/>
      <c r="AV690" s="231"/>
      <c r="AW690" s="231"/>
      <c r="AX690" s="231"/>
      <c r="AY690" s="231"/>
    </row>
    <row r="691" spans="3:51" s="255" customFormat="1">
      <c r="C691" s="227"/>
      <c r="D691" s="253"/>
      <c r="E691" s="254"/>
      <c r="F691" s="217"/>
      <c r="G691" s="228"/>
      <c r="H691" s="229"/>
      <c r="I691" s="229"/>
      <c r="J691" s="216"/>
      <c r="K691" s="217"/>
      <c r="L691" s="230"/>
      <c r="M691" s="231"/>
      <c r="N691" s="231"/>
      <c r="O691" s="231"/>
      <c r="P691" s="231"/>
      <c r="Q691" s="232"/>
      <c r="R691" s="232"/>
      <c r="S691" s="232"/>
      <c r="T691" s="232"/>
      <c r="U691" s="232"/>
      <c r="V691" s="232"/>
      <c r="W691" s="232"/>
      <c r="X691" s="232"/>
      <c r="Y691" s="232"/>
      <c r="Z691" s="232"/>
      <c r="AA691" s="232"/>
      <c r="AB691" s="232"/>
      <c r="AC691" s="232"/>
      <c r="AD691" s="232"/>
      <c r="AE691" s="232"/>
      <c r="AF691" s="232"/>
      <c r="AG691" s="232"/>
      <c r="AH691" s="232"/>
      <c r="AI691" s="232"/>
      <c r="AJ691" s="232"/>
      <c r="AK691" s="232"/>
      <c r="AL691" s="232"/>
      <c r="AM691" s="232"/>
      <c r="AN691" s="232"/>
      <c r="AO691" s="232"/>
      <c r="AP691" s="232"/>
      <c r="AQ691" s="232"/>
      <c r="AR691" s="231"/>
      <c r="AS691" s="231"/>
      <c r="AT691" s="231"/>
      <c r="AU691" s="231"/>
      <c r="AV691" s="231"/>
      <c r="AW691" s="231"/>
      <c r="AX691" s="231"/>
      <c r="AY691" s="231"/>
    </row>
    <row r="692" spans="3:51" s="255" customFormat="1">
      <c r="C692" s="227"/>
      <c r="D692" s="253"/>
      <c r="E692" s="254"/>
      <c r="F692" s="217"/>
      <c r="G692" s="228"/>
      <c r="H692" s="229"/>
      <c r="I692" s="229"/>
      <c r="J692" s="216"/>
      <c r="K692" s="217"/>
      <c r="L692" s="230"/>
      <c r="M692" s="231"/>
      <c r="N692" s="231"/>
      <c r="O692" s="231"/>
      <c r="P692" s="231"/>
      <c r="Q692" s="232"/>
      <c r="R692" s="232"/>
      <c r="S692" s="232"/>
      <c r="T692" s="232"/>
      <c r="U692" s="232"/>
      <c r="V692" s="232"/>
      <c r="W692" s="232"/>
      <c r="X692" s="232"/>
      <c r="Y692" s="232"/>
      <c r="Z692" s="232"/>
      <c r="AA692" s="232"/>
      <c r="AB692" s="232"/>
      <c r="AC692" s="232"/>
      <c r="AD692" s="232"/>
      <c r="AE692" s="232"/>
      <c r="AF692" s="232"/>
      <c r="AG692" s="232"/>
      <c r="AH692" s="232"/>
      <c r="AI692" s="232"/>
      <c r="AJ692" s="232"/>
      <c r="AK692" s="232"/>
      <c r="AL692" s="232"/>
      <c r="AM692" s="232"/>
      <c r="AN692" s="232"/>
      <c r="AO692" s="232"/>
      <c r="AP692" s="232"/>
      <c r="AQ692" s="232"/>
      <c r="AR692" s="231"/>
      <c r="AS692" s="231"/>
      <c r="AT692" s="231"/>
      <c r="AU692" s="231"/>
      <c r="AV692" s="231"/>
      <c r="AW692" s="231"/>
      <c r="AX692" s="231"/>
      <c r="AY692" s="231"/>
    </row>
    <row r="693" spans="3:51" s="255" customFormat="1">
      <c r="C693" s="227"/>
      <c r="D693" s="253"/>
      <c r="E693" s="254"/>
      <c r="F693" s="217"/>
      <c r="G693" s="228"/>
      <c r="H693" s="229"/>
      <c r="I693" s="229"/>
      <c r="J693" s="216"/>
      <c r="K693" s="217"/>
      <c r="L693" s="230"/>
      <c r="M693" s="231"/>
      <c r="N693" s="231"/>
      <c r="O693" s="231"/>
      <c r="P693" s="231"/>
      <c r="Q693" s="232"/>
      <c r="R693" s="232"/>
      <c r="S693" s="232"/>
      <c r="T693" s="232"/>
      <c r="U693" s="232"/>
      <c r="V693" s="232"/>
      <c r="W693" s="232"/>
      <c r="X693" s="232"/>
      <c r="Y693" s="232"/>
      <c r="Z693" s="232"/>
      <c r="AA693" s="232"/>
      <c r="AB693" s="232"/>
      <c r="AC693" s="232"/>
      <c r="AD693" s="232"/>
      <c r="AE693" s="232"/>
      <c r="AF693" s="232"/>
      <c r="AG693" s="232"/>
      <c r="AH693" s="232"/>
      <c r="AI693" s="232"/>
      <c r="AJ693" s="232"/>
      <c r="AK693" s="232"/>
      <c r="AL693" s="232"/>
      <c r="AM693" s="232"/>
      <c r="AN693" s="232"/>
      <c r="AO693" s="232"/>
      <c r="AP693" s="232"/>
      <c r="AQ693" s="232"/>
      <c r="AR693" s="231"/>
      <c r="AS693" s="231"/>
      <c r="AT693" s="231"/>
      <c r="AU693" s="231"/>
      <c r="AV693" s="231"/>
      <c r="AW693" s="231"/>
      <c r="AX693" s="231"/>
      <c r="AY693" s="231"/>
    </row>
    <row r="694" spans="3:51" s="255" customFormat="1">
      <c r="C694" s="227"/>
      <c r="D694" s="253"/>
      <c r="E694" s="254"/>
      <c r="F694" s="217"/>
      <c r="G694" s="228"/>
      <c r="H694" s="229"/>
      <c r="I694" s="229"/>
      <c r="J694" s="216"/>
      <c r="K694" s="217"/>
      <c r="L694" s="230"/>
      <c r="M694" s="231"/>
      <c r="N694" s="231"/>
      <c r="O694" s="231"/>
      <c r="P694" s="231"/>
      <c r="Q694" s="232"/>
      <c r="R694" s="232"/>
      <c r="S694" s="232"/>
      <c r="T694" s="232"/>
      <c r="U694" s="232"/>
      <c r="V694" s="232"/>
      <c r="W694" s="232"/>
      <c r="X694" s="232"/>
      <c r="Y694" s="232"/>
      <c r="Z694" s="232"/>
      <c r="AA694" s="232"/>
      <c r="AB694" s="232"/>
      <c r="AC694" s="232"/>
      <c r="AD694" s="232"/>
      <c r="AE694" s="232"/>
      <c r="AF694" s="232"/>
      <c r="AG694" s="232"/>
      <c r="AH694" s="232"/>
      <c r="AI694" s="232"/>
      <c r="AJ694" s="232"/>
      <c r="AK694" s="232"/>
      <c r="AL694" s="232"/>
      <c r="AM694" s="232"/>
      <c r="AN694" s="232"/>
      <c r="AO694" s="232"/>
      <c r="AP694" s="232"/>
      <c r="AQ694" s="232"/>
      <c r="AR694" s="231"/>
      <c r="AS694" s="231"/>
      <c r="AT694" s="231"/>
      <c r="AU694" s="231"/>
      <c r="AV694" s="231"/>
      <c r="AW694" s="231"/>
      <c r="AX694" s="231"/>
      <c r="AY694" s="231"/>
    </row>
    <row r="695" spans="3:51" s="255" customFormat="1">
      <c r="C695" s="227"/>
      <c r="D695" s="253"/>
      <c r="E695" s="254"/>
      <c r="F695" s="217"/>
      <c r="G695" s="228"/>
      <c r="H695" s="229"/>
      <c r="I695" s="229"/>
      <c r="J695" s="216"/>
      <c r="K695" s="217"/>
      <c r="L695" s="230"/>
      <c r="M695" s="231"/>
      <c r="N695" s="231"/>
      <c r="O695" s="231"/>
      <c r="P695" s="231"/>
      <c r="Q695" s="232"/>
      <c r="R695" s="232"/>
      <c r="S695" s="232"/>
      <c r="T695" s="232"/>
      <c r="U695" s="232"/>
      <c r="V695" s="232"/>
      <c r="W695" s="232"/>
      <c r="X695" s="232"/>
      <c r="Y695" s="232"/>
      <c r="Z695" s="232"/>
      <c r="AA695" s="232"/>
      <c r="AB695" s="232"/>
      <c r="AC695" s="232"/>
      <c r="AD695" s="232"/>
      <c r="AE695" s="232"/>
      <c r="AF695" s="232"/>
      <c r="AG695" s="232"/>
      <c r="AH695" s="232"/>
      <c r="AI695" s="232"/>
      <c r="AJ695" s="232"/>
      <c r="AK695" s="232"/>
      <c r="AL695" s="232"/>
      <c r="AM695" s="232"/>
      <c r="AN695" s="232"/>
      <c r="AO695" s="232"/>
      <c r="AP695" s="232"/>
      <c r="AQ695" s="232"/>
      <c r="AR695" s="231"/>
      <c r="AS695" s="231"/>
      <c r="AT695" s="231"/>
      <c r="AU695" s="231"/>
      <c r="AV695" s="231"/>
      <c r="AW695" s="231"/>
      <c r="AX695" s="231"/>
      <c r="AY695" s="231"/>
    </row>
    <row r="696" spans="3:51" s="255" customFormat="1">
      <c r="C696" s="227"/>
      <c r="D696" s="253"/>
      <c r="E696" s="254"/>
      <c r="F696" s="217"/>
      <c r="G696" s="228"/>
      <c r="H696" s="229"/>
      <c r="I696" s="229"/>
      <c r="J696" s="216"/>
      <c r="K696" s="217"/>
      <c r="L696" s="230"/>
      <c r="M696" s="231"/>
      <c r="N696" s="231"/>
      <c r="O696" s="231"/>
      <c r="P696" s="231"/>
      <c r="Q696" s="232"/>
      <c r="R696" s="232"/>
      <c r="S696" s="232"/>
      <c r="T696" s="232"/>
      <c r="U696" s="232"/>
      <c r="V696" s="232"/>
      <c r="W696" s="232"/>
      <c r="X696" s="232"/>
      <c r="Y696" s="232"/>
      <c r="Z696" s="232"/>
      <c r="AA696" s="232"/>
      <c r="AB696" s="232"/>
      <c r="AC696" s="232"/>
      <c r="AD696" s="232"/>
      <c r="AE696" s="232"/>
      <c r="AF696" s="232"/>
      <c r="AG696" s="232"/>
      <c r="AH696" s="232"/>
      <c r="AI696" s="232"/>
      <c r="AJ696" s="232"/>
      <c r="AK696" s="232"/>
      <c r="AL696" s="232"/>
      <c r="AM696" s="232"/>
      <c r="AN696" s="232"/>
      <c r="AO696" s="232"/>
      <c r="AP696" s="232"/>
      <c r="AQ696" s="232"/>
      <c r="AR696" s="231"/>
      <c r="AS696" s="231"/>
      <c r="AT696" s="231"/>
      <c r="AU696" s="231"/>
      <c r="AV696" s="231"/>
      <c r="AW696" s="231"/>
      <c r="AX696" s="231"/>
      <c r="AY696" s="231"/>
    </row>
    <row r="697" spans="3:51" s="255" customFormat="1">
      <c r="C697" s="227"/>
      <c r="D697" s="253"/>
      <c r="E697" s="254"/>
      <c r="F697" s="217"/>
      <c r="G697" s="228"/>
      <c r="H697" s="229"/>
      <c r="I697" s="229"/>
      <c r="J697" s="216"/>
      <c r="K697" s="217"/>
      <c r="L697" s="230"/>
      <c r="M697" s="231"/>
      <c r="N697" s="231"/>
      <c r="O697" s="231"/>
      <c r="P697" s="231"/>
      <c r="Q697" s="232"/>
      <c r="R697" s="232"/>
      <c r="S697" s="232"/>
      <c r="T697" s="232"/>
      <c r="U697" s="232"/>
      <c r="V697" s="232"/>
      <c r="W697" s="232"/>
      <c r="X697" s="232"/>
      <c r="Y697" s="232"/>
      <c r="Z697" s="232"/>
      <c r="AA697" s="232"/>
      <c r="AB697" s="232"/>
      <c r="AC697" s="232"/>
      <c r="AD697" s="232"/>
      <c r="AE697" s="232"/>
      <c r="AF697" s="232"/>
      <c r="AG697" s="232"/>
      <c r="AH697" s="232"/>
      <c r="AI697" s="232"/>
      <c r="AJ697" s="232"/>
      <c r="AK697" s="232"/>
      <c r="AL697" s="232"/>
      <c r="AM697" s="232"/>
      <c r="AN697" s="232"/>
      <c r="AO697" s="232"/>
      <c r="AP697" s="232"/>
      <c r="AQ697" s="232"/>
      <c r="AR697" s="231"/>
      <c r="AS697" s="231"/>
      <c r="AT697" s="231"/>
      <c r="AU697" s="231"/>
      <c r="AV697" s="231"/>
      <c r="AW697" s="231"/>
      <c r="AX697" s="231"/>
      <c r="AY697" s="231"/>
    </row>
    <row r="698" spans="3:51" s="255" customFormat="1">
      <c r="C698" s="227"/>
      <c r="D698" s="253"/>
      <c r="E698" s="254"/>
      <c r="F698" s="217"/>
      <c r="G698" s="228"/>
      <c r="H698" s="229"/>
      <c r="I698" s="229"/>
      <c r="J698" s="216"/>
      <c r="K698" s="217"/>
      <c r="L698" s="230"/>
      <c r="M698" s="231"/>
      <c r="N698" s="231"/>
      <c r="O698" s="231"/>
      <c r="P698" s="231"/>
      <c r="Q698" s="232"/>
      <c r="R698" s="232"/>
      <c r="S698" s="232"/>
      <c r="T698" s="232"/>
      <c r="U698" s="232"/>
      <c r="V698" s="232"/>
      <c r="W698" s="232"/>
      <c r="X698" s="232"/>
      <c r="Y698" s="232"/>
      <c r="Z698" s="232"/>
      <c r="AA698" s="232"/>
      <c r="AB698" s="232"/>
      <c r="AC698" s="232"/>
      <c r="AD698" s="232"/>
      <c r="AE698" s="232"/>
      <c r="AF698" s="232"/>
      <c r="AG698" s="232"/>
      <c r="AH698" s="232"/>
      <c r="AI698" s="232"/>
      <c r="AJ698" s="232"/>
      <c r="AK698" s="232"/>
      <c r="AL698" s="232"/>
      <c r="AM698" s="232"/>
      <c r="AN698" s="232"/>
      <c r="AO698" s="232"/>
      <c r="AP698" s="232"/>
      <c r="AQ698" s="232"/>
      <c r="AR698" s="231"/>
      <c r="AS698" s="231"/>
      <c r="AT698" s="231"/>
      <c r="AU698" s="231"/>
      <c r="AV698" s="231"/>
      <c r="AW698" s="231"/>
      <c r="AX698" s="231"/>
      <c r="AY698" s="231"/>
    </row>
    <row r="699" spans="3:51" s="255" customFormat="1">
      <c r="C699" s="227"/>
      <c r="D699" s="253"/>
      <c r="E699" s="254"/>
      <c r="F699" s="217"/>
      <c r="G699" s="228"/>
      <c r="H699" s="229"/>
      <c r="I699" s="229"/>
      <c r="J699" s="216"/>
      <c r="K699" s="217"/>
      <c r="L699" s="230"/>
      <c r="M699" s="231"/>
      <c r="N699" s="231"/>
      <c r="O699" s="231"/>
      <c r="P699" s="231"/>
      <c r="Q699" s="232"/>
      <c r="R699" s="232"/>
      <c r="S699" s="232"/>
      <c r="T699" s="232"/>
      <c r="U699" s="232"/>
      <c r="V699" s="232"/>
      <c r="W699" s="232"/>
      <c r="X699" s="232"/>
      <c r="Y699" s="232"/>
      <c r="Z699" s="232"/>
      <c r="AA699" s="232"/>
      <c r="AB699" s="232"/>
      <c r="AC699" s="232"/>
      <c r="AD699" s="232"/>
      <c r="AE699" s="232"/>
      <c r="AF699" s="232"/>
      <c r="AG699" s="232"/>
      <c r="AH699" s="232"/>
      <c r="AI699" s="232"/>
      <c r="AJ699" s="232"/>
      <c r="AK699" s="232"/>
      <c r="AL699" s="232"/>
      <c r="AM699" s="232"/>
      <c r="AN699" s="232"/>
      <c r="AO699" s="232"/>
      <c r="AP699" s="232"/>
      <c r="AQ699" s="232"/>
      <c r="AR699" s="231"/>
      <c r="AS699" s="231"/>
      <c r="AT699" s="231"/>
      <c r="AU699" s="231"/>
      <c r="AV699" s="231"/>
      <c r="AW699" s="231"/>
      <c r="AX699" s="231"/>
      <c r="AY699" s="231"/>
    </row>
    <row r="700" spans="3:51" s="255" customFormat="1">
      <c r="C700" s="227"/>
      <c r="D700" s="253"/>
      <c r="E700" s="254"/>
      <c r="F700" s="217"/>
      <c r="G700" s="228"/>
      <c r="H700" s="229"/>
      <c r="I700" s="229"/>
      <c r="J700" s="216"/>
      <c r="K700" s="217"/>
      <c r="L700" s="230"/>
      <c r="M700" s="231"/>
      <c r="N700" s="231"/>
      <c r="O700" s="231"/>
      <c r="P700" s="231"/>
      <c r="Q700" s="232"/>
      <c r="R700" s="232"/>
      <c r="S700" s="232"/>
      <c r="T700" s="232"/>
      <c r="U700" s="232"/>
      <c r="V700" s="232"/>
      <c r="W700" s="232"/>
      <c r="X700" s="232"/>
      <c r="Y700" s="232"/>
      <c r="Z700" s="232"/>
      <c r="AA700" s="232"/>
      <c r="AB700" s="232"/>
      <c r="AC700" s="232"/>
      <c r="AD700" s="232"/>
      <c r="AE700" s="232"/>
      <c r="AF700" s="232"/>
      <c r="AG700" s="232"/>
      <c r="AH700" s="232"/>
      <c r="AI700" s="232"/>
      <c r="AJ700" s="232"/>
      <c r="AK700" s="232"/>
      <c r="AL700" s="232"/>
      <c r="AM700" s="232"/>
      <c r="AN700" s="232"/>
      <c r="AO700" s="232"/>
      <c r="AP700" s="232"/>
      <c r="AQ700" s="232"/>
      <c r="AR700" s="231"/>
      <c r="AS700" s="231"/>
      <c r="AT700" s="231"/>
      <c r="AU700" s="231"/>
      <c r="AV700" s="231"/>
      <c r="AW700" s="231"/>
      <c r="AX700" s="231"/>
      <c r="AY700" s="231"/>
    </row>
    <row r="701" spans="3:51" s="255" customFormat="1">
      <c r="C701" s="227"/>
      <c r="D701" s="253"/>
      <c r="E701" s="254"/>
      <c r="F701" s="217"/>
      <c r="G701" s="228"/>
      <c r="H701" s="229"/>
      <c r="I701" s="229"/>
      <c r="J701" s="216"/>
      <c r="K701" s="217"/>
      <c r="L701" s="230"/>
      <c r="M701" s="231"/>
      <c r="N701" s="231"/>
      <c r="O701" s="231"/>
      <c r="P701" s="231"/>
      <c r="Q701" s="232"/>
      <c r="R701" s="232"/>
      <c r="S701" s="232"/>
      <c r="T701" s="232"/>
      <c r="U701" s="232"/>
      <c r="V701" s="232"/>
      <c r="W701" s="232"/>
      <c r="X701" s="232"/>
      <c r="Y701" s="232"/>
      <c r="Z701" s="232"/>
      <c r="AA701" s="232"/>
      <c r="AB701" s="232"/>
      <c r="AC701" s="232"/>
      <c r="AD701" s="232"/>
      <c r="AE701" s="232"/>
      <c r="AF701" s="232"/>
      <c r="AG701" s="232"/>
      <c r="AH701" s="232"/>
      <c r="AI701" s="232"/>
      <c r="AJ701" s="232"/>
      <c r="AK701" s="232"/>
      <c r="AL701" s="232"/>
      <c r="AM701" s="232"/>
      <c r="AN701" s="232"/>
      <c r="AO701" s="232"/>
      <c r="AP701" s="232"/>
      <c r="AQ701" s="232"/>
      <c r="AR701" s="231"/>
      <c r="AS701" s="231"/>
      <c r="AT701" s="231"/>
      <c r="AU701" s="231"/>
      <c r="AV701" s="231"/>
      <c r="AW701" s="231"/>
      <c r="AX701" s="231"/>
      <c r="AY701" s="231"/>
    </row>
    <row r="702" spans="3:51" s="255" customFormat="1">
      <c r="C702" s="227"/>
      <c r="D702" s="253"/>
      <c r="E702" s="254"/>
      <c r="F702" s="217"/>
      <c r="G702" s="228"/>
      <c r="H702" s="229"/>
      <c r="I702" s="229"/>
      <c r="J702" s="216"/>
      <c r="K702" s="217"/>
      <c r="L702" s="230"/>
      <c r="M702" s="231"/>
      <c r="N702" s="231"/>
      <c r="O702" s="231"/>
      <c r="P702" s="231"/>
      <c r="Q702" s="232"/>
      <c r="R702" s="232"/>
      <c r="S702" s="232"/>
      <c r="T702" s="232"/>
      <c r="U702" s="232"/>
      <c r="V702" s="232"/>
      <c r="W702" s="232"/>
      <c r="X702" s="232"/>
      <c r="Y702" s="232"/>
      <c r="Z702" s="232"/>
      <c r="AA702" s="232"/>
      <c r="AB702" s="232"/>
      <c r="AC702" s="232"/>
      <c r="AD702" s="232"/>
      <c r="AE702" s="232"/>
      <c r="AF702" s="232"/>
      <c r="AG702" s="232"/>
      <c r="AH702" s="232"/>
      <c r="AI702" s="232"/>
      <c r="AJ702" s="232"/>
      <c r="AK702" s="232"/>
      <c r="AL702" s="232"/>
      <c r="AM702" s="232"/>
      <c r="AN702" s="232"/>
      <c r="AO702" s="232"/>
      <c r="AP702" s="232"/>
      <c r="AQ702" s="232"/>
      <c r="AR702" s="231"/>
      <c r="AS702" s="231"/>
      <c r="AT702" s="231"/>
      <c r="AU702" s="231"/>
      <c r="AV702" s="231"/>
      <c r="AW702" s="231"/>
      <c r="AX702" s="231"/>
      <c r="AY702" s="231"/>
    </row>
    <row r="703" spans="3:51" s="255" customFormat="1">
      <c r="C703" s="227"/>
      <c r="D703" s="253"/>
      <c r="E703" s="254"/>
      <c r="F703" s="217"/>
      <c r="G703" s="228"/>
      <c r="H703" s="229"/>
      <c r="I703" s="229"/>
      <c r="J703" s="216"/>
      <c r="K703" s="217"/>
      <c r="L703" s="230"/>
      <c r="M703" s="231"/>
      <c r="N703" s="231"/>
      <c r="O703" s="231"/>
      <c r="P703" s="231"/>
      <c r="Q703" s="232"/>
      <c r="R703" s="232"/>
      <c r="S703" s="232"/>
      <c r="T703" s="232"/>
      <c r="U703" s="232"/>
      <c r="V703" s="232"/>
      <c r="W703" s="232"/>
      <c r="X703" s="232"/>
      <c r="Y703" s="232"/>
      <c r="Z703" s="232"/>
      <c r="AA703" s="232"/>
      <c r="AB703" s="232"/>
      <c r="AC703" s="232"/>
      <c r="AD703" s="232"/>
      <c r="AE703" s="232"/>
      <c r="AF703" s="232"/>
      <c r="AG703" s="232"/>
      <c r="AH703" s="232"/>
      <c r="AI703" s="232"/>
      <c r="AJ703" s="232"/>
      <c r="AK703" s="232"/>
      <c r="AL703" s="232"/>
      <c r="AM703" s="232"/>
      <c r="AN703" s="232"/>
      <c r="AO703" s="232"/>
      <c r="AP703" s="232"/>
      <c r="AQ703" s="232"/>
      <c r="AR703" s="231"/>
      <c r="AS703" s="231"/>
      <c r="AT703" s="231"/>
      <c r="AU703" s="231"/>
      <c r="AV703" s="231"/>
      <c r="AW703" s="231"/>
      <c r="AX703" s="231"/>
      <c r="AY703" s="231"/>
    </row>
    <row r="704" spans="3:51" s="255" customFormat="1">
      <c r="C704" s="227"/>
      <c r="D704" s="253"/>
      <c r="E704" s="254"/>
      <c r="F704" s="217"/>
      <c r="G704" s="228"/>
      <c r="H704" s="229"/>
      <c r="I704" s="229"/>
      <c r="J704" s="216"/>
      <c r="K704" s="217"/>
      <c r="L704" s="230"/>
      <c r="M704" s="231"/>
      <c r="N704" s="231"/>
      <c r="O704" s="231"/>
      <c r="P704" s="231"/>
      <c r="Q704" s="232"/>
      <c r="R704" s="232"/>
      <c r="S704" s="232"/>
      <c r="T704" s="232"/>
      <c r="U704" s="232"/>
      <c r="V704" s="232"/>
      <c r="W704" s="232"/>
      <c r="X704" s="232"/>
      <c r="Y704" s="232"/>
      <c r="Z704" s="232"/>
      <c r="AA704" s="232"/>
      <c r="AB704" s="232"/>
      <c r="AC704" s="232"/>
      <c r="AD704" s="232"/>
      <c r="AE704" s="232"/>
      <c r="AF704" s="232"/>
      <c r="AG704" s="232"/>
      <c r="AH704" s="232"/>
      <c r="AI704" s="232"/>
      <c r="AJ704" s="232"/>
      <c r="AK704" s="232"/>
      <c r="AL704" s="232"/>
      <c r="AM704" s="232"/>
      <c r="AN704" s="232"/>
      <c r="AO704" s="232"/>
      <c r="AP704" s="232"/>
      <c r="AQ704" s="232"/>
      <c r="AR704" s="231"/>
      <c r="AS704" s="231"/>
      <c r="AT704" s="231"/>
      <c r="AU704" s="231"/>
      <c r="AV704" s="231"/>
      <c r="AW704" s="231"/>
      <c r="AX704" s="231"/>
      <c r="AY704" s="231"/>
    </row>
    <row r="705" spans="3:51" s="255" customFormat="1">
      <c r="C705" s="227"/>
      <c r="D705" s="253"/>
      <c r="E705" s="254"/>
      <c r="F705" s="217"/>
      <c r="G705" s="228"/>
      <c r="H705" s="229"/>
      <c r="I705" s="229"/>
      <c r="J705" s="216"/>
      <c r="K705" s="217"/>
      <c r="L705" s="230"/>
      <c r="M705" s="231"/>
      <c r="N705" s="231"/>
      <c r="O705" s="231"/>
      <c r="P705" s="231"/>
      <c r="Q705" s="232"/>
      <c r="R705" s="232"/>
      <c r="S705" s="232"/>
      <c r="T705" s="232"/>
      <c r="U705" s="232"/>
      <c r="V705" s="232"/>
      <c r="W705" s="232"/>
      <c r="X705" s="232"/>
      <c r="Y705" s="232"/>
      <c r="Z705" s="232"/>
      <c r="AA705" s="232"/>
      <c r="AB705" s="232"/>
      <c r="AC705" s="232"/>
      <c r="AD705" s="232"/>
      <c r="AE705" s="232"/>
      <c r="AF705" s="232"/>
      <c r="AG705" s="232"/>
      <c r="AH705" s="232"/>
      <c r="AI705" s="232"/>
      <c r="AJ705" s="232"/>
      <c r="AK705" s="232"/>
      <c r="AL705" s="232"/>
      <c r="AM705" s="232"/>
      <c r="AN705" s="232"/>
      <c r="AO705" s="232"/>
      <c r="AP705" s="232"/>
      <c r="AQ705" s="232"/>
      <c r="AR705" s="231"/>
      <c r="AS705" s="231"/>
      <c r="AT705" s="231"/>
      <c r="AU705" s="231"/>
      <c r="AV705" s="231"/>
      <c r="AW705" s="231"/>
      <c r="AX705" s="231"/>
      <c r="AY705" s="231"/>
    </row>
    <row r="706" spans="3:51" s="255" customFormat="1">
      <c r="C706" s="227"/>
      <c r="D706" s="253"/>
      <c r="E706" s="254"/>
      <c r="F706" s="217"/>
      <c r="G706" s="228"/>
      <c r="H706" s="229"/>
      <c r="I706" s="229"/>
      <c r="J706" s="216"/>
      <c r="K706" s="217"/>
      <c r="L706" s="230"/>
      <c r="M706" s="231"/>
      <c r="N706" s="231"/>
      <c r="O706" s="231"/>
      <c r="P706" s="231"/>
      <c r="Q706" s="232"/>
      <c r="R706" s="232"/>
      <c r="S706" s="232"/>
      <c r="T706" s="232"/>
      <c r="U706" s="232"/>
      <c r="V706" s="232"/>
      <c r="W706" s="232"/>
      <c r="X706" s="232"/>
      <c r="Y706" s="232"/>
      <c r="Z706" s="232"/>
      <c r="AA706" s="232"/>
      <c r="AB706" s="232"/>
      <c r="AC706" s="232"/>
      <c r="AD706" s="232"/>
      <c r="AE706" s="232"/>
      <c r="AF706" s="232"/>
      <c r="AG706" s="232"/>
      <c r="AH706" s="232"/>
      <c r="AI706" s="232"/>
      <c r="AJ706" s="232"/>
      <c r="AK706" s="232"/>
      <c r="AL706" s="232"/>
      <c r="AM706" s="232"/>
      <c r="AN706" s="232"/>
      <c r="AO706" s="232"/>
      <c r="AP706" s="232"/>
      <c r="AQ706" s="232"/>
      <c r="AR706" s="231"/>
      <c r="AS706" s="231"/>
      <c r="AT706" s="231"/>
      <c r="AU706" s="231"/>
      <c r="AV706" s="231"/>
      <c r="AW706" s="231"/>
      <c r="AX706" s="231"/>
      <c r="AY706" s="231"/>
    </row>
    <row r="707" spans="3:51" s="255" customFormat="1">
      <c r="C707" s="227"/>
      <c r="D707" s="253"/>
      <c r="E707" s="254"/>
      <c r="F707" s="217"/>
      <c r="G707" s="228"/>
      <c r="H707" s="229"/>
      <c r="I707" s="229"/>
      <c r="J707" s="216"/>
      <c r="K707" s="217"/>
      <c r="L707" s="230"/>
      <c r="M707" s="231"/>
      <c r="N707" s="231"/>
      <c r="O707" s="231"/>
      <c r="P707" s="231"/>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232"/>
      <c r="AN707" s="232"/>
      <c r="AO707" s="232"/>
      <c r="AP707" s="232"/>
      <c r="AQ707" s="232"/>
      <c r="AR707" s="231"/>
      <c r="AS707" s="231"/>
      <c r="AT707" s="231"/>
      <c r="AU707" s="231"/>
      <c r="AV707" s="231"/>
      <c r="AW707" s="231"/>
      <c r="AX707" s="231"/>
      <c r="AY707" s="231"/>
    </row>
    <row r="708" spans="3:51" s="255" customFormat="1">
      <c r="C708" s="227"/>
      <c r="D708" s="253"/>
      <c r="E708" s="254"/>
      <c r="F708" s="217"/>
      <c r="G708" s="228"/>
      <c r="H708" s="229"/>
      <c r="I708" s="229"/>
      <c r="J708" s="216"/>
      <c r="K708" s="217"/>
      <c r="L708" s="230"/>
      <c r="M708" s="231"/>
      <c r="N708" s="231"/>
      <c r="O708" s="231"/>
      <c r="P708" s="231"/>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232"/>
      <c r="AN708" s="232"/>
      <c r="AO708" s="232"/>
      <c r="AP708" s="232"/>
      <c r="AQ708" s="232"/>
      <c r="AR708" s="231"/>
      <c r="AS708" s="231"/>
      <c r="AT708" s="231"/>
      <c r="AU708" s="231"/>
      <c r="AV708" s="231"/>
      <c r="AW708" s="231"/>
      <c r="AX708" s="231"/>
      <c r="AY708" s="231"/>
    </row>
    <row r="709" spans="3:51" s="255" customFormat="1">
      <c r="C709" s="227"/>
      <c r="D709" s="253"/>
      <c r="E709" s="254"/>
      <c r="F709" s="217"/>
      <c r="G709" s="228"/>
      <c r="H709" s="229"/>
      <c r="I709" s="229"/>
      <c r="J709" s="216"/>
      <c r="K709" s="217"/>
      <c r="L709" s="230"/>
      <c r="M709" s="231"/>
      <c r="N709" s="231"/>
      <c r="O709" s="231"/>
      <c r="P709" s="231"/>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232"/>
      <c r="AN709" s="232"/>
      <c r="AO709" s="232"/>
      <c r="AP709" s="232"/>
      <c r="AQ709" s="232"/>
      <c r="AR709" s="231"/>
      <c r="AS709" s="231"/>
      <c r="AT709" s="231"/>
      <c r="AU709" s="231"/>
      <c r="AV709" s="231"/>
      <c r="AW709" s="231"/>
      <c r="AX709" s="231"/>
      <c r="AY709" s="231"/>
    </row>
    <row r="710" spans="3:51" s="255" customFormat="1">
      <c r="C710" s="227"/>
      <c r="D710" s="253"/>
      <c r="E710" s="254"/>
      <c r="F710" s="217"/>
      <c r="G710" s="228"/>
      <c r="H710" s="229"/>
      <c r="I710" s="229"/>
      <c r="J710" s="216"/>
      <c r="K710" s="217"/>
      <c r="L710" s="230"/>
      <c r="M710" s="231"/>
      <c r="N710" s="231"/>
      <c r="O710" s="231"/>
      <c r="P710" s="231"/>
      <c r="Q710" s="232"/>
      <c r="R710" s="232"/>
      <c r="S710" s="232"/>
      <c r="T710" s="232"/>
      <c r="U710" s="232"/>
      <c r="V710" s="232"/>
      <c r="W710" s="232"/>
      <c r="X710" s="232"/>
      <c r="Y710" s="232"/>
      <c r="Z710" s="232"/>
      <c r="AA710" s="232"/>
      <c r="AB710" s="232"/>
      <c r="AC710" s="232"/>
      <c r="AD710" s="232"/>
      <c r="AE710" s="232"/>
      <c r="AF710" s="232"/>
      <c r="AG710" s="232"/>
      <c r="AH710" s="232"/>
      <c r="AI710" s="232"/>
      <c r="AJ710" s="232"/>
      <c r="AK710" s="232"/>
      <c r="AL710" s="232"/>
      <c r="AM710" s="232"/>
      <c r="AN710" s="232"/>
      <c r="AO710" s="232"/>
      <c r="AP710" s="232"/>
      <c r="AQ710" s="232"/>
      <c r="AR710" s="231"/>
      <c r="AS710" s="231"/>
      <c r="AT710" s="231"/>
      <c r="AU710" s="231"/>
      <c r="AV710" s="231"/>
      <c r="AW710" s="231"/>
      <c r="AX710" s="231"/>
      <c r="AY710" s="231"/>
    </row>
    <row r="711" spans="3:51" s="255" customFormat="1">
      <c r="C711" s="227"/>
      <c r="D711" s="253"/>
      <c r="E711" s="254"/>
      <c r="F711" s="217"/>
      <c r="G711" s="228"/>
      <c r="H711" s="229"/>
      <c r="I711" s="229"/>
      <c r="J711" s="216"/>
      <c r="K711" s="217"/>
      <c r="L711" s="230"/>
      <c r="M711" s="231"/>
      <c r="N711" s="231"/>
      <c r="O711" s="231"/>
      <c r="P711" s="231"/>
      <c r="Q711" s="232"/>
      <c r="R711" s="232"/>
      <c r="S711" s="232"/>
      <c r="T711" s="232"/>
      <c r="U711" s="232"/>
      <c r="V711" s="232"/>
      <c r="W711" s="232"/>
      <c r="X711" s="232"/>
      <c r="Y711" s="232"/>
      <c r="Z711" s="232"/>
      <c r="AA711" s="232"/>
      <c r="AB711" s="232"/>
      <c r="AC711" s="232"/>
      <c r="AD711" s="232"/>
      <c r="AE711" s="232"/>
      <c r="AF711" s="232"/>
      <c r="AG711" s="232"/>
      <c r="AH711" s="232"/>
      <c r="AI711" s="232"/>
      <c r="AJ711" s="232"/>
      <c r="AK711" s="232"/>
      <c r="AL711" s="232"/>
      <c r="AM711" s="232"/>
      <c r="AN711" s="232"/>
      <c r="AO711" s="232"/>
      <c r="AP711" s="232"/>
      <c r="AQ711" s="232"/>
      <c r="AR711" s="231"/>
      <c r="AS711" s="231"/>
      <c r="AT711" s="231"/>
      <c r="AU711" s="231"/>
      <c r="AV711" s="231"/>
      <c r="AW711" s="231"/>
      <c r="AX711" s="231"/>
      <c r="AY711" s="231"/>
    </row>
    <row r="712" spans="3:51" s="255" customFormat="1">
      <c r="C712" s="227"/>
      <c r="D712" s="253"/>
      <c r="E712" s="254"/>
      <c r="F712" s="217"/>
      <c r="G712" s="228"/>
      <c r="H712" s="229"/>
      <c r="I712" s="229"/>
      <c r="J712" s="216"/>
      <c r="K712" s="217"/>
      <c r="L712" s="230"/>
      <c r="M712" s="231"/>
      <c r="N712" s="231"/>
      <c r="O712" s="231"/>
      <c r="P712" s="231"/>
      <c r="Q712" s="232"/>
      <c r="R712" s="232"/>
      <c r="S712" s="232"/>
      <c r="T712" s="232"/>
      <c r="U712" s="232"/>
      <c r="V712" s="232"/>
      <c r="W712" s="232"/>
      <c r="X712" s="232"/>
      <c r="Y712" s="232"/>
      <c r="Z712" s="232"/>
      <c r="AA712" s="232"/>
      <c r="AB712" s="232"/>
      <c r="AC712" s="232"/>
      <c r="AD712" s="232"/>
      <c r="AE712" s="232"/>
      <c r="AF712" s="232"/>
      <c r="AG712" s="232"/>
      <c r="AH712" s="232"/>
      <c r="AI712" s="232"/>
      <c r="AJ712" s="232"/>
      <c r="AK712" s="232"/>
      <c r="AL712" s="232"/>
      <c r="AM712" s="232"/>
      <c r="AN712" s="232"/>
      <c r="AO712" s="232"/>
      <c r="AP712" s="232"/>
      <c r="AQ712" s="232"/>
      <c r="AR712" s="231"/>
      <c r="AS712" s="231"/>
      <c r="AT712" s="231"/>
      <c r="AU712" s="231"/>
      <c r="AV712" s="231"/>
      <c r="AW712" s="231"/>
      <c r="AX712" s="231"/>
      <c r="AY712" s="231"/>
    </row>
    <row r="713" spans="3:51" s="255" customFormat="1">
      <c r="C713" s="227"/>
      <c r="D713" s="253"/>
      <c r="E713" s="254"/>
      <c r="F713" s="217"/>
      <c r="G713" s="228"/>
      <c r="H713" s="229"/>
      <c r="I713" s="229"/>
      <c r="J713" s="216"/>
      <c r="K713" s="217"/>
      <c r="L713" s="230"/>
      <c r="M713" s="231"/>
      <c r="N713" s="231"/>
      <c r="O713" s="231"/>
      <c r="P713" s="231"/>
      <c r="Q713" s="232"/>
      <c r="R713" s="232"/>
      <c r="S713" s="232"/>
      <c r="T713" s="232"/>
      <c r="U713" s="232"/>
      <c r="V713" s="232"/>
      <c r="W713" s="232"/>
      <c r="X713" s="232"/>
      <c r="Y713" s="232"/>
      <c r="Z713" s="232"/>
      <c r="AA713" s="232"/>
      <c r="AB713" s="232"/>
      <c r="AC713" s="232"/>
      <c r="AD713" s="232"/>
      <c r="AE713" s="232"/>
      <c r="AF713" s="232"/>
      <c r="AG713" s="232"/>
      <c r="AH713" s="232"/>
      <c r="AI713" s="232"/>
      <c r="AJ713" s="232"/>
      <c r="AK713" s="232"/>
      <c r="AL713" s="232"/>
      <c r="AM713" s="232"/>
      <c r="AN713" s="232"/>
      <c r="AO713" s="232"/>
      <c r="AP713" s="232"/>
      <c r="AQ713" s="232"/>
      <c r="AR713" s="231"/>
      <c r="AS713" s="231"/>
      <c r="AT713" s="231"/>
      <c r="AU713" s="231"/>
      <c r="AV713" s="231"/>
      <c r="AW713" s="231"/>
      <c r="AX713" s="231"/>
      <c r="AY713" s="231"/>
    </row>
    <row r="714" spans="3:51" s="255" customFormat="1">
      <c r="C714" s="227"/>
      <c r="D714" s="253"/>
      <c r="E714" s="254"/>
      <c r="F714" s="217"/>
      <c r="G714" s="228"/>
      <c r="H714" s="229"/>
      <c r="I714" s="229"/>
      <c r="J714" s="216"/>
      <c r="K714" s="217"/>
      <c r="L714" s="230"/>
      <c r="M714" s="231"/>
      <c r="N714" s="231"/>
      <c r="O714" s="231"/>
      <c r="P714" s="231"/>
      <c r="Q714" s="232"/>
      <c r="R714" s="232"/>
      <c r="S714" s="232"/>
      <c r="T714" s="232"/>
      <c r="U714" s="232"/>
      <c r="V714" s="232"/>
      <c r="W714" s="232"/>
      <c r="X714" s="232"/>
      <c r="Y714" s="232"/>
      <c r="Z714" s="232"/>
      <c r="AA714" s="232"/>
      <c r="AB714" s="232"/>
      <c r="AC714" s="232"/>
      <c r="AD714" s="232"/>
      <c r="AE714" s="232"/>
      <c r="AF714" s="232"/>
      <c r="AG714" s="232"/>
      <c r="AH714" s="232"/>
      <c r="AI714" s="232"/>
      <c r="AJ714" s="232"/>
      <c r="AK714" s="232"/>
      <c r="AL714" s="232"/>
      <c r="AM714" s="232"/>
      <c r="AN714" s="232"/>
      <c r="AO714" s="232"/>
      <c r="AP714" s="232"/>
      <c r="AQ714" s="232"/>
      <c r="AR714" s="231"/>
      <c r="AS714" s="231"/>
      <c r="AT714" s="231"/>
      <c r="AU714" s="231"/>
      <c r="AV714" s="231"/>
      <c r="AW714" s="231"/>
      <c r="AX714" s="231"/>
      <c r="AY714" s="231"/>
    </row>
    <row r="715" spans="3:51" s="255" customFormat="1">
      <c r="C715" s="227"/>
      <c r="D715" s="253"/>
      <c r="E715" s="254"/>
      <c r="F715" s="217"/>
      <c r="G715" s="228"/>
      <c r="H715" s="229"/>
      <c r="I715" s="229"/>
      <c r="J715" s="216"/>
      <c r="K715" s="217"/>
      <c r="L715" s="230"/>
      <c r="M715" s="231"/>
      <c r="N715" s="231"/>
      <c r="O715" s="231"/>
      <c r="P715" s="231"/>
      <c r="Q715" s="232"/>
      <c r="R715" s="232"/>
      <c r="S715" s="232"/>
      <c r="T715" s="232"/>
      <c r="U715" s="232"/>
      <c r="V715" s="232"/>
      <c r="W715" s="232"/>
      <c r="X715" s="232"/>
      <c r="Y715" s="232"/>
      <c r="Z715" s="232"/>
      <c r="AA715" s="232"/>
      <c r="AB715" s="232"/>
      <c r="AC715" s="232"/>
      <c r="AD715" s="232"/>
      <c r="AE715" s="232"/>
      <c r="AF715" s="232"/>
      <c r="AG715" s="232"/>
      <c r="AH715" s="232"/>
      <c r="AI715" s="232"/>
      <c r="AJ715" s="232"/>
      <c r="AK715" s="232"/>
      <c r="AL715" s="232"/>
      <c r="AM715" s="232"/>
      <c r="AN715" s="232"/>
      <c r="AO715" s="232"/>
      <c r="AP715" s="232"/>
      <c r="AQ715" s="232"/>
      <c r="AR715" s="231"/>
      <c r="AS715" s="231"/>
      <c r="AT715" s="231"/>
      <c r="AU715" s="231"/>
      <c r="AV715" s="231"/>
      <c r="AW715" s="231"/>
      <c r="AX715" s="231"/>
      <c r="AY715" s="231"/>
    </row>
    <row r="716" spans="3:51" s="255" customFormat="1">
      <c r="C716" s="227"/>
      <c r="D716" s="253"/>
      <c r="E716" s="254"/>
      <c r="F716" s="217"/>
      <c r="G716" s="228"/>
      <c r="H716" s="229"/>
      <c r="I716" s="229"/>
      <c r="J716" s="216"/>
      <c r="K716" s="217"/>
      <c r="L716" s="230"/>
      <c r="M716" s="231"/>
      <c r="N716" s="231"/>
      <c r="O716" s="231"/>
      <c r="P716" s="231"/>
      <c r="Q716" s="232"/>
      <c r="R716" s="232"/>
      <c r="S716" s="232"/>
      <c r="T716" s="232"/>
      <c r="U716" s="232"/>
      <c r="V716" s="232"/>
      <c r="W716" s="232"/>
      <c r="X716" s="232"/>
      <c r="Y716" s="232"/>
      <c r="Z716" s="232"/>
      <c r="AA716" s="232"/>
      <c r="AB716" s="232"/>
      <c r="AC716" s="232"/>
      <c r="AD716" s="232"/>
      <c r="AE716" s="232"/>
      <c r="AF716" s="232"/>
      <c r="AG716" s="232"/>
      <c r="AH716" s="232"/>
      <c r="AI716" s="232"/>
      <c r="AJ716" s="232"/>
      <c r="AK716" s="232"/>
      <c r="AL716" s="232"/>
      <c r="AM716" s="232"/>
      <c r="AN716" s="232"/>
      <c r="AO716" s="232"/>
      <c r="AP716" s="232"/>
      <c r="AQ716" s="232"/>
      <c r="AR716" s="231"/>
      <c r="AS716" s="231"/>
      <c r="AT716" s="231"/>
      <c r="AU716" s="231"/>
      <c r="AV716" s="231"/>
      <c r="AW716" s="231"/>
      <c r="AX716" s="231"/>
      <c r="AY716" s="231"/>
    </row>
    <row r="717" spans="3:51" s="255" customFormat="1">
      <c r="C717" s="227"/>
      <c r="D717" s="253"/>
      <c r="E717" s="254"/>
      <c r="F717" s="217"/>
      <c r="G717" s="228"/>
      <c r="H717" s="229"/>
      <c r="I717" s="229"/>
      <c r="J717" s="216"/>
      <c r="K717" s="217"/>
      <c r="L717" s="230"/>
      <c r="M717" s="231"/>
      <c r="N717" s="231"/>
      <c r="O717" s="231"/>
      <c r="P717" s="231"/>
      <c r="Q717" s="232"/>
      <c r="R717" s="232"/>
      <c r="S717" s="232"/>
      <c r="T717" s="232"/>
      <c r="U717" s="232"/>
      <c r="V717" s="232"/>
      <c r="W717" s="232"/>
      <c r="X717" s="232"/>
      <c r="Y717" s="232"/>
      <c r="Z717" s="232"/>
      <c r="AA717" s="232"/>
      <c r="AB717" s="232"/>
      <c r="AC717" s="232"/>
      <c r="AD717" s="232"/>
      <c r="AE717" s="232"/>
      <c r="AF717" s="232"/>
      <c r="AG717" s="232"/>
      <c r="AH717" s="232"/>
      <c r="AI717" s="232"/>
      <c r="AJ717" s="232"/>
      <c r="AK717" s="232"/>
      <c r="AL717" s="232"/>
      <c r="AM717" s="232"/>
      <c r="AN717" s="232"/>
      <c r="AO717" s="232"/>
      <c r="AP717" s="232"/>
      <c r="AQ717" s="232"/>
      <c r="AR717" s="231"/>
      <c r="AS717" s="231"/>
      <c r="AT717" s="231"/>
      <c r="AU717" s="231"/>
      <c r="AV717" s="231"/>
      <c r="AW717" s="231"/>
      <c r="AX717" s="231"/>
      <c r="AY717" s="231"/>
    </row>
    <row r="718" spans="3:51" s="255" customFormat="1">
      <c r="C718" s="227"/>
      <c r="D718" s="253"/>
      <c r="E718" s="254"/>
      <c r="F718" s="217"/>
      <c r="G718" s="228"/>
      <c r="H718" s="229"/>
      <c r="I718" s="229"/>
      <c r="J718" s="216"/>
      <c r="K718" s="217"/>
      <c r="L718" s="230"/>
      <c r="M718" s="231"/>
      <c r="N718" s="231"/>
      <c r="O718" s="231"/>
      <c r="P718" s="231"/>
      <c r="Q718" s="232"/>
      <c r="R718" s="232"/>
      <c r="S718" s="232"/>
      <c r="T718" s="232"/>
      <c r="U718" s="232"/>
      <c r="V718" s="232"/>
      <c r="W718" s="232"/>
      <c r="X718" s="232"/>
      <c r="Y718" s="232"/>
      <c r="Z718" s="232"/>
      <c r="AA718" s="232"/>
      <c r="AB718" s="232"/>
      <c r="AC718" s="232"/>
      <c r="AD718" s="232"/>
      <c r="AE718" s="232"/>
      <c r="AF718" s="232"/>
      <c r="AG718" s="232"/>
      <c r="AH718" s="232"/>
      <c r="AI718" s="232"/>
      <c r="AJ718" s="232"/>
      <c r="AK718" s="232"/>
      <c r="AL718" s="232"/>
      <c r="AM718" s="232"/>
      <c r="AN718" s="232"/>
      <c r="AO718" s="232"/>
      <c r="AP718" s="232"/>
      <c r="AQ718" s="232"/>
      <c r="AR718" s="231"/>
      <c r="AS718" s="231"/>
      <c r="AT718" s="231"/>
      <c r="AU718" s="231"/>
      <c r="AV718" s="231"/>
      <c r="AW718" s="231"/>
      <c r="AX718" s="231"/>
      <c r="AY718" s="231"/>
    </row>
    <row r="719" spans="3:51" s="255" customFormat="1">
      <c r="C719" s="227"/>
      <c r="D719" s="253"/>
      <c r="E719" s="254"/>
      <c r="F719" s="217"/>
      <c r="G719" s="228"/>
      <c r="H719" s="229"/>
      <c r="I719" s="229"/>
      <c r="J719" s="216"/>
      <c r="K719" s="217"/>
      <c r="L719" s="230"/>
      <c r="M719" s="231"/>
      <c r="N719" s="231"/>
      <c r="O719" s="231"/>
      <c r="P719" s="231"/>
      <c r="Q719" s="232"/>
      <c r="R719" s="232"/>
      <c r="S719" s="232"/>
      <c r="T719" s="232"/>
      <c r="U719" s="232"/>
      <c r="V719" s="232"/>
      <c r="W719" s="232"/>
      <c r="X719" s="232"/>
      <c r="Y719" s="232"/>
      <c r="Z719" s="232"/>
      <c r="AA719" s="232"/>
      <c r="AB719" s="232"/>
      <c r="AC719" s="232"/>
      <c r="AD719" s="232"/>
      <c r="AE719" s="232"/>
      <c r="AF719" s="232"/>
      <c r="AG719" s="232"/>
      <c r="AH719" s="232"/>
      <c r="AI719" s="232"/>
      <c r="AJ719" s="232"/>
      <c r="AK719" s="232"/>
      <c r="AL719" s="232"/>
      <c r="AM719" s="232"/>
      <c r="AN719" s="232"/>
      <c r="AO719" s="232"/>
      <c r="AP719" s="232"/>
      <c r="AQ719" s="232"/>
      <c r="AR719" s="231"/>
      <c r="AS719" s="231"/>
      <c r="AT719" s="231"/>
      <c r="AU719" s="231"/>
      <c r="AV719" s="231"/>
      <c r="AW719" s="231"/>
      <c r="AX719" s="231"/>
      <c r="AY719" s="231"/>
    </row>
    <row r="720" spans="3:51" s="255" customFormat="1">
      <c r="C720" s="227"/>
      <c r="D720" s="253"/>
      <c r="E720" s="254"/>
      <c r="F720" s="217"/>
      <c r="G720" s="228"/>
      <c r="H720" s="229"/>
      <c r="I720" s="229"/>
      <c r="J720" s="216"/>
      <c r="K720" s="217"/>
      <c r="L720" s="230"/>
      <c r="M720" s="231"/>
      <c r="N720" s="231"/>
      <c r="O720" s="231"/>
      <c r="P720" s="231"/>
      <c r="Q720" s="232"/>
      <c r="R720" s="232"/>
      <c r="S720" s="232"/>
      <c r="T720" s="232"/>
      <c r="U720" s="232"/>
      <c r="V720" s="232"/>
      <c r="W720" s="232"/>
      <c r="X720" s="232"/>
      <c r="Y720" s="232"/>
      <c r="Z720" s="232"/>
      <c r="AA720" s="232"/>
      <c r="AB720" s="232"/>
      <c r="AC720" s="232"/>
      <c r="AD720" s="232"/>
      <c r="AE720" s="232"/>
      <c r="AF720" s="232"/>
      <c r="AG720" s="232"/>
      <c r="AH720" s="232"/>
      <c r="AI720" s="232"/>
      <c r="AJ720" s="232"/>
      <c r="AK720" s="232"/>
      <c r="AL720" s="232"/>
      <c r="AM720" s="232"/>
      <c r="AN720" s="232"/>
      <c r="AO720" s="232"/>
      <c r="AP720" s="232"/>
      <c r="AQ720" s="232"/>
      <c r="AR720" s="231"/>
      <c r="AS720" s="231"/>
      <c r="AT720" s="231"/>
      <c r="AU720" s="231"/>
      <c r="AV720" s="231"/>
      <c r="AW720" s="231"/>
      <c r="AX720" s="231"/>
      <c r="AY720" s="231"/>
    </row>
    <row r="721" spans="3:51" s="255" customFormat="1">
      <c r="C721" s="227"/>
      <c r="D721" s="253"/>
      <c r="E721" s="254"/>
      <c r="F721" s="217"/>
      <c r="G721" s="228"/>
      <c r="H721" s="229"/>
      <c r="I721" s="229"/>
      <c r="J721" s="216"/>
      <c r="K721" s="217"/>
      <c r="L721" s="230"/>
      <c r="M721" s="231"/>
      <c r="N721" s="231"/>
      <c r="O721" s="231"/>
      <c r="P721" s="231"/>
      <c r="Q721" s="232"/>
      <c r="R721" s="232"/>
      <c r="S721" s="232"/>
      <c r="T721" s="232"/>
      <c r="U721" s="232"/>
      <c r="V721" s="232"/>
      <c r="W721" s="232"/>
      <c r="X721" s="232"/>
      <c r="Y721" s="232"/>
      <c r="Z721" s="232"/>
      <c r="AA721" s="232"/>
      <c r="AB721" s="232"/>
      <c r="AC721" s="232"/>
      <c r="AD721" s="232"/>
      <c r="AE721" s="232"/>
      <c r="AF721" s="232"/>
      <c r="AG721" s="232"/>
      <c r="AH721" s="232"/>
      <c r="AI721" s="232"/>
      <c r="AJ721" s="232"/>
      <c r="AK721" s="232"/>
      <c r="AL721" s="232"/>
      <c r="AM721" s="232"/>
      <c r="AN721" s="232"/>
      <c r="AO721" s="232"/>
      <c r="AP721" s="232"/>
      <c r="AQ721" s="232"/>
      <c r="AR721" s="231"/>
      <c r="AS721" s="231"/>
      <c r="AT721" s="231"/>
      <c r="AU721" s="231"/>
      <c r="AV721" s="231"/>
      <c r="AW721" s="231"/>
      <c r="AX721" s="231"/>
      <c r="AY721" s="231"/>
    </row>
    <row r="722" spans="3:51" s="255" customFormat="1">
      <c r="C722" s="227"/>
      <c r="D722" s="253"/>
      <c r="E722" s="254"/>
      <c r="F722" s="217"/>
      <c r="G722" s="228"/>
      <c r="H722" s="229"/>
      <c r="I722" s="229"/>
      <c r="J722" s="216"/>
      <c r="K722" s="217"/>
      <c r="L722" s="230"/>
      <c r="M722" s="231"/>
      <c r="N722" s="231"/>
      <c r="O722" s="231"/>
      <c r="P722" s="231"/>
      <c r="Q722" s="232"/>
      <c r="R722" s="232"/>
      <c r="S722" s="232"/>
      <c r="T722" s="232"/>
      <c r="U722" s="232"/>
      <c r="V722" s="232"/>
      <c r="W722" s="232"/>
      <c r="X722" s="232"/>
      <c r="Y722" s="232"/>
      <c r="Z722" s="232"/>
      <c r="AA722" s="232"/>
      <c r="AB722" s="232"/>
      <c r="AC722" s="232"/>
      <c r="AD722" s="232"/>
      <c r="AE722" s="232"/>
      <c r="AF722" s="232"/>
      <c r="AG722" s="232"/>
      <c r="AH722" s="232"/>
      <c r="AI722" s="232"/>
      <c r="AJ722" s="232"/>
      <c r="AK722" s="232"/>
      <c r="AL722" s="232"/>
      <c r="AM722" s="232"/>
      <c r="AN722" s="232"/>
      <c r="AO722" s="232"/>
      <c r="AP722" s="232"/>
      <c r="AQ722" s="232"/>
      <c r="AR722" s="231"/>
      <c r="AS722" s="231"/>
      <c r="AT722" s="231"/>
      <c r="AU722" s="231"/>
      <c r="AV722" s="231"/>
      <c r="AW722" s="231"/>
      <c r="AX722" s="231"/>
      <c r="AY722" s="231"/>
    </row>
    <row r="723" spans="3:51" s="255" customFormat="1">
      <c r="C723" s="227"/>
      <c r="D723" s="253"/>
      <c r="E723" s="254"/>
      <c r="F723" s="217"/>
      <c r="G723" s="228"/>
      <c r="H723" s="229"/>
      <c r="I723" s="229"/>
      <c r="J723" s="216"/>
      <c r="K723" s="217"/>
      <c r="L723" s="230"/>
      <c r="M723" s="231"/>
      <c r="N723" s="231"/>
      <c r="O723" s="231"/>
      <c r="P723" s="231"/>
      <c r="Q723" s="232"/>
      <c r="R723" s="232"/>
      <c r="S723" s="232"/>
      <c r="T723" s="232"/>
      <c r="U723" s="232"/>
      <c r="V723" s="232"/>
      <c r="W723" s="232"/>
      <c r="X723" s="232"/>
      <c r="Y723" s="232"/>
      <c r="Z723" s="232"/>
      <c r="AA723" s="232"/>
      <c r="AB723" s="232"/>
      <c r="AC723" s="232"/>
      <c r="AD723" s="232"/>
      <c r="AE723" s="232"/>
      <c r="AF723" s="232"/>
      <c r="AG723" s="232"/>
      <c r="AH723" s="232"/>
      <c r="AI723" s="232"/>
      <c r="AJ723" s="232"/>
      <c r="AK723" s="232"/>
      <c r="AL723" s="232"/>
      <c r="AM723" s="232"/>
      <c r="AN723" s="232"/>
      <c r="AO723" s="232"/>
      <c r="AP723" s="232"/>
      <c r="AQ723" s="232"/>
      <c r="AR723" s="231"/>
      <c r="AS723" s="231"/>
      <c r="AT723" s="231"/>
      <c r="AU723" s="231"/>
      <c r="AV723" s="231"/>
      <c r="AW723" s="231"/>
      <c r="AX723" s="231"/>
      <c r="AY723" s="231"/>
    </row>
    <row r="724" spans="3:51" s="255" customFormat="1">
      <c r="C724" s="227"/>
      <c r="D724" s="253"/>
      <c r="E724" s="254"/>
      <c r="F724" s="217"/>
      <c r="G724" s="228"/>
      <c r="H724" s="229"/>
      <c r="I724" s="229"/>
      <c r="J724" s="216"/>
      <c r="K724" s="217"/>
      <c r="L724" s="230"/>
      <c r="M724" s="231"/>
      <c r="N724" s="231"/>
      <c r="O724" s="231"/>
      <c r="P724" s="231"/>
      <c r="Q724" s="232"/>
      <c r="R724" s="232"/>
      <c r="S724" s="232"/>
      <c r="T724" s="232"/>
      <c r="U724" s="232"/>
      <c r="V724" s="232"/>
      <c r="W724" s="232"/>
      <c r="X724" s="232"/>
      <c r="Y724" s="232"/>
      <c r="Z724" s="232"/>
      <c r="AA724" s="232"/>
      <c r="AB724" s="232"/>
      <c r="AC724" s="232"/>
      <c r="AD724" s="232"/>
      <c r="AE724" s="232"/>
      <c r="AF724" s="232"/>
      <c r="AG724" s="232"/>
      <c r="AH724" s="232"/>
      <c r="AI724" s="232"/>
      <c r="AJ724" s="232"/>
      <c r="AK724" s="232"/>
      <c r="AL724" s="232"/>
      <c r="AM724" s="232"/>
      <c r="AN724" s="232"/>
      <c r="AO724" s="232"/>
      <c r="AP724" s="232"/>
      <c r="AQ724" s="232"/>
      <c r="AR724" s="231"/>
      <c r="AS724" s="231"/>
      <c r="AT724" s="231"/>
      <c r="AU724" s="231"/>
      <c r="AV724" s="231"/>
      <c r="AW724" s="231"/>
      <c r="AX724" s="231"/>
      <c r="AY724" s="231"/>
    </row>
    <row r="725" spans="3:51" s="255" customFormat="1">
      <c r="C725" s="227"/>
      <c r="D725" s="253"/>
      <c r="E725" s="254"/>
      <c r="F725" s="217"/>
      <c r="G725" s="228"/>
      <c r="H725" s="229"/>
      <c r="I725" s="229"/>
      <c r="J725" s="216"/>
      <c r="K725" s="217"/>
      <c r="L725" s="230"/>
      <c r="M725" s="231"/>
      <c r="N725" s="231"/>
      <c r="O725" s="231"/>
      <c r="P725" s="231"/>
      <c r="Q725" s="232"/>
      <c r="R725" s="232"/>
      <c r="S725" s="232"/>
      <c r="T725" s="232"/>
      <c r="U725" s="232"/>
      <c r="V725" s="232"/>
      <c r="W725" s="232"/>
      <c r="X725" s="232"/>
      <c r="Y725" s="232"/>
      <c r="Z725" s="232"/>
      <c r="AA725" s="232"/>
      <c r="AB725" s="232"/>
      <c r="AC725" s="232"/>
      <c r="AD725" s="232"/>
      <c r="AE725" s="232"/>
      <c r="AF725" s="232"/>
      <c r="AG725" s="232"/>
      <c r="AH725" s="232"/>
      <c r="AI725" s="232"/>
      <c r="AJ725" s="232"/>
      <c r="AK725" s="232"/>
      <c r="AL725" s="232"/>
      <c r="AM725" s="232"/>
      <c r="AN725" s="232"/>
      <c r="AO725" s="232"/>
      <c r="AP725" s="232"/>
      <c r="AQ725" s="232"/>
      <c r="AR725" s="231"/>
      <c r="AS725" s="231"/>
      <c r="AT725" s="231"/>
      <c r="AU725" s="231"/>
      <c r="AV725" s="231"/>
      <c r="AW725" s="231"/>
      <c r="AX725" s="231"/>
      <c r="AY725" s="231"/>
    </row>
    <row r="726" spans="3:51" s="255" customFormat="1">
      <c r="C726" s="227"/>
      <c r="D726" s="253"/>
      <c r="E726" s="254"/>
      <c r="F726" s="217"/>
      <c r="G726" s="228"/>
      <c r="H726" s="229"/>
      <c r="I726" s="229"/>
      <c r="J726" s="216"/>
      <c r="K726" s="217"/>
      <c r="L726" s="230"/>
      <c r="M726" s="231"/>
      <c r="N726" s="231"/>
      <c r="O726" s="231"/>
      <c r="P726" s="231"/>
      <c r="Q726" s="232"/>
      <c r="R726" s="232"/>
      <c r="S726" s="232"/>
      <c r="T726" s="232"/>
      <c r="U726" s="232"/>
      <c r="V726" s="232"/>
      <c r="W726" s="232"/>
      <c r="X726" s="232"/>
      <c r="Y726" s="232"/>
      <c r="Z726" s="232"/>
      <c r="AA726" s="232"/>
      <c r="AB726" s="232"/>
      <c r="AC726" s="232"/>
      <c r="AD726" s="232"/>
      <c r="AE726" s="232"/>
      <c r="AF726" s="232"/>
      <c r="AG726" s="232"/>
      <c r="AH726" s="232"/>
      <c r="AI726" s="232"/>
      <c r="AJ726" s="232"/>
      <c r="AK726" s="232"/>
      <c r="AL726" s="232"/>
      <c r="AM726" s="232"/>
      <c r="AN726" s="232"/>
      <c r="AO726" s="232"/>
      <c r="AP726" s="232"/>
      <c r="AQ726" s="232"/>
      <c r="AR726" s="231"/>
      <c r="AS726" s="231"/>
      <c r="AT726" s="231"/>
      <c r="AU726" s="231"/>
      <c r="AV726" s="231"/>
      <c r="AW726" s="231"/>
      <c r="AX726" s="231"/>
      <c r="AY726" s="231"/>
    </row>
    <row r="727" spans="3:51" s="255" customFormat="1">
      <c r="C727" s="227"/>
      <c r="D727" s="253"/>
      <c r="E727" s="254"/>
      <c r="F727" s="217"/>
      <c r="G727" s="228"/>
      <c r="H727" s="229"/>
      <c r="I727" s="229"/>
      <c r="J727" s="216"/>
      <c r="K727" s="217"/>
      <c r="L727" s="230"/>
      <c r="M727" s="231"/>
      <c r="N727" s="231"/>
      <c r="O727" s="231"/>
      <c r="P727" s="231"/>
      <c r="Q727" s="232"/>
      <c r="R727" s="232"/>
      <c r="S727" s="232"/>
      <c r="T727" s="232"/>
      <c r="U727" s="232"/>
      <c r="V727" s="232"/>
      <c r="W727" s="232"/>
      <c r="X727" s="232"/>
      <c r="Y727" s="232"/>
      <c r="Z727" s="232"/>
      <c r="AA727" s="232"/>
      <c r="AB727" s="232"/>
      <c r="AC727" s="232"/>
      <c r="AD727" s="232"/>
      <c r="AE727" s="232"/>
      <c r="AF727" s="232"/>
      <c r="AG727" s="232"/>
      <c r="AH727" s="232"/>
      <c r="AI727" s="232"/>
      <c r="AJ727" s="232"/>
      <c r="AK727" s="232"/>
      <c r="AL727" s="232"/>
      <c r="AM727" s="232"/>
      <c r="AN727" s="232"/>
      <c r="AO727" s="232"/>
      <c r="AP727" s="232"/>
      <c r="AQ727" s="232"/>
      <c r="AR727" s="231"/>
      <c r="AS727" s="231"/>
      <c r="AT727" s="231"/>
      <c r="AU727" s="231"/>
      <c r="AV727" s="231"/>
      <c r="AW727" s="231"/>
      <c r="AX727" s="231"/>
      <c r="AY727" s="231"/>
    </row>
    <row r="728" spans="3:51" s="255" customFormat="1">
      <c r="C728" s="227"/>
      <c r="D728" s="253"/>
      <c r="E728" s="254"/>
      <c r="F728" s="217"/>
      <c r="G728" s="228"/>
      <c r="H728" s="229"/>
      <c r="I728" s="229"/>
      <c r="J728" s="216"/>
      <c r="K728" s="217"/>
      <c r="L728" s="230"/>
      <c r="M728" s="231"/>
      <c r="N728" s="231"/>
      <c r="O728" s="231"/>
      <c r="P728" s="231"/>
      <c r="Q728" s="232"/>
      <c r="R728" s="232"/>
      <c r="S728" s="232"/>
      <c r="T728" s="232"/>
      <c r="U728" s="232"/>
      <c r="V728" s="232"/>
      <c r="W728" s="232"/>
      <c r="X728" s="232"/>
      <c r="Y728" s="232"/>
      <c r="Z728" s="232"/>
      <c r="AA728" s="232"/>
      <c r="AB728" s="232"/>
      <c r="AC728" s="232"/>
      <c r="AD728" s="232"/>
      <c r="AE728" s="232"/>
      <c r="AF728" s="232"/>
      <c r="AG728" s="232"/>
      <c r="AH728" s="232"/>
      <c r="AI728" s="232"/>
      <c r="AJ728" s="232"/>
      <c r="AK728" s="232"/>
      <c r="AL728" s="232"/>
      <c r="AM728" s="232"/>
      <c r="AN728" s="232"/>
      <c r="AO728" s="232"/>
      <c r="AP728" s="232"/>
      <c r="AQ728" s="232"/>
      <c r="AR728" s="231"/>
      <c r="AS728" s="231"/>
      <c r="AT728" s="231"/>
      <c r="AU728" s="231"/>
      <c r="AV728" s="231"/>
      <c r="AW728" s="231"/>
      <c r="AX728" s="231"/>
      <c r="AY728" s="231"/>
    </row>
    <row r="729" spans="3:51" s="255" customFormat="1">
      <c r="C729" s="227"/>
      <c r="D729" s="253"/>
      <c r="E729" s="254"/>
      <c r="F729" s="217"/>
      <c r="G729" s="228"/>
      <c r="H729" s="229"/>
      <c r="I729" s="229"/>
      <c r="J729" s="216"/>
      <c r="K729" s="217"/>
      <c r="L729" s="230"/>
      <c r="M729" s="231"/>
      <c r="N729" s="231"/>
      <c r="O729" s="231"/>
      <c r="P729" s="231"/>
      <c r="Q729" s="232"/>
      <c r="R729" s="232"/>
      <c r="S729" s="232"/>
      <c r="T729" s="232"/>
      <c r="U729" s="232"/>
      <c r="V729" s="232"/>
      <c r="W729" s="232"/>
      <c r="X729" s="232"/>
      <c r="Y729" s="232"/>
      <c r="Z729" s="232"/>
      <c r="AA729" s="232"/>
      <c r="AB729" s="232"/>
      <c r="AC729" s="232"/>
      <c r="AD729" s="232"/>
      <c r="AE729" s="232"/>
      <c r="AF729" s="232"/>
      <c r="AG729" s="232"/>
      <c r="AH729" s="232"/>
      <c r="AI729" s="232"/>
      <c r="AJ729" s="232"/>
      <c r="AK729" s="232"/>
      <c r="AL729" s="232"/>
      <c r="AM729" s="232"/>
      <c r="AN729" s="232"/>
      <c r="AO729" s="232"/>
      <c r="AP729" s="232"/>
      <c r="AQ729" s="232"/>
      <c r="AR729" s="231"/>
      <c r="AS729" s="231"/>
      <c r="AT729" s="231"/>
      <c r="AU729" s="231"/>
      <c r="AV729" s="231"/>
      <c r="AW729" s="231"/>
      <c r="AX729" s="231"/>
      <c r="AY729" s="231"/>
    </row>
    <row r="730" spans="3:51" s="255" customFormat="1">
      <c r="C730" s="227"/>
      <c r="D730" s="253"/>
      <c r="E730" s="254"/>
      <c r="F730" s="217"/>
      <c r="G730" s="228"/>
      <c r="H730" s="229"/>
      <c r="I730" s="229"/>
      <c r="J730" s="216"/>
      <c r="K730" s="217"/>
      <c r="L730" s="230"/>
      <c r="M730" s="231"/>
      <c r="N730" s="231"/>
      <c r="O730" s="231"/>
      <c r="P730" s="231"/>
      <c r="Q730" s="232"/>
      <c r="R730" s="232"/>
      <c r="S730" s="232"/>
      <c r="T730" s="232"/>
      <c r="U730" s="232"/>
      <c r="V730" s="232"/>
      <c r="W730" s="232"/>
      <c r="X730" s="232"/>
      <c r="Y730" s="232"/>
      <c r="Z730" s="232"/>
      <c r="AA730" s="232"/>
      <c r="AB730" s="232"/>
      <c r="AC730" s="232"/>
      <c r="AD730" s="232"/>
      <c r="AE730" s="232"/>
      <c r="AF730" s="232"/>
      <c r="AG730" s="232"/>
      <c r="AH730" s="232"/>
      <c r="AI730" s="232"/>
      <c r="AJ730" s="232"/>
      <c r="AK730" s="232"/>
      <c r="AL730" s="232"/>
      <c r="AM730" s="232"/>
      <c r="AN730" s="232"/>
      <c r="AO730" s="232"/>
      <c r="AP730" s="232"/>
      <c r="AQ730" s="232"/>
      <c r="AR730" s="231"/>
      <c r="AS730" s="231"/>
      <c r="AT730" s="231"/>
      <c r="AU730" s="231"/>
      <c r="AV730" s="231"/>
      <c r="AW730" s="231"/>
      <c r="AX730" s="231"/>
      <c r="AY730" s="231"/>
    </row>
    <row r="731" spans="3:51" s="255" customFormat="1">
      <c r="C731" s="227"/>
      <c r="D731" s="253"/>
      <c r="E731" s="254"/>
      <c r="F731" s="217"/>
      <c r="G731" s="228"/>
      <c r="H731" s="229"/>
      <c r="I731" s="229"/>
      <c r="J731" s="216"/>
      <c r="K731" s="217"/>
      <c r="L731" s="230"/>
      <c r="M731" s="231"/>
      <c r="N731" s="231"/>
      <c r="O731" s="231"/>
      <c r="P731" s="231"/>
      <c r="Q731" s="232"/>
      <c r="R731" s="232"/>
      <c r="S731" s="232"/>
      <c r="T731" s="232"/>
      <c r="U731" s="232"/>
      <c r="V731" s="232"/>
      <c r="W731" s="232"/>
      <c r="X731" s="232"/>
      <c r="Y731" s="232"/>
      <c r="Z731" s="232"/>
      <c r="AA731" s="232"/>
      <c r="AB731" s="232"/>
      <c r="AC731" s="232"/>
      <c r="AD731" s="232"/>
      <c r="AE731" s="232"/>
      <c r="AF731" s="232"/>
      <c r="AG731" s="232"/>
      <c r="AH731" s="232"/>
      <c r="AI731" s="232"/>
      <c r="AJ731" s="232"/>
      <c r="AK731" s="232"/>
      <c r="AL731" s="232"/>
      <c r="AM731" s="232"/>
      <c r="AN731" s="232"/>
      <c r="AO731" s="232"/>
      <c r="AP731" s="232"/>
      <c r="AQ731" s="232"/>
      <c r="AR731" s="231"/>
      <c r="AS731" s="231"/>
      <c r="AT731" s="231"/>
      <c r="AU731" s="231"/>
      <c r="AV731" s="231"/>
      <c r="AW731" s="231"/>
      <c r="AX731" s="231"/>
      <c r="AY731" s="231"/>
    </row>
    <row r="732" spans="3:51" s="255" customFormat="1">
      <c r="C732" s="227"/>
      <c r="D732" s="253"/>
      <c r="E732" s="254"/>
      <c r="F732" s="217"/>
      <c r="G732" s="228"/>
      <c r="H732" s="229"/>
      <c r="I732" s="229"/>
      <c r="J732" s="216"/>
      <c r="K732" s="217"/>
      <c r="L732" s="230"/>
      <c r="M732" s="231"/>
      <c r="N732" s="231"/>
      <c r="O732" s="231"/>
      <c r="P732" s="231"/>
      <c r="Q732" s="232"/>
      <c r="R732" s="232"/>
      <c r="S732" s="232"/>
      <c r="T732" s="232"/>
      <c r="U732" s="232"/>
      <c r="V732" s="232"/>
      <c r="W732" s="232"/>
      <c r="X732" s="232"/>
      <c r="Y732" s="232"/>
      <c r="Z732" s="232"/>
      <c r="AA732" s="232"/>
      <c r="AB732" s="232"/>
      <c r="AC732" s="232"/>
      <c r="AD732" s="232"/>
      <c r="AE732" s="232"/>
      <c r="AF732" s="232"/>
      <c r="AG732" s="232"/>
      <c r="AH732" s="232"/>
      <c r="AI732" s="232"/>
      <c r="AJ732" s="232"/>
      <c r="AK732" s="232"/>
      <c r="AL732" s="232"/>
      <c r="AM732" s="232"/>
      <c r="AN732" s="232"/>
      <c r="AO732" s="232"/>
      <c r="AP732" s="232"/>
      <c r="AQ732" s="232"/>
      <c r="AR732" s="231"/>
      <c r="AS732" s="231"/>
      <c r="AT732" s="231"/>
      <c r="AU732" s="231"/>
      <c r="AV732" s="231"/>
      <c r="AW732" s="231"/>
      <c r="AX732" s="231"/>
      <c r="AY732" s="231"/>
    </row>
    <row r="733" spans="3:51" s="255" customFormat="1">
      <c r="C733" s="227"/>
      <c r="D733" s="253"/>
      <c r="E733" s="254"/>
      <c r="F733" s="217"/>
      <c r="G733" s="228"/>
      <c r="H733" s="229"/>
      <c r="I733" s="229"/>
      <c r="J733" s="216"/>
      <c r="K733" s="217"/>
      <c r="L733" s="230"/>
      <c r="M733" s="231"/>
      <c r="N733" s="231"/>
      <c r="O733" s="231"/>
      <c r="P733" s="231"/>
      <c r="Q733" s="232"/>
      <c r="R733" s="232"/>
      <c r="S733" s="232"/>
      <c r="T733" s="232"/>
      <c r="U733" s="232"/>
      <c r="V733" s="232"/>
      <c r="W733" s="232"/>
      <c r="X733" s="232"/>
      <c r="Y733" s="232"/>
      <c r="Z733" s="232"/>
      <c r="AA733" s="232"/>
      <c r="AB733" s="232"/>
      <c r="AC733" s="232"/>
      <c r="AD733" s="232"/>
      <c r="AE733" s="232"/>
      <c r="AF733" s="232"/>
      <c r="AG733" s="232"/>
      <c r="AH733" s="232"/>
      <c r="AI733" s="232"/>
      <c r="AJ733" s="232"/>
      <c r="AK733" s="232"/>
      <c r="AL733" s="232"/>
      <c r="AM733" s="232"/>
      <c r="AN733" s="232"/>
      <c r="AO733" s="232"/>
      <c r="AP733" s="232"/>
      <c r="AQ733" s="232"/>
      <c r="AR733" s="231"/>
      <c r="AS733" s="231"/>
      <c r="AT733" s="231"/>
      <c r="AU733" s="231"/>
      <c r="AV733" s="231"/>
      <c r="AW733" s="231"/>
      <c r="AX733" s="231"/>
      <c r="AY733" s="231"/>
    </row>
    <row r="734" spans="3:51" s="255" customFormat="1">
      <c r="C734" s="227"/>
      <c r="D734" s="253"/>
      <c r="E734" s="254"/>
      <c r="F734" s="217"/>
      <c r="G734" s="228"/>
      <c r="H734" s="229"/>
      <c r="I734" s="229"/>
      <c r="J734" s="216"/>
      <c r="K734" s="217"/>
      <c r="L734" s="230"/>
      <c r="M734" s="231"/>
      <c r="N734" s="231"/>
      <c r="O734" s="231"/>
      <c r="P734" s="231"/>
      <c r="Q734" s="232"/>
      <c r="R734" s="232"/>
      <c r="S734" s="232"/>
      <c r="T734" s="232"/>
      <c r="U734" s="232"/>
      <c r="V734" s="232"/>
      <c r="W734" s="232"/>
      <c r="X734" s="232"/>
      <c r="Y734" s="232"/>
      <c r="Z734" s="232"/>
      <c r="AA734" s="232"/>
      <c r="AB734" s="232"/>
      <c r="AC734" s="232"/>
      <c r="AD734" s="232"/>
      <c r="AE734" s="232"/>
      <c r="AF734" s="232"/>
      <c r="AG734" s="232"/>
      <c r="AH734" s="232"/>
      <c r="AI734" s="232"/>
      <c r="AJ734" s="232"/>
      <c r="AK734" s="232"/>
      <c r="AL734" s="232"/>
      <c r="AM734" s="232"/>
      <c r="AN734" s="232"/>
      <c r="AO734" s="232"/>
      <c r="AP734" s="232"/>
      <c r="AQ734" s="232"/>
      <c r="AR734" s="231"/>
      <c r="AS734" s="231"/>
      <c r="AT734" s="231"/>
      <c r="AU734" s="231"/>
      <c r="AV734" s="231"/>
      <c r="AW734" s="231"/>
      <c r="AX734" s="231"/>
      <c r="AY734" s="231"/>
    </row>
    <row r="735" spans="3:51" s="255" customFormat="1">
      <c r="C735" s="227"/>
      <c r="D735" s="253"/>
      <c r="E735" s="254"/>
      <c r="F735" s="217"/>
      <c r="G735" s="228"/>
      <c r="H735" s="229"/>
      <c r="I735" s="229"/>
      <c r="J735" s="216"/>
      <c r="K735" s="217"/>
      <c r="L735" s="230"/>
      <c r="M735" s="231"/>
      <c r="N735" s="231"/>
      <c r="O735" s="231"/>
      <c r="P735" s="231"/>
      <c r="Q735" s="232"/>
      <c r="R735" s="232"/>
      <c r="S735" s="232"/>
      <c r="T735" s="232"/>
      <c r="U735" s="232"/>
      <c r="V735" s="232"/>
      <c r="W735" s="232"/>
      <c r="X735" s="232"/>
      <c r="Y735" s="232"/>
      <c r="Z735" s="232"/>
      <c r="AA735" s="232"/>
      <c r="AB735" s="232"/>
      <c r="AC735" s="232"/>
      <c r="AD735" s="232"/>
      <c r="AE735" s="232"/>
      <c r="AF735" s="232"/>
      <c r="AG735" s="232"/>
      <c r="AH735" s="232"/>
      <c r="AI735" s="232"/>
      <c r="AJ735" s="232"/>
      <c r="AK735" s="232"/>
      <c r="AL735" s="232"/>
      <c r="AM735" s="232"/>
      <c r="AN735" s="232"/>
      <c r="AO735" s="232"/>
      <c r="AP735" s="232"/>
      <c r="AQ735" s="232"/>
      <c r="AR735" s="231"/>
      <c r="AS735" s="231"/>
      <c r="AT735" s="231"/>
      <c r="AU735" s="231"/>
      <c r="AV735" s="231"/>
      <c r="AW735" s="231"/>
      <c r="AX735" s="231"/>
      <c r="AY735" s="231"/>
    </row>
    <row r="736" spans="3:51" s="255" customFormat="1">
      <c r="C736" s="227"/>
      <c r="D736" s="253"/>
      <c r="E736" s="254"/>
      <c r="F736" s="217"/>
      <c r="G736" s="228"/>
      <c r="H736" s="229"/>
      <c r="I736" s="229"/>
      <c r="J736" s="216"/>
      <c r="K736" s="217"/>
      <c r="L736" s="230"/>
      <c r="M736" s="231"/>
      <c r="N736" s="231"/>
      <c r="O736" s="231"/>
      <c r="P736" s="231"/>
      <c r="Q736" s="232"/>
      <c r="R736" s="232"/>
      <c r="S736" s="232"/>
      <c r="T736" s="232"/>
      <c r="U736" s="232"/>
      <c r="V736" s="232"/>
      <c r="W736" s="232"/>
      <c r="X736" s="232"/>
      <c r="Y736" s="232"/>
      <c r="Z736" s="232"/>
      <c r="AA736" s="232"/>
      <c r="AB736" s="232"/>
      <c r="AC736" s="232"/>
      <c r="AD736" s="232"/>
      <c r="AE736" s="232"/>
      <c r="AF736" s="232"/>
      <c r="AG736" s="232"/>
      <c r="AH736" s="232"/>
      <c r="AI736" s="232"/>
      <c r="AJ736" s="232"/>
      <c r="AK736" s="232"/>
      <c r="AL736" s="232"/>
      <c r="AM736" s="232"/>
      <c r="AN736" s="232"/>
      <c r="AO736" s="232"/>
      <c r="AP736" s="232"/>
      <c r="AQ736" s="232"/>
      <c r="AR736" s="231"/>
      <c r="AS736" s="231"/>
      <c r="AT736" s="231"/>
      <c r="AU736" s="231"/>
      <c r="AV736" s="231"/>
      <c r="AW736" s="231"/>
      <c r="AX736" s="231"/>
      <c r="AY736" s="231"/>
    </row>
    <row r="737" spans="3:51" s="255" customFormat="1">
      <c r="C737" s="227"/>
      <c r="D737" s="253"/>
      <c r="E737" s="254"/>
      <c r="F737" s="217"/>
      <c r="G737" s="228"/>
      <c r="H737" s="229"/>
      <c r="I737" s="229"/>
      <c r="J737" s="216"/>
      <c r="K737" s="217"/>
      <c r="L737" s="230"/>
      <c r="M737" s="231"/>
      <c r="N737" s="231"/>
      <c r="O737" s="231"/>
      <c r="P737" s="231"/>
      <c r="Q737" s="232"/>
      <c r="R737" s="232"/>
      <c r="S737" s="232"/>
      <c r="T737" s="232"/>
      <c r="U737" s="232"/>
      <c r="V737" s="232"/>
      <c r="W737" s="232"/>
      <c r="X737" s="232"/>
      <c r="Y737" s="232"/>
      <c r="Z737" s="232"/>
      <c r="AA737" s="232"/>
      <c r="AB737" s="232"/>
      <c r="AC737" s="232"/>
      <c r="AD737" s="232"/>
      <c r="AE737" s="232"/>
      <c r="AF737" s="232"/>
      <c r="AG737" s="232"/>
      <c r="AH737" s="232"/>
      <c r="AI737" s="232"/>
      <c r="AJ737" s="232"/>
      <c r="AK737" s="232"/>
      <c r="AL737" s="232"/>
      <c r="AM737" s="232"/>
      <c r="AN737" s="232"/>
      <c r="AO737" s="232"/>
      <c r="AP737" s="232"/>
      <c r="AQ737" s="232"/>
      <c r="AR737" s="231"/>
      <c r="AS737" s="231"/>
      <c r="AT737" s="231"/>
      <c r="AU737" s="231"/>
      <c r="AV737" s="231"/>
      <c r="AW737" s="231"/>
      <c r="AX737" s="231"/>
      <c r="AY737" s="231"/>
    </row>
    <row r="738" spans="3:51" s="255" customFormat="1">
      <c r="C738" s="227"/>
      <c r="D738" s="253"/>
      <c r="E738" s="254"/>
      <c r="F738" s="217"/>
      <c r="G738" s="228"/>
      <c r="H738" s="229"/>
      <c r="I738" s="229"/>
      <c r="J738" s="216"/>
      <c r="K738" s="217"/>
      <c r="L738" s="230"/>
      <c r="M738" s="231"/>
      <c r="N738" s="231"/>
      <c r="O738" s="231"/>
      <c r="P738" s="231"/>
      <c r="Q738" s="232"/>
      <c r="R738" s="232"/>
      <c r="S738" s="232"/>
      <c r="T738" s="232"/>
      <c r="U738" s="232"/>
      <c r="V738" s="232"/>
      <c r="W738" s="232"/>
      <c r="X738" s="232"/>
      <c r="Y738" s="232"/>
      <c r="Z738" s="232"/>
      <c r="AA738" s="232"/>
      <c r="AB738" s="232"/>
      <c r="AC738" s="232"/>
      <c r="AD738" s="232"/>
      <c r="AE738" s="232"/>
      <c r="AF738" s="232"/>
      <c r="AG738" s="232"/>
      <c r="AH738" s="232"/>
      <c r="AI738" s="232"/>
      <c r="AJ738" s="232"/>
      <c r="AK738" s="232"/>
      <c r="AL738" s="232"/>
      <c r="AM738" s="232"/>
      <c r="AN738" s="232"/>
      <c r="AO738" s="232"/>
      <c r="AP738" s="232"/>
      <c r="AQ738" s="232"/>
      <c r="AR738" s="231"/>
      <c r="AS738" s="231"/>
      <c r="AT738" s="231"/>
      <c r="AU738" s="231"/>
      <c r="AV738" s="231"/>
      <c r="AW738" s="231"/>
      <c r="AX738" s="231"/>
      <c r="AY738" s="231"/>
    </row>
    <row r="739" spans="3:51" s="255" customFormat="1">
      <c r="C739" s="227"/>
      <c r="D739" s="253"/>
      <c r="E739" s="254"/>
      <c r="F739" s="217"/>
      <c r="G739" s="228"/>
      <c r="H739" s="229"/>
      <c r="I739" s="229"/>
      <c r="J739" s="216"/>
      <c r="K739" s="217"/>
      <c r="L739" s="230"/>
      <c r="M739" s="231"/>
      <c r="N739" s="231"/>
      <c r="O739" s="231"/>
      <c r="P739" s="231"/>
      <c r="Q739" s="232"/>
      <c r="R739" s="232"/>
      <c r="S739" s="232"/>
      <c r="T739" s="232"/>
      <c r="U739" s="232"/>
      <c r="V739" s="232"/>
      <c r="W739" s="232"/>
      <c r="X739" s="232"/>
      <c r="Y739" s="232"/>
      <c r="Z739" s="232"/>
      <c r="AA739" s="232"/>
      <c r="AB739" s="232"/>
      <c r="AC739" s="232"/>
      <c r="AD739" s="232"/>
      <c r="AE739" s="232"/>
      <c r="AF739" s="232"/>
      <c r="AG739" s="232"/>
      <c r="AH739" s="232"/>
      <c r="AI739" s="232"/>
      <c r="AJ739" s="232"/>
      <c r="AK739" s="232"/>
      <c r="AL739" s="232"/>
      <c r="AM739" s="232"/>
      <c r="AN739" s="232"/>
      <c r="AO739" s="232"/>
      <c r="AP739" s="232"/>
      <c r="AQ739" s="232"/>
      <c r="AR739" s="231"/>
      <c r="AS739" s="231"/>
      <c r="AT739" s="231"/>
      <c r="AU739" s="231"/>
      <c r="AV739" s="231"/>
      <c r="AW739" s="231"/>
      <c r="AX739" s="231"/>
      <c r="AY739" s="231"/>
    </row>
    <row r="740" spans="3:51" s="255" customFormat="1">
      <c r="C740" s="227"/>
      <c r="D740" s="253"/>
      <c r="E740" s="254"/>
      <c r="F740" s="217"/>
      <c r="G740" s="228"/>
      <c r="H740" s="229"/>
      <c r="I740" s="229"/>
      <c r="J740" s="216"/>
      <c r="K740" s="217"/>
      <c r="L740" s="230"/>
      <c r="M740" s="231"/>
      <c r="N740" s="231"/>
      <c r="O740" s="231"/>
      <c r="P740" s="231"/>
      <c r="Q740" s="232"/>
      <c r="R740" s="232"/>
      <c r="S740" s="232"/>
      <c r="T740" s="232"/>
      <c r="U740" s="232"/>
      <c r="V740" s="232"/>
      <c r="W740" s="232"/>
      <c r="X740" s="232"/>
      <c r="Y740" s="232"/>
      <c r="Z740" s="232"/>
      <c r="AA740" s="232"/>
      <c r="AB740" s="232"/>
      <c r="AC740" s="232"/>
      <c r="AD740" s="232"/>
      <c r="AE740" s="232"/>
      <c r="AF740" s="232"/>
      <c r="AG740" s="232"/>
      <c r="AH740" s="232"/>
      <c r="AI740" s="232"/>
      <c r="AJ740" s="232"/>
      <c r="AK740" s="232"/>
      <c r="AL740" s="232"/>
      <c r="AM740" s="232"/>
      <c r="AN740" s="232"/>
      <c r="AO740" s="232"/>
      <c r="AP740" s="232"/>
      <c r="AQ740" s="232"/>
      <c r="AR740" s="231"/>
      <c r="AS740" s="231"/>
      <c r="AT740" s="231"/>
      <c r="AU740" s="231"/>
      <c r="AV740" s="231"/>
      <c r="AW740" s="231"/>
      <c r="AX740" s="231"/>
      <c r="AY740" s="231"/>
    </row>
    <row r="741" spans="3:51" s="255" customFormat="1">
      <c r="C741" s="227"/>
      <c r="D741" s="253"/>
      <c r="E741" s="254"/>
      <c r="F741" s="217"/>
      <c r="G741" s="228"/>
      <c r="H741" s="229"/>
      <c r="I741" s="229"/>
      <c r="J741" s="216"/>
      <c r="K741" s="217"/>
      <c r="L741" s="230"/>
      <c r="M741" s="231"/>
      <c r="N741" s="231"/>
      <c r="O741" s="231"/>
      <c r="P741" s="231"/>
      <c r="Q741" s="232"/>
      <c r="R741" s="232"/>
      <c r="S741" s="232"/>
      <c r="T741" s="232"/>
      <c r="U741" s="232"/>
      <c r="V741" s="232"/>
      <c r="W741" s="232"/>
      <c r="X741" s="232"/>
      <c r="Y741" s="232"/>
      <c r="Z741" s="232"/>
      <c r="AA741" s="232"/>
      <c r="AB741" s="232"/>
      <c r="AC741" s="232"/>
      <c r="AD741" s="232"/>
      <c r="AE741" s="232"/>
      <c r="AF741" s="232"/>
      <c r="AG741" s="232"/>
      <c r="AH741" s="232"/>
      <c r="AI741" s="232"/>
      <c r="AJ741" s="232"/>
      <c r="AK741" s="232"/>
      <c r="AL741" s="232"/>
      <c r="AM741" s="232"/>
      <c r="AN741" s="232"/>
      <c r="AO741" s="232"/>
      <c r="AP741" s="232"/>
      <c r="AQ741" s="232"/>
      <c r="AR741" s="231"/>
      <c r="AS741" s="231"/>
      <c r="AT741" s="231"/>
      <c r="AU741" s="231"/>
      <c r="AV741" s="231"/>
      <c r="AW741" s="231"/>
      <c r="AX741" s="231"/>
      <c r="AY741" s="231"/>
    </row>
    <row r="742" spans="3:51" s="255" customFormat="1">
      <c r="C742" s="227"/>
      <c r="D742" s="253"/>
      <c r="E742" s="254"/>
      <c r="F742" s="217"/>
      <c r="G742" s="228"/>
      <c r="H742" s="229"/>
      <c r="I742" s="229"/>
      <c r="J742" s="216"/>
      <c r="K742" s="217"/>
      <c r="L742" s="230"/>
      <c r="M742" s="231"/>
      <c r="N742" s="231"/>
      <c r="O742" s="231"/>
      <c r="P742" s="231"/>
      <c r="Q742" s="232"/>
      <c r="R742" s="232"/>
      <c r="S742" s="232"/>
      <c r="T742" s="232"/>
      <c r="U742" s="232"/>
      <c r="V742" s="232"/>
      <c r="W742" s="232"/>
      <c r="X742" s="232"/>
      <c r="Y742" s="232"/>
      <c r="Z742" s="232"/>
      <c r="AA742" s="232"/>
      <c r="AB742" s="232"/>
      <c r="AC742" s="232"/>
      <c r="AD742" s="232"/>
      <c r="AE742" s="232"/>
      <c r="AF742" s="232"/>
      <c r="AG742" s="232"/>
      <c r="AH742" s="232"/>
      <c r="AI742" s="232"/>
      <c r="AJ742" s="232"/>
      <c r="AK742" s="232"/>
      <c r="AL742" s="232"/>
      <c r="AM742" s="232"/>
      <c r="AN742" s="232"/>
      <c r="AO742" s="232"/>
      <c r="AP742" s="232"/>
      <c r="AQ742" s="232"/>
      <c r="AR742" s="231"/>
      <c r="AS742" s="231"/>
      <c r="AT742" s="231"/>
      <c r="AU742" s="231"/>
      <c r="AV742" s="231"/>
      <c r="AW742" s="231"/>
      <c r="AX742" s="231"/>
      <c r="AY742" s="231"/>
    </row>
    <row r="743" spans="3:51" s="255" customFormat="1">
      <c r="C743" s="227"/>
      <c r="D743" s="253"/>
      <c r="E743" s="254"/>
      <c r="F743" s="217"/>
      <c r="G743" s="228"/>
      <c r="H743" s="229"/>
      <c r="I743" s="229"/>
      <c r="J743" s="216"/>
      <c r="K743" s="217"/>
      <c r="L743" s="230"/>
      <c r="M743" s="231"/>
      <c r="N743" s="231"/>
      <c r="O743" s="231"/>
      <c r="P743" s="231"/>
      <c r="Q743" s="232"/>
      <c r="R743" s="232"/>
      <c r="S743" s="232"/>
      <c r="T743" s="232"/>
      <c r="U743" s="232"/>
      <c r="V743" s="232"/>
      <c r="W743" s="232"/>
      <c r="X743" s="232"/>
      <c r="Y743" s="232"/>
      <c r="Z743" s="232"/>
      <c r="AA743" s="232"/>
      <c r="AB743" s="232"/>
      <c r="AC743" s="232"/>
      <c r="AD743" s="232"/>
      <c r="AE743" s="232"/>
      <c r="AF743" s="232"/>
      <c r="AG743" s="232"/>
      <c r="AH743" s="232"/>
      <c r="AI743" s="232"/>
      <c r="AJ743" s="232"/>
      <c r="AK743" s="232"/>
      <c r="AL743" s="232"/>
      <c r="AM743" s="232"/>
      <c r="AN743" s="232"/>
      <c r="AO743" s="232"/>
      <c r="AP743" s="232"/>
      <c r="AQ743" s="232"/>
      <c r="AR743" s="231"/>
      <c r="AS743" s="231"/>
      <c r="AT743" s="231"/>
      <c r="AU743" s="231"/>
      <c r="AV743" s="231"/>
      <c r="AW743" s="231"/>
      <c r="AX743" s="231"/>
      <c r="AY743" s="231"/>
    </row>
    <row r="744" spans="3:51" s="255" customFormat="1">
      <c r="C744" s="227"/>
      <c r="D744" s="253"/>
      <c r="E744" s="254"/>
      <c r="F744" s="217"/>
      <c r="G744" s="228"/>
      <c r="H744" s="229"/>
      <c r="I744" s="229"/>
      <c r="J744" s="216"/>
      <c r="K744" s="217"/>
      <c r="L744" s="230"/>
      <c r="M744" s="231"/>
      <c r="N744" s="231"/>
      <c r="O744" s="231"/>
      <c r="P744" s="231"/>
      <c r="Q744" s="232"/>
      <c r="R744" s="232"/>
      <c r="S744" s="232"/>
      <c r="T744" s="232"/>
      <c r="U744" s="232"/>
      <c r="V744" s="232"/>
      <c r="W744" s="232"/>
      <c r="X744" s="232"/>
      <c r="Y744" s="232"/>
      <c r="Z744" s="232"/>
      <c r="AA744" s="232"/>
      <c r="AB744" s="232"/>
      <c r="AC744" s="232"/>
      <c r="AD744" s="232"/>
      <c r="AE744" s="232"/>
      <c r="AF744" s="232"/>
      <c r="AG744" s="232"/>
      <c r="AH744" s="232"/>
      <c r="AI744" s="232"/>
      <c r="AJ744" s="232"/>
      <c r="AK744" s="232"/>
      <c r="AL744" s="232"/>
      <c r="AM744" s="232"/>
      <c r="AN744" s="232"/>
      <c r="AO744" s="232"/>
      <c r="AP744" s="232"/>
      <c r="AQ744" s="232"/>
      <c r="AR744" s="231"/>
      <c r="AS744" s="231"/>
      <c r="AT744" s="231"/>
      <c r="AU744" s="231"/>
      <c r="AV744" s="231"/>
      <c r="AW744" s="231"/>
      <c r="AX744" s="231"/>
      <c r="AY744" s="231"/>
    </row>
    <row r="745" spans="3:51" s="255" customFormat="1">
      <c r="C745" s="227"/>
      <c r="D745" s="253"/>
      <c r="E745" s="254"/>
      <c r="F745" s="217"/>
      <c r="G745" s="228"/>
      <c r="H745" s="229"/>
      <c r="I745" s="229"/>
      <c r="J745" s="216"/>
      <c r="K745" s="217"/>
      <c r="L745" s="230"/>
      <c r="M745" s="231"/>
      <c r="N745" s="231"/>
      <c r="O745" s="231"/>
      <c r="P745" s="231"/>
      <c r="Q745" s="232"/>
      <c r="R745" s="232"/>
      <c r="S745" s="232"/>
      <c r="T745" s="232"/>
      <c r="U745" s="232"/>
      <c r="V745" s="232"/>
      <c r="W745" s="232"/>
      <c r="X745" s="232"/>
      <c r="Y745" s="232"/>
      <c r="Z745" s="232"/>
      <c r="AA745" s="232"/>
      <c r="AB745" s="232"/>
      <c r="AC745" s="232"/>
      <c r="AD745" s="232"/>
      <c r="AE745" s="232"/>
      <c r="AF745" s="232"/>
      <c r="AG745" s="232"/>
      <c r="AH745" s="232"/>
      <c r="AI745" s="232"/>
      <c r="AJ745" s="232"/>
      <c r="AK745" s="232"/>
      <c r="AL745" s="232"/>
      <c r="AM745" s="232"/>
      <c r="AN745" s="232"/>
      <c r="AO745" s="232"/>
      <c r="AP745" s="232"/>
      <c r="AQ745" s="232"/>
      <c r="AR745" s="231"/>
      <c r="AS745" s="231"/>
      <c r="AT745" s="231"/>
      <c r="AU745" s="231"/>
      <c r="AV745" s="231"/>
      <c r="AW745" s="231"/>
      <c r="AX745" s="231"/>
      <c r="AY745" s="231"/>
    </row>
    <row r="746" spans="3:51" s="255" customFormat="1">
      <c r="C746" s="227"/>
      <c r="D746" s="253"/>
      <c r="E746" s="254"/>
      <c r="F746" s="217"/>
      <c r="G746" s="228"/>
      <c r="H746" s="229"/>
      <c r="I746" s="229"/>
      <c r="J746" s="216"/>
      <c r="K746" s="217"/>
      <c r="L746" s="230"/>
      <c r="M746" s="231"/>
      <c r="N746" s="231"/>
      <c r="O746" s="231"/>
      <c r="P746" s="231"/>
      <c r="Q746" s="232"/>
      <c r="R746" s="232"/>
      <c r="S746" s="232"/>
      <c r="T746" s="232"/>
      <c r="U746" s="232"/>
      <c r="V746" s="232"/>
      <c r="W746" s="232"/>
      <c r="X746" s="232"/>
      <c r="Y746" s="232"/>
      <c r="Z746" s="232"/>
      <c r="AA746" s="232"/>
      <c r="AB746" s="232"/>
      <c r="AC746" s="232"/>
      <c r="AD746" s="232"/>
      <c r="AE746" s="232"/>
      <c r="AF746" s="232"/>
      <c r="AG746" s="232"/>
      <c r="AH746" s="232"/>
      <c r="AI746" s="232"/>
      <c r="AJ746" s="232"/>
      <c r="AK746" s="232"/>
      <c r="AL746" s="232"/>
      <c r="AM746" s="232"/>
      <c r="AN746" s="232"/>
      <c r="AO746" s="232"/>
      <c r="AP746" s="232"/>
      <c r="AQ746" s="232"/>
      <c r="AR746" s="231"/>
      <c r="AS746" s="231"/>
      <c r="AT746" s="231"/>
      <c r="AU746" s="231"/>
      <c r="AV746" s="231"/>
      <c r="AW746" s="231"/>
      <c r="AX746" s="231"/>
      <c r="AY746" s="231"/>
    </row>
    <row r="747" spans="3:51" s="255" customFormat="1">
      <c r="C747" s="227"/>
      <c r="D747" s="253"/>
      <c r="E747" s="254"/>
      <c r="F747" s="217"/>
      <c r="G747" s="228"/>
      <c r="H747" s="229"/>
      <c r="I747" s="229"/>
      <c r="J747" s="216"/>
      <c r="K747" s="217"/>
      <c r="L747" s="230"/>
      <c r="M747" s="231"/>
      <c r="N747" s="231"/>
      <c r="O747" s="231"/>
      <c r="P747" s="231"/>
      <c r="Q747" s="232"/>
      <c r="R747" s="232"/>
      <c r="S747" s="232"/>
      <c r="T747" s="232"/>
      <c r="U747" s="232"/>
      <c r="V747" s="232"/>
      <c r="W747" s="232"/>
      <c r="X747" s="232"/>
      <c r="Y747" s="232"/>
      <c r="Z747" s="232"/>
      <c r="AA747" s="232"/>
      <c r="AB747" s="232"/>
      <c r="AC747" s="232"/>
      <c r="AD747" s="232"/>
      <c r="AE747" s="232"/>
      <c r="AF747" s="232"/>
      <c r="AG747" s="232"/>
      <c r="AH747" s="232"/>
      <c r="AI747" s="232"/>
      <c r="AJ747" s="232"/>
      <c r="AK747" s="232"/>
      <c r="AL747" s="232"/>
      <c r="AM747" s="232"/>
      <c r="AN747" s="232"/>
      <c r="AO747" s="232"/>
      <c r="AP747" s="232"/>
      <c r="AQ747" s="232"/>
      <c r="AR747" s="231"/>
      <c r="AS747" s="231"/>
      <c r="AT747" s="231"/>
      <c r="AU747" s="231"/>
      <c r="AV747" s="231"/>
      <c r="AW747" s="231"/>
      <c r="AX747" s="231"/>
      <c r="AY747" s="231"/>
    </row>
    <row r="748" spans="3:51" s="255" customFormat="1">
      <c r="C748" s="227"/>
      <c r="D748" s="253"/>
      <c r="E748" s="254"/>
      <c r="F748" s="217"/>
      <c r="G748" s="228"/>
      <c r="H748" s="229"/>
      <c r="I748" s="229"/>
      <c r="J748" s="216"/>
      <c r="K748" s="217"/>
      <c r="L748" s="230"/>
      <c r="M748" s="231"/>
      <c r="N748" s="231"/>
      <c r="O748" s="231"/>
      <c r="P748" s="231"/>
      <c r="Q748" s="232"/>
      <c r="R748" s="232"/>
      <c r="S748" s="232"/>
      <c r="T748" s="232"/>
      <c r="U748" s="232"/>
      <c r="V748" s="232"/>
      <c r="W748" s="232"/>
      <c r="X748" s="232"/>
      <c r="Y748" s="232"/>
      <c r="Z748" s="232"/>
      <c r="AA748" s="232"/>
      <c r="AB748" s="232"/>
      <c r="AC748" s="232"/>
      <c r="AD748" s="232"/>
      <c r="AE748" s="232"/>
      <c r="AF748" s="232"/>
      <c r="AG748" s="232"/>
      <c r="AH748" s="232"/>
      <c r="AI748" s="232"/>
      <c r="AJ748" s="232"/>
      <c r="AK748" s="232"/>
      <c r="AL748" s="232"/>
      <c r="AM748" s="232"/>
      <c r="AN748" s="232"/>
      <c r="AO748" s="232"/>
      <c r="AP748" s="232"/>
      <c r="AQ748" s="232"/>
      <c r="AR748" s="231"/>
      <c r="AS748" s="231"/>
      <c r="AT748" s="231"/>
      <c r="AU748" s="231"/>
      <c r="AV748" s="231"/>
      <c r="AW748" s="231"/>
      <c r="AX748" s="231"/>
      <c r="AY748" s="231"/>
    </row>
    <row r="749" spans="3:51" s="255" customFormat="1">
      <c r="C749" s="227"/>
      <c r="D749" s="253"/>
      <c r="E749" s="254"/>
      <c r="F749" s="217"/>
      <c r="G749" s="228"/>
      <c r="H749" s="229"/>
      <c r="I749" s="229"/>
      <c r="J749" s="216"/>
      <c r="K749" s="217"/>
      <c r="L749" s="230"/>
      <c r="M749" s="231"/>
      <c r="N749" s="231"/>
      <c r="O749" s="231"/>
      <c r="P749" s="231"/>
      <c r="Q749" s="232"/>
      <c r="R749" s="232"/>
      <c r="S749" s="232"/>
      <c r="T749" s="232"/>
      <c r="U749" s="232"/>
      <c r="V749" s="232"/>
      <c r="W749" s="232"/>
      <c r="X749" s="232"/>
      <c r="Y749" s="232"/>
      <c r="Z749" s="232"/>
      <c r="AA749" s="232"/>
      <c r="AB749" s="232"/>
      <c r="AC749" s="232"/>
      <c r="AD749" s="232"/>
      <c r="AE749" s="232"/>
      <c r="AF749" s="232"/>
      <c r="AG749" s="232"/>
      <c r="AH749" s="232"/>
      <c r="AI749" s="232"/>
      <c r="AJ749" s="232"/>
      <c r="AK749" s="232"/>
      <c r="AL749" s="232"/>
      <c r="AM749" s="232"/>
      <c r="AN749" s="232"/>
      <c r="AO749" s="232"/>
      <c r="AP749" s="232"/>
      <c r="AQ749" s="232"/>
      <c r="AR749" s="231"/>
      <c r="AS749" s="231"/>
      <c r="AT749" s="231"/>
      <c r="AU749" s="231"/>
      <c r="AV749" s="231"/>
      <c r="AW749" s="231"/>
      <c r="AX749" s="231"/>
      <c r="AY749" s="231"/>
    </row>
    <row r="750" spans="3:51" s="255" customFormat="1">
      <c r="C750" s="227"/>
      <c r="D750" s="253"/>
      <c r="E750" s="254"/>
      <c r="F750" s="217"/>
      <c r="G750" s="228"/>
      <c r="H750" s="229"/>
      <c r="I750" s="229"/>
      <c r="J750" s="216"/>
      <c r="K750" s="217"/>
      <c r="L750" s="230"/>
      <c r="M750" s="231"/>
      <c r="N750" s="231"/>
      <c r="O750" s="231"/>
      <c r="P750" s="231"/>
      <c r="Q750" s="232"/>
      <c r="R750" s="232"/>
      <c r="S750" s="232"/>
      <c r="T750" s="232"/>
      <c r="U750" s="232"/>
      <c r="V750" s="232"/>
      <c r="W750" s="232"/>
      <c r="X750" s="232"/>
      <c r="Y750" s="232"/>
      <c r="Z750" s="232"/>
      <c r="AA750" s="232"/>
      <c r="AB750" s="232"/>
      <c r="AC750" s="232"/>
      <c r="AD750" s="232"/>
      <c r="AE750" s="232"/>
      <c r="AF750" s="232"/>
      <c r="AG750" s="232"/>
      <c r="AH750" s="232"/>
      <c r="AI750" s="232"/>
      <c r="AJ750" s="232"/>
      <c r="AK750" s="232"/>
      <c r="AL750" s="232"/>
      <c r="AM750" s="232"/>
      <c r="AN750" s="232"/>
      <c r="AO750" s="232"/>
      <c r="AP750" s="232"/>
      <c r="AQ750" s="232"/>
      <c r="AR750" s="231"/>
      <c r="AS750" s="231"/>
      <c r="AT750" s="231"/>
      <c r="AU750" s="231"/>
      <c r="AV750" s="231"/>
      <c r="AW750" s="231"/>
      <c r="AX750" s="231"/>
      <c r="AY750" s="231"/>
    </row>
    <row r="751" spans="3:51" s="255" customFormat="1">
      <c r="C751" s="227"/>
      <c r="D751" s="253"/>
      <c r="E751" s="254"/>
      <c r="F751" s="217"/>
      <c r="G751" s="228"/>
      <c r="H751" s="229"/>
      <c r="I751" s="229"/>
      <c r="J751" s="216"/>
      <c r="K751" s="217"/>
      <c r="L751" s="230"/>
      <c r="M751" s="231"/>
      <c r="N751" s="231"/>
      <c r="O751" s="231"/>
      <c r="P751" s="231"/>
      <c r="Q751" s="232"/>
      <c r="R751" s="232"/>
      <c r="S751" s="232"/>
      <c r="T751" s="232"/>
      <c r="U751" s="232"/>
      <c r="V751" s="232"/>
      <c r="W751" s="232"/>
      <c r="X751" s="232"/>
      <c r="Y751" s="232"/>
      <c r="Z751" s="232"/>
      <c r="AA751" s="232"/>
      <c r="AB751" s="232"/>
      <c r="AC751" s="232"/>
      <c r="AD751" s="232"/>
      <c r="AE751" s="232"/>
      <c r="AF751" s="232"/>
      <c r="AG751" s="232"/>
      <c r="AH751" s="232"/>
      <c r="AI751" s="232"/>
      <c r="AJ751" s="232"/>
      <c r="AK751" s="232"/>
      <c r="AL751" s="232"/>
      <c r="AM751" s="232"/>
      <c r="AN751" s="232"/>
      <c r="AO751" s="232"/>
      <c r="AP751" s="232"/>
      <c r="AQ751" s="232"/>
      <c r="AR751" s="231"/>
      <c r="AS751" s="231"/>
      <c r="AT751" s="231"/>
      <c r="AU751" s="231"/>
      <c r="AV751" s="231"/>
      <c r="AW751" s="231"/>
      <c r="AX751" s="231"/>
      <c r="AY751" s="231"/>
    </row>
    <row r="752" spans="3:51" s="255" customFormat="1">
      <c r="C752" s="227"/>
      <c r="D752" s="253"/>
      <c r="E752" s="254"/>
      <c r="F752" s="217"/>
      <c r="G752" s="228"/>
      <c r="H752" s="229"/>
      <c r="I752" s="229"/>
      <c r="J752" s="216"/>
      <c r="K752" s="217"/>
      <c r="L752" s="230"/>
      <c r="M752" s="231"/>
      <c r="N752" s="231"/>
      <c r="O752" s="231"/>
      <c r="P752" s="231"/>
      <c r="Q752" s="232"/>
      <c r="R752" s="232"/>
      <c r="S752" s="232"/>
      <c r="T752" s="232"/>
      <c r="U752" s="232"/>
      <c r="V752" s="232"/>
      <c r="W752" s="232"/>
      <c r="X752" s="232"/>
      <c r="Y752" s="232"/>
      <c r="Z752" s="232"/>
      <c r="AA752" s="232"/>
      <c r="AB752" s="232"/>
      <c r="AC752" s="232"/>
      <c r="AD752" s="232"/>
      <c r="AE752" s="232"/>
      <c r="AF752" s="232"/>
      <c r="AG752" s="232"/>
      <c r="AH752" s="232"/>
      <c r="AI752" s="232"/>
      <c r="AJ752" s="232"/>
      <c r="AK752" s="232"/>
      <c r="AL752" s="232"/>
      <c r="AM752" s="232"/>
      <c r="AN752" s="232"/>
      <c r="AO752" s="232"/>
      <c r="AP752" s="232"/>
      <c r="AQ752" s="232"/>
      <c r="AR752" s="231"/>
      <c r="AS752" s="231"/>
      <c r="AT752" s="231"/>
      <c r="AU752" s="231"/>
      <c r="AV752" s="231"/>
      <c r="AW752" s="231"/>
      <c r="AX752" s="231"/>
      <c r="AY752" s="231"/>
    </row>
    <row r="753" spans="3:51" s="255" customFormat="1">
      <c r="C753" s="227"/>
      <c r="D753" s="253"/>
      <c r="E753" s="254"/>
      <c r="F753" s="217"/>
      <c r="G753" s="228"/>
      <c r="H753" s="229"/>
      <c r="I753" s="229"/>
      <c r="J753" s="216"/>
      <c r="K753" s="217"/>
      <c r="L753" s="230"/>
      <c r="M753" s="231"/>
      <c r="N753" s="231"/>
      <c r="O753" s="231"/>
      <c r="P753" s="231"/>
      <c r="Q753" s="232"/>
      <c r="R753" s="232"/>
      <c r="S753" s="232"/>
      <c r="T753" s="232"/>
      <c r="U753" s="232"/>
      <c r="V753" s="232"/>
      <c r="W753" s="232"/>
      <c r="X753" s="232"/>
      <c r="Y753" s="232"/>
      <c r="Z753" s="232"/>
      <c r="AA753" s="232"/>
      <c r="AB753" s="232"/>
      <c r="AC753" s="232"/>
      <c r="AD753" s="232"/>
      <c r="AE753" s="232"/>
      <c r="AF753" s="232"/>
      <c r="AG753" s="232"/>
      <c r="AH753" s="232"/>
      <c r="AI753" s="232"/>
      <c r="AJ753" s="232"/>
      <c r="AK753" s="232"/>
      <c r="AL753" s="232"/>
      <c r="AM753" s="232"/>
      <c r="AN753" s="232"/>
      <c r="AO753" s="232"/>
      <c r="AP753" s="232"/>
      <c r="AQ753" s="232"/>
      <c r="AR753" s="231"/>
      <c r="AS753" s="231"/>
      <c r="AT753" s="231"/>
      <c r="AU753" s="231"/>
      <c r="AV753" s="231"/>
      <c r="AW753" s="231"/>
      <c r="AX753" s="231"/>
      <c r="AY753" s="231"/>
    </row>
    <row r="754" spans="3:51" s="255" customFormat="1">
      <c r="C754" s="227"/>
      <c r="D754" s="253"/>
      <c r="E754" s="254"/>
      <c r="F754" s="217"/>
      <c r="G754" s="228"/>
      <c r="H754" s="229"/>
      <c r="I754" s="229"/>
      <c r="J754" s="216"/>
      <c r="K754" s="217"/>
      <c r="L754" s="230"/>
      <c r="M754" s="231"/>
      <c r="N754" s="231"/>
      <c r="O754" s="231"/>
      <c r="P754" s="231"/>
      <c r="Q754" s="232"/>
      <c r="R754" s="232"/>
      <c r="S754" s="232"/>
      <c r="T754" s="232"/>
      <c r="U754" s="232"/>
      <c r="V754" s="232"/>
      <c r="W754" s="232"/>
      <c r="X754" s="232"/>
      <c r="Y754" s="232"/>
      <c r="Z754" s="232"/>
      <c r="AA754" s="232"/>
      <c r="AB754" s="232"/>
      <c r="AC754" s="232"/>
      <c r="AD754" s="232"/>
      <c r="AE754" s="232"/>
      <c r="AF754" s="232"/>
      <c r="AG754" s="232"/>
      <c r="AH754" s="232"/>
      <c r="AI754" s="232"/>
      <c r="AJ754" s="232"/>
      <c r="AK754" s="232"/>
      <c r="AL754" s="232"/>
      <c r="AM754" s="232"/>
      <c r="AN754" s="232"/>
      <c r="AO754" s="232"/>
      <c r="AP754" s="232"/>
      <c r="AQ754" s="232"/>
      <c r="AR754" s="231"/>
      <c r="AS754" s="231"/>
      <c r="AT754" s="231"/>
      <c r="AU754" s="231"/>
      <c r="AV754" s="231"/>
      <c r="AW754" s="231"/>
      <c r="AX754" s="231"/>
      <c r="AY754" s="231"/>
    </row>
    <row r="755" spans="3:51" s="255" customFormat="1">
      <c r="C755" s="227"/>
      <c r="D755" s="253"/>
      <c r="E755" s="254"/>
      <c r="F755" s="217"/>
      <c r="G755" s="228"/>
      <c r="H755" s="229"/>
      <c r="I755" s="229"/>
      <c r="J755" s="216"/>
      <c r="K755" s="217"/>
      <c r="L755" s="230"/>
      <c r="M755" s="231"/>
      <c r="N755" s="231"/>
      <c r="O755" s="231"/>
      <c r="P755" s="231"/>
      <c r="Q755" s="232"/>
      <c r="R755" s="232"/>
      <c r="S755" s="232"/>
      <c r="T755" s="232"/>
      <c r="U755" s="232"/>
      <c r="V755" s="232"/>
      <c r="W755" s="232"/>
      <c r="X755" s="232"/>
      <c r="Y755" s="232"/>
      <c r="Z755" s="232"/>
      <c r="AA755" s="232"/>
      <c r="AB755" s="232"/>
      <c r="AC755" s="232"/>
      <c r="AD755" s="232"/>
      <c r="AE755" s="232"/>
      <c r="AF755" s="232"/>
      <c r="AG755" s="232"/>
      <c r="AH755" s="232"/>
      <c r="AI755" s="232"/>
      <c r="AJ755" s="232"/>
      <c r="AK755" s="232"/>
      <c r="AL755" s="232"/>
      <c r="AM755" s="232"/>
      <c r="AN755" s="232"/>
      <c r="AO755" s="232"/>
      <c r="AP755" s="232"/>
      <c r="AQ755" s="232"/>
      <c r="AR755" s="231"/>
      <c r="AS755" s="231"/>
      <c r="AT755" s="231"/>
      <c r="AU755" s="231"/>
      <c r="AV755" s="231"/>
      <c r="AW755" s="231"/>
      <c r="AX755" s="231"/>
      <c r="AY755" s="231"/>
    </row>
    <row r="756" spans="3:51" s="255" customFormat="1">
      <c r="C756" s="227"/>
      <c r="D756" s="253"/>
      <c r="E756" s="254"/>
      <c r="F756" s="217"/>
      <c r="G756" s="228"/>
      <c r="H756" s="229"/>
      <c r="I756" s="229"/>
      <c r="J756" s="216"/>
      <c r="K756" s="217"/>
      <c r="L756" s="230"/>
      <c r="M756" s="231"/>
      <c r="N756" s="231"/>
      <c r="O756" s="231"/>
      <c r="P756" s="231"/>
      <c r="Q756" s="232"/>
      <c r="R756" s="232"/>
      <c r="S756" s="232"/>
      <c r="T756" s="232"/>
      <c r="U756" s="232"/>
      <c r="V756" s="232"/>
      <c r="W756" s="232"/>
      <c r="X756" s="232"/>
      <c r="Y756" s="232"/>
      <c r="Z756" s="232"/>
      <c r="AA756" s="232"/>
      <c r="AB756" s="232"/>
      <c r="AC756" s="232"/>
      <c r="AD756" s="232"/>
      <c r="AE756" s="232"/>
      <c r="AF756" s="232"/>
      <c r="AG756" s="232"/>
      <c r="AH756" s="232"/>
      <c r="AI756" s="232"/>
      <c r="AJ756" s="232"/>
      <c r="AK756" s="232"/>
      <c r="AL756" s="232"/>
      <c r="AM756" s="232"/>
      <c r="AN756" s="232"/>
      <c r="AO756" s="232"/>
      <c r="AP756" s="232"/>
      <c r="AQ756" s="232"/>
      <c r="AR756" s="231"/>
      <c r="AS756" s="231"/>
      <c r="AT756" s="231"/>
      <c r="AU756" s="231"/>
      <c r="AV756" s="231"/>
      <c r="AW756" s="231"/>
      <c r="AX756" s="231"/>
      <c r="AY756" s="231"/>
    </row>
    <row r="757" spans="3:51" s="255" customFormat="1">
      <c r="C757" s="227"/>
      <c r="D757" s="253"/>
      <c r="E757" s="254"/>
      <c r="F757" s="217"/>
      <c r="G757" s="228"/>
      <c r="H757" s="229"/>
      <c r="I757" s="229"/>
      <c r="J757" s="216"/>
      <c r="K757" s="217"/>
      <c r="L757" s="230"/>
      <c r="M757" s="231"/>
      <c r="N757" s="231"/>
      <c r="O757" s="231"/>
      <c r="P757" s="231"/>
      <c r="Q757" s="232"/>
      <c r="R757" s="232"/>
      <c r="S757" s="232"/>
      <c r="T757" s="232"/>
      <c r="U757" s="232"/>
      <c r="V757" s="232"/>
      <c r="W757" s="232"/>
      <c r="X757" s="232"/>
      <c r="Y757" s="232"/>
      <c r="Z757" s="232"/>
      <c r="AA757" s="232"/>
      <c r="AB757" s="232"/>
      <c r="AC757" s="232"/>
      <c r="AD757" s="232"/>
      <c r="AE757" s="232"/>
      <c r="AF757" s="232"/>
      <c r="AG757" s="232"/>
      <c r="AH757" s="232"/>
      <c r="AI757" s="232"/>
      <c r="AJ757" s="232"/>
      <c r="AK757" s="232"/>
      <c r="AL757" s="232"/>
      <c r="AM757" s="232"/>
      <c r="AN757" s="232"/>
      <c r="AO757" s="232"/>
      <c r="AP757" s="232"/>
      <c r="AQ757" s="232"/>
      <c r="AR757" s="231"/>
      <c r="AS757" s="231"/>
      <c r="AT757" s="231"/>
      <c r="AU757" s="231"/>
      <c r="AV757" s="231"/>
      <c r="AW757" s="231"/>
      <c r="AX757" s="231"/>
      <c r="AY757" s="231"/>
    </row>
    <row r="758" spans="3:51" s="255" customFormat="1">
      <c r="C758" s="227"/>
      <c r="D758" s="253"/>
      <c r="E758" s="254"/>
      <c r="F758" s="217"/>
      <c r="G758" s="228"/>
      <c r="H758" s="229"/>
      <c r="I758" s="229"/>
      <c r="J758" s="216"/>
      <c r="K758" s="217"/>
      <c r="L758" s="230"/>
      <c r="M758" s="231"/>
      <c r="N758" s="231"/>
      <c r="O758" s="231"/>
      <c r="P758" s="231"/>
      <c r="Q758" s="232"/>
      <c r="R758" s="232"/>
      <c r="S758" s="232"/>
      <c r="T758" s="232"/>
      <c r="U758" s="232"/>
      <c r="V758" s="232"/>
      <c r="W758" s="232"/>
      <c r="X758" s="232"/>
      <c r="Y758" s="232"/>
      <c r="Z758" s="232"/>
      <c r="AA758" s="232"/>
      <c r="AB758" s="232"/>
      <c r="AC758" s="232"/>
      <c r="AD758" s="232"/>
      <c r="AE758" s="232"/>
      <c r="AF758" s="232"/>
      <c r="AG758" s="232"/>
      <c r="AH758" s="232"/>
      <c r="AI758" s="232"/>
      <c r="AJ758" s="232"/>
      <c r="AK758" s="232"/>
      <c r="AL758" s="232"/>
      <c r="AM758" s="232"/>
      <c r="AN758" s="232"/>
      <c r="AO758" s="232"/>
      <c r="AP758" s="232"/>
      <c r="AQ758" s="232"/>
      <c r="AR758" s="231"/>
      <c r="AS758" s="231"/>
      <c r="AT758" s="231"/>
      <c r="AU758" s="231"/>
      <c r="AV758" s="231"/>
      <c r="AW758" s="231"/>
      <c r="AX758" s="231"/>
      <c r="AY758" s="231"/>
    </row>
    <row r="759" spans="3:51" s="255" customFormat="1">
      <c r="C759" s="227"/>
      <c r="D759" s="253"/>
      <c r="E759" s="254"/>
      <c r="F759" s="217"/>
      <c r="G759" s="228"/>
      <c r="H759" s="229"/>
      <c r="I759" s="229"/>
      <c r="J759" s="216"/>
      <c r="K759" s="217"/>
      <c r="L759" s="230"/>
      <c r="M759" s="231"/>
      <c r="N759" s="231"/>
      <c r="O759" s="231"/>
      <c r="P759" s="231"/>
      <c r="Q759" s="232"/>
      <c r="R759" s="232"/>
      <c r="S759" s="232"/>
      <c r="T759" s="232"/>
      <c r="U759" s="232"/>
      <c r="V759" s="232"/>
      <c r="W759" s="232"/>
      <c r="X759" s="232"/>
      <c r="Y759" s="232"/>
      <c r="Z759" s="232"/>
      <c r="AA759" s="232"/>
      <c r="AB759" s="232"/>
      <c r="AC759" s="232"/>
      <c r="AD759" s="232"/>
      <c r="AE759" s="232"/>
      <c r="AF759" s="232"/>
      <c r="AG759" s="232"/>
      <c r="AH759" s="232"/>
      <c r="AI759" s="232"/>
      <c r="AJ759" s="232"/>
      <c r="AK759" s="232"/>
      <c r="AL759" s="232"/>
      <c r="AM759" s="232"/>
      <c r="AN759" s="232"/>
      <c r="AO759" s="232"/>
      <c r="AP759" s="232"/>
      <c r="AQ759" s="232"/>
      <c r="AR759" s="231"/>
      <c r="AS759" s="231"/>
      <c r="AT759" s="231"/>
      <c r="AU759" s="231"/>
      <c r="AV759" s="231"/>
      <c r="AW759" s="231"/>
      <c r="AX759" s="231"/>
      <c r="AY759" s="231"/>
    </row>
    <row r="760" spans="3:51" s="255" customFormat="1">
      <c r="C760" s="227"/>
      <c r="D760" s="253"/>
      <c r="E760" s="254"/>
      <c r="F760" s="217"/>
      <c r="G760" s="228"/>
      <c r="H760" s="229"/>
      <c r="I760" s="229"/>
      <c r="J760" s="216"/>
      <c r="K760" s="217"/>
      <c r="L760" s="230"/>
      <c r="M760" s="231"/>
      <c r="N760" s="231"/>
      <c r="O760" s="231"/>
      <c r="P760" s="231"/>
      <c r="Q760" s="232"/>
      <c r="R760" s="232"/>
      <c r="S760" s="232"/>
      <c r="T760" s="232"/>
      <c r="U760" s="232"/>
      <c r="V760" s="232"/>
      <c r="W760" s="232"/>
      <c r="X760" s="232"/>
      <c r="Y760" s="232"/>
      <c r="Z760" s="232"/>
      <c r="AA760" s="232"/>
      <c r="AB760" s="232"/>
      <c r="AC760" s="232"/>
      <c r="AD760" s="232"/>
      <c r="AE760" s="232"/>
      <c r="AF760" s="232"/>
      <c r="AG760" s="232"/>
      <c r="AH760" s="232"/>
      <c r="AI760" s="232"/>
      <c r="AJ760" s="232"/>
      <c r="AK760" s="232"/>
      <c r="AL760" s="232"/>
      <c r="AM760" s="232"/>
      <c r="AN760" s="232"/>
      <c r="AO760" s="232"/>
      <c r="AP760" s="232"/>
      <c r="AQ760" s="232"/>
      <c r="AR760" s="231"/>
      <c r="AS760" s="231"/>
      <c r="AT760" s="231"/>
      <c r="AU760" s="231"/>
      <c r="AV760" s="231"/>
      <c r="AW760" s="231"/>
      <c r="AX760" s="231"/>
      <c r="AY760" s="231"/>
    </row>
    <row r="761" spans="3:51" s="255" customFormat="1">
      <c r="C761" s="227"/>
      <c r="D761" s="253"/>
      <c r="E761" s="254"/>
      <c r="F761" s="217"/>
      <c r="G761" s="228"/>
      <c r="H761" s="229"/>
      <c r="I761" s="229"/>
      <c r="J761" s="216"/>
      <c r="K761" s="217"/>
      <c r="L761" s="230"/>
      <c r="M761" s="231"/>
      <c r="N761" s="231"/>
      <c r="O761" s="231"/>
      <c r="P761" s="231"/>
      <c r="Q761" s="232"/>
      <c r="R761" s="232"/>
      <c r="S761" s="232"/>
      <c r="T761" s="232"/>
      <c r="U761" s="232"/>
      <c r="V761" s="232"/>
      <c r="W761" s="232"/>
      <c r="X761" s="232"/>
      <c r="Y761" s="232"/>
      <c r="Z761" s="232"/>
      <c r="AA761" s="232"/>
      <c r="AB761" s="232"/>
      <c r="AC761" s="232"/>
      <c r="AD761" s="232"/>
      <c r="AE761" s="232"/>
      <c r="AF761" s="232"/>
      <c r="AG761" s="232"/>
      <c r="AH761" s="232"/>
      <c r="AI761" s="232"/>
      <c r="AJ761" s="232"/>
      <c r="AK761" s="232"/>
      <c r="AL761" s="232"/>
      <c r="AM761" s="232"/>
      <c r="AN761" s="232"/>
      <c r="AO761" s="232"/>
      <c r="AP761" s="232"/>
      <c r="AQ761" s="232"/>
      <c r="AR761" s="231"/>
      <c r="AS761" s="231"/>
      <c r="AT761" s="231"/>
      <c r="AU761" s="231"/>
      <c r="AV761" s="231"/>
      <c r="AW761" s="231"/>
      <c r="AX761" s="231"/>
      <c r="AY761" s="231"/>
    </row>
    <row r="762" spans="3:51" s="255" customFormat="1">
      <c r="C762" s="227"/>
      <c r="D762" s="253"/>
      <c r="E762" s="254"/>
      <c r="F762" s="217"/>
      <c r="G762" s="228"/>
      <c r="H762" s="229"/>
      <c r="I762" s="229"/>
      <c r="J762" s="216"/>
      <c r="K762" s="217"/>
      <c r="L762" s="230"/>
      <c r="M762" s="231"/>
      <c r="N762" s="231"/>
      <c r="O762" s="231"/>
      <c r="P762" s="231"/>
      <c r="Q762" s="232"/>
      <c r="R762" s="232"/>
      <c r="S762" s="232"/>
      <c r="T762" s="232"/>
      <c r="U762" s="232"/>
      <c r="V762" s="232"/>
      <c r="W762" s="232"/>
      <c r="X762" s="232"/>
      <c r="Y762" s="232"/>
      <c r="Z762" s="232"/>
      <c r="AA762" s="232"/>
      <c r="AB762" s="232"/>
      <c r="AC762" s="232"/>
      <c r="AD762" s="232"/>
      <c r="AE762" s="232"/>
      <c r="AF762" s="232"/>
      <c r="AG762" s="232"/>
      <c r="AH762" s="232"/>
      <c r="AI762" s="232"/>
      <c r="AJ762" s="232"/>
      <c r="AK762" s="232"/>
      <c r="AL762" s="232"/>
      <c r="AM762" s="232"/>
      <c r="AN762" s="232"/>
      <c r="AO762" s="232"/>
      <c r="AP762" s="232"/>
      <c r="AQ762" s="232"/>
      <c r="AR762" s="231"/>
      <c r="AS762" s="231"/>
      <c r="AT762" s="231"/>
      <c r="AU762" s="231"/>
      <c r="AV762" s="231"/>
      <c r="AW762" s="231"/>
      <c r="AX762" s="231"/>
      <c r="AY762" s="231"/>
    </row>
    <row r="763" spans="3:51" s="255" customFormat="1">
      <c r="C763" s="227"/>
      <c r="D763" s="253"/>
      <c r="E763" s="254"/>
      <c r="F763" s="217"/>
      <c r="G763" s="228"/>
      <c r="H763" s="229"/>
      <c r="I763" s="229"/>
      <c r="J763" s="216"/>
      <c r="K763" s="217"/>
      <c r="L763" s="230"/>
      <c r="M763" s="231"/>
      <c r="N763" s="231"/>
      <c r="O763" s="231"/>
      <c r="P763" s="231"/>
      <c r="Q763" s="232"/>
      <c r="R763" s="232"/>
      <c r="S763" s="232"/>
      <c r="T763" s="232"/>
      <c r="U763" s="232"/>
      <c r="V763" s="232"/>
      <c r="W763" s="232"/>
      <c r="X763" s="232"/>
      <c r="Y763" s="232"/>
      <c r="Z763" s="232"/>
      <c r="AA763" s="232"/>
      <c r="AB763" s="232"/>
      <c r="AC763" s="232"/>
      <c r="AD763" s="232"/>
      <c r="AE763" s="232"/>
      <c r="AF763" s="232"/>
      <c r="AG763" s="232"/>
      <c r="AH763" s="232"/>
      <c r="AI763" s="232"/>
      <c r="AJ763" s="232"/>
      <c r="AK763" s="232"/>
      <c r="AL763" s="232"/>
      <c r="AM763" s="232"/>
      <c r="AN763" s="232"/>
      <c r="AO763" s="232"/>
      <c r="AP763" s="232"/>
      <c r="AQ763" s="232"/>
      <c r="AR763" s="231"/>
      <c r="AS763" s="231"/>
      <c r="AT763" s="231"/>
      <c r="AU763" s="231"/>
      <c r="AV763" s="231"/>
      <c r="AW763" s="231"/>
      <c r="AX763" s="231"/>
      <c r="AY763" s="231"/>
    </row>
    <row r="764" spans="3:51" s="255" customFormat="1">
      <c r="C764" s="227"/>
      <c r="D764" s="253"/>
      <c r="E764" s="254"/>
      <c r="F764" s="217"/>
      <c r="G764" s="228"/>
      <c r="H764" s="229"/>
      <c r="I764" s="229"/>
      <c r="J764" s="216"/>
      <c r="K764" s="217"/>
      <c r="L764" s="230"/>
      <c r="M764" s="231"/>
      <c r="N764" s="231"/>
      <c r="O764" s="231"/>
      <c r="P764" s="231"/>
      <c r="Q764" s="232"/>
      <c r="R764" s="232"/>
      <c r="S764" s="232"/>
      <c r="T764" s="232"/>
      <c r="U764" s="232"/>
      <c r="V764" s="232"/>
      <c r="W764" s="232"/>
      <c r="X764" s="232"/>
      <c r="Y764" s="232"/>
      <c r="Z764" s="232"/>
      <c r="AA764" s="232"/>
      <c r="AB764" s="232"/>
      <c r="AC764" s="232"/>
      <c r="AD764" s="232"/>
      <c r="AE764" s="232"/>
      <c r="AF764" s="232"/>
      <c r="AG764" s="232"/>
      <c r="AH764" s="232"/>
      <c r="AI764" s="232"/>
      <c r="AJ764" s="232"/>
      <c r="AK764" s="232"/>
      <c r="AL764" s="232"/>
      <c r="AM764" s="232"/>
      <c r="AN764" s="232"/>
      <c r="AO764" s="232"/>
      <c r="AP764" s="232"/>
      <c r="AQ764" s="232"/>
      <c r="AR764" s="231"/>
      <c r="AS764" s="231"/>
      <c r="AT764" s="231"/>
      <c r="AU764" s="231"/>
      <c r="AV764" s="231"/>
      <c r="AW764" s="231"/>
      <c r="AX764" s="231"/>
      <c r="AY764" s="231"/>
    </row>
    <row r="765" spans="3:51" s="255" customFormat="1">
      <c r="C765" s="227"/>
      <c r="D765" s="253"/>
      <c r="E765" s="254"/>
      <c r="F765" s="217"/>
      <c r="G765" s="228"/>
      <c r="H765" s="229"/>
      <c r="I765" s="229"/>
      <c r="J765" s="216"/>
      <c r="K765" s="217"/>
      <c r="L765" s="230"/>
      <c r="M765" s="231"/>
      <c r="N765" s="231"/>
      <c r="O765" s="231"/>
      <c r="P765" s="231"/>
      <c r="Q765" s="232"/>
      <c r="R765" s="232"/>
      <c r="S765" s="232"/>
      <c r="T765" s="232"/>
      <c r="U765" s="232"/>
      <c r="V765" s="232"/>
      <c r="W765" s="232"/>
      <c r="X765" s="232"/>
      <c r="Y765" s="232"/>
      <c r="Z765" s="232"/>
      <c r="AA765" s="232"/>
      <c r="AB765" s="232"/>
      <c r="AC765" s="232"/>
      <c r="AD765" s="232"/>
      <c r="AE765" s="232"/>
      <c r="AF765" s="232"/>
      <c r="AG765" s="232"/>
      <c r="AH765" s="232"/>
      <c r="AI765" s="232"/>
      <c r="AJ765" s="232"/>
      <c r="AK765" s="232"/>
      <c r="AL765" s="232"/>
      <c r="AM765" s="232"/>
      <c r="AN765" s="232"/>
      <c r="AO765" s="232"/>
      <c r="AP765" s="232"/>
      <c r="AQ765" s="232"/>
      <c r="AR765" s="231"/>
      <c r="AS765" s="231"/>
      <c r="AT765" s="231"/>
      <c r="AU765" s="231"/>
      <c r="AV765" s="231"/>
      <c r="AW765" s="231"/>
      <c r="AX765" s="231"/>
      <c r="AY765" s="231"/>
    </row>
    <row r="766" spans="3:51" s="255" customFormat="1">
      <c r="C766" s="227"/>
      <c r="D766" s="253"/>
      <c r="E766" s="254"/>
      <c r="F766" s="217"/>
      <c r="G766" s="228"/>
      <c r="H766" s="229"/>
      <c r="I766" s="229"/>
      <c r="J766" s="216"/>
      <c r="K766" s="217"/>
      <c r="L766" s="230"/>
      <c r="M766" s="231"/>
      <c r="N766" s="231"/>
      <c r="O766" s="231"/>
      <c r="P766" s="231"/>
      <c r="Q766" s="232"/>
      <c r="R766" s="232"/>
      <c r="S766" s="232"/>
      <c r="T766" s="232"/>
      <c r="U766" s="232"/>
      <c r="V766" s="232"/>
      <c r="W766" s="232"/>
      <c r="X766" s="232"/>
      <c r="Y766" s="232"/>
      <c r="Z766" s="232"/>
      <c r="AA766" s="232"/>
      <c r="AB766" s="232"/>
      <c r="AC766" s="232"/>
      <c r="AD766" s="232"/>
      <c r="AE766" s="232"/>
      <c r="AF766" s="232"/>
      <c r="AG766" s="232"/>
      <c r="AH766" s="232"/>
      <c r="AI766" s="232"/>
      <c r="AJ766" s="232"/>
      <c r="AK766" s="232"/>
      <c r="AL766" s="232"/>
      <c r="AM766" s="232"/>
      <c r="AN766" s="232"/>
      <c r="AO766" s="232"/>
      <c r="AP766" s="232"/>
      <c r="AQ766" s="232"/>
      <c r="AR766" s="231"/>
      <c r="AS766" s="231"/>
      <c r="AT766" s="231"/>
      <c r="AU766" s="231"/>
      <c r="AV766" s="231"/>
      <c r="AW766" s="231"/>
      <c r="AX766" s="231"/>
      <c r="AY766" s="231"/>
    </row>
    <row r="767" spans="3:51" s="255" customFormat="1">
      <c r="C767" s="227"/>
      <c r="D767" s="253"/>
      <c r="E767" s="254"/>
      <c r="F767" s="217"/>
      <c r="G767" s="228"/>
      <c r="H767" s="229"/>
      <c r="I767" s="229"/>
      <c r="J767" s="216"/>
      <c r="K767" s="217"/>
      <c r="L767" s="230"/>
      <c r="M767" s="231"/>
      <c r="N767" s="231"/>
      <c r="O767" s="231"/>
      <c r="P767" s="231"/>
      <c r="Q767" s="232"/>
      <c r="R767" s="232"/>
      <c r="S767" s="232"/>
      <c r="T767" s="232"/>
      <c r="U767" s="232"/>
      <c r="V767" s="232"/>
      <c r="W767" s="232"/>
      <c r="X767" s="232"/>
      <c r="Y767" s="232"/>
      <c r="Z767" s="232"/>
      <c r="AA767" s="232"/>
      <c r="AB767" s="232"/>
      <c r="AC767" s="232"/>
      <c r="AD767" s="232"/>
      <c r="AE767" s="232"/>
      <c r="AF767" s="232"/>
      <c r="AG767" s="232"/>
      <c r="AH767" s="232"/>
      <c r="AI767" s="232"/>
      <c r="AJ767" s="232"/>
      <c r="AK767" s="232"/>
      <c r="AL767" s="232"/>
      <c r="AM767" s="232"/>
      <c r="AN767" s="232"/>
      <c r="AO767" s="232"/>
      <c r="AP767" s="232"/>
      <c r="AQ767" s="232"/>
      <c r="AR767" s="231"/>
      <c r="AS767" s="231"/>
      <c r="AT767" s="231"/>
      <c r="AU767" s="231"/>
      <c r="AV767" s="231"/>
      <c r="AW767" s="231"/>
      <c r="AX767" s="231"/>
      <c r="AY767" s="231"/>
    </row>
    <row r="768" spans="3:51" s="255" customFormat="1">
      <c r="C768" s="227"/>
      <c r="D768" s="253"/>
      <c r="E768" s="254"/>
      <c r="F768" s="217"/>
      <c r="G768" s="228"/>
      <c r="H768" s="229"/>
      <c r="I768" s="229"/>
      <c r="J768" s="216"/>
      <c r="K768" s="217"/>
      <c r="L768" s="230"/>
      <c r="M768" s="231"/>
      <c r="N768" s="231"/>
      <c r="O768" s="231"/>
      <c r="P768" s="231"/>
      <c r="Q768" s="232"/>
      <c r="R768" s="232"/>
      <c r="S768" s="232"/>
      <c r="T768" s="232"/>
      <c r="U768" s="232"/>
      <c r="V768" s="232"/>
      <c r="W768" s="232"/>
      <c r="X768" s="232"/>
      <c r="Y768" s="232"/>
      <c r="Z768" s="232"/>
      <c r="AA768" s="232"/>
      <c r="AB768" s="232"/>
      <c r="AC768" s="232"/>
      <c r="AD768" s="232"/>
      <c r="AE768" s="232"/>
      <c r="AF768" s="232"/>
      <c r="AG768" s="232"/>
      <c r="AH768" s="232"/>
      <c r="AI768" s="232"/>
      <c r="AJ768" s="232"/>
      <c r="AK768" s="232"/>
      <c r="AL768" s="232"/>
      <c r="AM768" s="232"/>
      <c r="AN768" s="232"/>
      <c r="AO768" s="232"/>
      <c r="AP768" s="232"/>
      <c r="AQ768" s="232"/>
      <c r="AR768" s="231"/>
      <c r="AS768" s="231"/>
      <c r="AT768" s="231"/>
      <c r="AU768" s="231"/>
      <c r="AV768" s="231"/>
      <c r="AW768" s="231"/>
      <c r="AX768" s="231"/>
      <c r="AY768" s="231"/>
    </row>
    <row r="769" spans="3:51" s="255" customFormat="1">
      <c r="C769" s="227"/>
      <c r="D769" s="253"/>
      <c r="E769" s="254"/>
      <c r="F769" s="217"/>
      <c r="G769" s="228"/>
      <c r="H769" s="229"/>
      <c r="I769" s="229"/>
      <c r="J769" s="216"/>
      <c r="K769" s="217"/>
      <c r="L769" s="230"/>
      <c r="M769" s="231"/>
      <c r="N769" s="231"/>
      <c r="O769" s="231"/>
      <c r="P769" s="231"/>
      <c r="Q769" s="232"/>
      <c r="R769" s="232"/>
      <c r="S769" s="232"/>
      <c r="T769" s="232"/>
      <c r="U769" s="232"/>
      <c r="V769" s="232"/>
      <c r="W769" s="232"/>
      <c r="X769" s="232"/>
      <c r="Y769" s="232"/>
      <c r="Z769" s="232"/>
      <c r="AA769" s="232"/>
      <c r="AB769" s="232"/>
      <c r="AC769" s="232"/>
      <c r="AD769" s="232"/>
      <c r="AE769" s="232"/>
      <c r="AF769" s="232"/>
      <c r="AG769" s="232"/>
      <c r="AH769" s="232"/>
      <c r="AI769" s="232"/>
      <c r="AJ769" s="232"/>
      <c r="AK769" s="232"/>
      <c r="AL769" s="232"/>
      <c r="AM769" s="232"/>
      <c r="AN769" s="232"/>
      <c r="AO769" s="232"/>
      <c r="AP769" s="232"/>
      <c r="AQ769" s="232"/>
      <c r="AR769" s="231"/>
      <c r="AS769" s="231"/>
      <c r="AT769" s="231"/>
      <c r="AU769" s="231"/>
      <c r="AV769" s="231"/>
      <c r="AW769" s="231"/>
      <c r="AX769" s="231"/>
      <c r="AY769" s="231"/>
    </row>
    <row r="770" spans="3:51" s="255" customFormat="1">
      <c r="C770" s="227"/>
      <c r="D770" s="253"/>
      <c r="E770" s="254"/>
      <c r="F770" s="217"/>
      <c r="G770" s="228"/>
      <c r="H770" s="229"/>
      <c r="I770" s="229"/>
      <c r="J770" s="216"/>
      <c r="K770" s="217"/>
      <c r="L770" s="230"/>
      <c r="M770" s="231"/>
      <c r="N770" s="231"/>
      <c r="O770" s="231"/>
      <c r="P770" s="231"/>
      <c r="Q770" s="232"/>
      <c r="R770" s="232"/>
      <c r="S770" s="232"/>
      <c r="T770" s="232"/>
      <c r="U770" s="232"/>
      <c r="V770" s="232"/>
      <c r="W770" s="232"/>
      <c r="X770" s="232"/>
      <c r="Y770" s="232"/>
      <c r="Z770" s="232"/>
      <c r="AA770" s="232"/>
      <c r="AB770" s="232"/>
      <c r="AC770" s="232"/>
      <c r="AD770" s="232"/>
      <c r="AE770" s="232"/>
      <c r="AF770" s="232"/>
      <c r="AG770" s="232"/>
      <c r="AH770" s="232"/>
      <c r="AI770" s="232"/>
      <c r="AJ770" s="232"/>
      <c r="AK770" s="232"/>
      <c r="AL770" s="232"/>
      <c r="AM770" s="232"/>
      <c r="AN770" s="232"/>
      <c r="AO770" s="232"/>
      <c r="AP770" s="232"/>
      <c r="AQ770" s="232"/>
      <c r="AR770" s="231"/>
      <c r="AS770" s="231"/>
      <c r="AT770" s="231"/>
      <c r="AU770" s="231"/>
      <c r="AV770" s="231"/>
      <c r="AW770" s="231"/>
      <c r="AX770" s="231"/>
      <c r="AY770" s="231"/>
    </row>
    <row r="771" spans="3:51" s="255" customFormat="1">
      <c r="C771" s="227"/>
      <c r="D771" s="253"/>
      <c r="E771" s="254"/>
      <c r="F771" s="217"/>
      <c r="G771" s="228"/>
      <c r="H771" s="229"/>
      <c r="I771" s="229"/>
      <c r="J771" s="216"/>
      <c r="K771" s="217"/>
      <c r="L771" s="230"/>
      <c r="M771" s="231"/>
      <c r="N771" s="231"/>
      <c r="O771" s="231"/>
      <c r="P771" s="231"/>
      <c r="Q771" s="232"/>
      <c r="R771" s="232"/>
      <c r="S771" s="232"/>
      <c r="T771" s="232"/>
      <c r="U771" s="232"/>
      <c r="V771" s="232"/>
      <c r="W771" s="232"/>
      <c r="X771" s="232"/>
      <c r="Y771" s="232"/>
      <c r="Z771" s="232"/>
      <c r="AA771" s="232"/>
      <c r="AB771" s="232"/>
      <c r="AC771" s="232"/>
      <c r="AD771" s="232"/>
      <c r="AE771" s="232"/>
      <c r="AF771" s="232"/>
      <c r="AG771" s="232"/>
      <c r="AH771" s="232"/>
      <c r="AI771" s="232"/>
      <c r="AJ771" s="232"/>
      <c r="AK771" s="232"/>
      <c r="AL771" s="232"/>
      <c r="AM771" s="232"/>
      <c r="AN771" s="232"/>
      <c r="AO771" s="232"/>
      <c r="AP771" s="232"/>
      <c r="AQ771" s="232"/>
      <c r="AR771" s="231"/>
      <c r="AS771" s="231"/>
      <c r="AT771" s="231"/>
      <c r="AU771" s="231"/>
      <c r="AV771" s="231"/>
      <c r="AW771" s="231"/>
      <c r="AX771" s="231"/>
      <c r="AY771" s="231"/>
    </row>
    <row r="772" spans="3:51" s="255" customFormat="1">
      <c r="C772" s="227"/>
      <c r="D772" s="253"/>
      <c r="E772" s="254"/>
      <c r="F772" s="217"/>
      <c r="G772" s="228"/>
      <c r="H772" s="229"/>
      <c r="I772" s="229"/>
      <c r="J772" s="216"/>
      <c r="K772" s="217"/>
      <c r="L772" s="230"/>
      <c r="M772" s="231"/>
      <c r="N772" s="231"/>
      <c r="O772" s="231"/>
      <c r="P772" s="231"/>
      <c r="Q772" s="232"/>
      <c r="R772" s="232"/>
      <c r="S772" s="232"/>
      <c r="T772" s="232"/>
      <c r="U772" s="232"/>
      <c r="V772" s="232"/>
      <c r="W772" s="232"/>
      <c r="X772" s="232"/>
      <c r="Y772" s="232"/>
      <c r="Z772" s="232"/>
      <c r="AA772" s="232"/>
      <c r="AB772" s="232"/>
      <c r="AC772" s="232"/>
      <c r="AD772" s="232"/>
      <c r="AE772" s="232"/>
      <c r="AF772" s="232"/>
      <c r="AG772" s="232"/>
      <c r="AH772" s="232"/>
      <c r="AI772" s="232"/>
      <c r="AJ772" s="232"/>
      <c r="AK772" s="232"/>
      <c r="AL772" s="232"/>
      <c r="AM772" s="232"/>
      <c r="AN772" s="232"/>
      <c r="AO772" s="232"/>
      <c r="AP772" s="232"/>
      <c r="AQ772" s="232"/>
      <c r="AR772" s="231"/>
      <c r="AS772" s="231"/>
      <c r="AT772" s="231"/>
      <c r="AU772" s="231"/>
      <c r="AV772" s="231"/>
      <c r="AW772" s="231"/>
      <c r="AX772" s="231"/>
      <c r="AY772" s="231"/>
    </row>
    <row r="773" spans="3:51" s="255" customFormat="1">
      <c r="C773" s="227"/>
      <c r="D773" s="253"/>
      <c r="E773" s="254"/>
      <c r="F773" s="217"/>
      <c r="G773" s="228"/>
      <c r="H773" s="229"/>
      <c r="I773" s="229"/>
      <c r="J773" s="216"/>
      <c r="K773" s="217"/>
      <c r="L773" s="230"/>
      <c r="M773" s="231"/>
      <c r="N773" s="231"/>
      <c r="O773" s="231"/>
      <c r="P773" s="231"/>
      <c r="Q773" s="232"/>
      <c r="R773" s="232"/>
      <c r="S773" s="232"/>
      <c r="T773" s="232"/>
      <c r="U773" s="232"/>
      <c r="V773" s="232"/>
      <c r="W773" s="232"/>
      <c r="X773" s="232"/>
      <c r="Y773" s="232"/>
      <c r="Z773" s="232"/>
      <c r="AA773" s="232"/>
      <c r="AB773" s="232"/>
      <c r="AC773" s="232"/>
      <c r="AD773" s="232"/>
      <c r="AE773" s="232"/>
      <c r="AF773" s="232"/>
      <c r="AG773" s="232"/>
      <c r="AH773" s="232"/>
      <c r="AI773" s="232"/>
      <c r="AJ773" s="232"/>
      <c r="AK773" s="232"/>
      <c r="AL773" s="232"/>
      <c r="AM773" s="232"/>
      <c r="AN773" s="232"/>
      <c r="AO773" s="232"/>
      <c r="AP773" s="232"/>
      <c r="AQ773" s="232"/>
      <c r="AR773" s="231"/>
      <c r="AS773" s="231"/>
      <c r="AT773" s="231"/>
      <c r="AU773" s="231"/>
      <c r="AV773" s="231"/>
      <c r="AW773" s="231"/>
      <c r="AX773" s="231"/>
      <c r="AY773" s="231"/>
    </row>
    <row r="774" spans="3:51" s="255" customFormat="1">
      <c r="C774" s="227"/>
      <c r="D774" s="253"/>
      <c r="E774" s="254"/>
      <c r="F774" s="217"/>
      <c r="G774" s="228"/>
      <c r="H774" s="229"/>
      <c r="I774" s="229"/>
      <c r="J774" s="216"/>
      <c r="K774" s="217"/>
      <c r="L774" s="230"/>
      <c r="M774" s="231"/>
      <c r="N774" s="231"/>
      <c r="O774" s="231"/>
      <c r="P774" s="231"/>
      <c r="Q774" s="232"/>
      <c r="R774" s="232"/>
      <c r="S774" s="232"/>
      <c r="T774" s="232"/>
      <c r="U774" s="232"/>
      <c r="V774" s="232"/>
      <c r="W774" s="232"/>
      <c r="X774" s="232"/>
      <c r="Y774" s="232"/>
      <c r="Z774" s="232"/>
      <c r="AA774" s="232"/>
      <c r="AB774" s="232"/>
      <c r="AC774" s="232"/>
      <c r="AD774" s="232"/>
      <c r="AE774" s="232"/>
      <c r="AF774" s="232"/>
      <c r="AG774" s="232"/>
      <c r="AH774" s="232"/>
      <c r="AI774" s="232"/>
      <c r="AJ774" s="232"/>
      <c r="AK774" s="232"/>
      <c r="AL774" s="232"/>
      <c r="AM774" s="232"/>
      <c r="AN774" s="232"/>
      <c r="AO774" s="232"/>
      <c r="AP774" s="232"/>
      <c r="AQ774" s="232"/>
      <c r="AR774" s="231"/>
      <c r="AS774" s="231"/>
      <c r="AT774" s="231"/>
      <c r="AU774" s="231"/>
      <c r="AV774" s="231"/>
      <c r="AW774" s="231"/>
      <c r="AX774" s="231"/>
      <c r="AY774" s="231"/>
    </row>
    <row r="775" spans="3:51" s="255" customFormat="1">
      <c r="C775" s="227"/>
      <c r="D775" s="253"/>
      <c r="E775" s="254"/>
      <c r="F775" s="217"/>
      <c r="G775" s="228"/>
      <c r="H775" s="229"/>
      <c r="I775" s="229"/>
      <c r="J775" s="216"/>
      <c r="K775" s="217"/>
      <c r="L775" s="230"/>
      <c r="M775" s="231"/>
      <c r="N775" s="231"/>
      <c r="O775" s="231"/>
      <c r="P775" s="231"/>
      <c r="Q775" s="232"/>
      <c r="R775" s="232"/>
      <c r="S775" s="232"/>
      <c r="T775" s="232"/>
      <c r="U775" s="232"/>
      <c r="V775" s="232"/>
      <c r="W775" s="232"/>
      <c r="X775" s="232"/>
      <c r="Y775" s="232"/>
      <c r="Z775" s="232"/>
      <c r="AA775" s="232"/>
      <c r="AB775" s="232"/>
      <c r="AC775" s="232"/>
      <c r="AD775" s="232"/>
      <c r="AE775" s="232"/>
      <c r="AF775" s="232"/>
      <c r="AG775" s="232"/>
      <c r="AH775" s="232"/>
      <c r="AI775" s="232"/>
      <c r="AJ775" s="232"/>
      <c r="AK775" s="232"/>
      <c r="AL775" s="232"/>
      <c r="AM775" s="232"/>
      <c r="AN775" s="232"/>
      <c r="AO775" s="232"/>
      <c r="AP775" s="232"/>
      <c r="AQ775" s="232"/>
      <c r="AR775" s="231"/>
      <c r="AS775" s="231"/>
      <c r="AT775" s="231"/>
      <c r="AU775" s="231"/>
      <c r="AV775" s="231"/>
      <c r="AW775" s="231"/>
      <c r="AX775" s="231"/>
      <c r="AY775" s="231"/>
    </row>
    <row r="776" spans="3:51" s="255" customFormat="1">
      <c r="C776" s="227"/>
      <c r="D776" s="253"/>
      <c r="E776" s="254"/>
      <c r="F776" s="217"/>
      <c r="G776" s="228"/>
      <c r="H776" s="229"/>
      <c r="I776" s="229"/>
      <c r="J776" s="216"/>
      <c r="K776" s="217"/>
      <c r="L776" s="230"/>
      <c r="M776" s="231"/>
      <c r="N776" s="231"/>
      <c r="O776" s="231"/>
      <c r="P776" s="231"/>
      <c r="Q776" s="232"/>
      <c r="R776" s="232"/>
      <c r="S776" s="232"/>
      <c r="T776" s="232"/>
      <c r="U776" s="232"/>
      <c r="V776" s="232"/>
      <c r="W776" s="232"/>
      <c r="X776" s="232"/>
      <c r="Y776" s="232"/>
      <c r="Z776" s="232"/>
      <c r="AA776" s="232"/>
      <c r="AB776" s="232"/>
      <c r="AC776" s="232"/>
      <c r="AD776" s="232"/>
      <c r="AE776" s="232"/>
      <c r="AF776" s="232"/>
      <c r="AG776" s="232"/>
      <c r="AH776" s="232"/>
      <c r="AI776" s="232"/>
      <c r="AJ776" s="232"/>
      <c r="AK776" s="232"/>
      <c r="AL776" s="232"/>
      <c r="AM776" s="232"/>
      <c r="AN776" s="232"/>
      <c r="AO776" s="232"/>
      <c r="AP776" s="232"/>
      <c r="AQ776" s="232"/>
      <c r="AR776" s="231"/>
      <c r="AS776" s="231"/>
      <c r="AT776" s="231"/>
      <c r="AU776" s="231"/>
      <c r="AV776" s="231"/>
      <c r="AW776" s="231"/>
      <c r="AX776" s="231"/>
      <c r="AY776" s="231"/>
    </row>
    <row r="777" spans="3:51" s="255" customFormat="1">
      <c r="C777" s="227"/>
      <c r="D777" s="253"/>
      <c r="E777" s="254"/>
      <c r="F777" s="217"/>
      <c r="G777" s="228"/>
      <c r="H777" s="229"/>
      <c r="I777" s="229"/>
      <c r="J777" s="216"/>
      <c r="K777" s="217"/>
      <c r="L777" s="230"/>
      <c r="M777" s="231"/>
      <c r="N777" s="231"/>
      <c r="O777" s="231"/>
      <c r="P777" s="231"/>
      <c r="Q777" s="232"/>
      <c r="R777" s="232"/>
      <c r="S777" s="232"/>
      <c r="T777" s="232"/>
      <c r="U777" s="232"/>
      <c r="V777" s="232"/>
      <c r="W777" s="232"/>
      <c r="X777" s="232"/>
      <c r="Y777" s="232"/>
      <c r="Z777" s="232"/>
      <c r="AA777" s="232"/>
      <c r="AB777" s="232"/>
      <c r="AC777" s="232"/>
      <c r="AD777" s="232"/>
      <c r="AE777" s="232"/>
      <c r="AF777" s="232"/>
      <c r="AG777" s="232"/>
      <c r="AH777" s="232"/>
      <c r="AI777" s="232"/>
      <c r="AJ777" s="232"/>
      <c r="AK777" s="232"/>
      <c r="AL777" s="232"/>
      <c r="AM777" s="232"/>
      <c r="AN777" s="232"/>
      <c r="AO777" s="232"/>
      <c r="AP777" s="232"/>
      <c r="AQ777" s="232"/>
      <c r="AR777" s="231"/>
      <c r="AS777" s="231"/>
      <c r="AT777" s="231"/>
      <c r="AU777" s="231"/>
      <c r="AV777" s="231"/>
      <c r="AW777" s="231"/>
      <c r="AX777" s="231"/>
      <c r="AY777" s="231"/>
    </row>
    <row r="778" spans="3:51" s="255" customFormat="1">
      <c r="C778" s="227"/>
      <c r="D778" s="253"/>
      <c r="E778" s="254"/>
      <c r="F778" s="217"/>
      <c r="G778" s="228"/>
      <c r="H778" s="229"/>
      <c r="I778" s="229"/>
      <c r="J778" s="216"/>
      <c r="K778" s="217"/>
      <c r="L778" s="230"/>
      <c r="M778" s="231"/>
      <c r="N778" s="231"/>
      <c r="O778" s="231"/>
      <c r="P778" s="231"/>
      <c r="Q778" s="232"/>
      <c r="R778" s="232"/>
      <c r="S778" s="232"/>
      <c r="T778" s="232"/>
      <c r="U778" s="232"/>
      <c r="V778" s="232"/>
      <c r="W778" s="232"/>
      <c r="X778" s="232"/>
      <c r="Y778" s="232"/>
      <c r="Z778" s="232"/>
      <c r="AA778" s="232"/>
      <c r="AB778" s="232"/>
      <c r="AC778" s="232"/>
      <c r="AD778" s="232"/>
      <c r="AE778" s="232"/>
      <c r="AF778" s="232"/>
      <c r="AG778" s="232"/>
      <c r="AH778" s="232"/>
      <c r="AI778" s="232"/>
      <c r="AJ778" s="232"/>
      <c r="AK778" s="232"/>
      <c r="AL778" s="232"/>
      <c r="AM778" s="232"/>
      <c r="AN778" s="232"/>
      <c r="AO778" s="232"/>
      <c r="AP778" s="232"/>
      <c r="AQ778" s="232"/>
      <c r="AR778" s="231"/>
      <c r="AS778" s="231"/>
      <c r="AT778" s="231"/>
      <c r="AU778" s="231"/>
      <c r="AV778" s="231"/>
      <c r="AW778" s="231"/>
      <c r="AX778" s="231"/>
      <c r="AY778" s="231"/>
    </row>
    <row r="779" spans="3:51" s="255" customFormat="1">
      <c r="C779" s="227"/>
      <c r="D779" s="253"/>
      <c r="E779" s="254"/>
      <c r="F779" s="217"/>
      <c r="G779" s="228"/>
      <c r="H779" s="229"/>
      <c r="I779" s="229"/>
      <c r="J779" s="216"/>
      <c r="K779" s="217"/>
      <c r="L779" s="230"/>
      <c r="M779" s="231"/>
      <c r="N779" s="231"/>
      <c r="O779" s="231"/>
      <c r="P779" s="231"/>
      <c r="Q779" s="232"/>
      <c r="R779" s="232"/>
      <c r="S779" s="232"/>
      <c r="T779" s="232"/>
      <c r="U779" s="232"/>
      <c r="V779" s="232"/>
      <c r="W779" s="232"/>
      <c r="X779" s="232"/>
      <c r="Y779" s="232"/>
      <c r="Z779" s="232"/>
      <c r="AA779" s="232"/>
      <c r="AB779" s="232"/>
      <c r="AC779" s="232"/>
      <c r="AD779" s="232"/>
      <c r="AE779" s="232"/>
      <c r="AF779" s="232"/>
      <c r="AG779" s="232"/>
      <c r="AH779" s="232"/>
      <c r="AI779" s="232"/>
      <c r="AJ779" s="232"/>
      <c r="AK779" s="232"/>
      <c r="AL779" s="232"/>
      <c r="AM779" s="232"/>
      <c r="AN779" s="232"/>
      <c r="AO779" s="232"/>
      <c r="AP779" s="232"/>
      <c r="AQ779" s="232"/>
      <c r="AR779" s="231"/>
      <c r="AS779" s="231"/>
      <c r="AT779" s="231"/>
      <c r="AU779" s="231"/>
      <c r="AV779" s="231"/>
      <c r="AW779" s="231"/>
      <c r="AX779" s="231"/>
      <c r="AY779" s="231"/>
    </row>
    <row r="780" spans="3:51" s="255" customFormat="1">
      <c r="C780" s="227"/>
      <c r="D780" s="253"/>
      <c r="E780" s="254"/>
      <c r="F780" s="217"/>
      <c r="G780" s="228"/>
      <c r="H780" s="229"/>
      <c r="I780" s="229"/>
      <c r="J780" s="216"/>
      <c r="K780" s="217"/>
      <c r="L780" s="230"/>
      <c r="M780" s="231"/>
      <c r="N780" s="231"/>
      <c r="O780" s="231"/>
      <c r="P780" s="231"/>
      <c r="Q780" s="232"/>
      <c r="R780" s="232"/>
      <c r="S780" s="232"/>
      <c r="T780" s="232"/>
      <c r="U780" s="232"/>
      <c r="V780" s="232"/>
      <c r="W780" s="232"/>
      <c r="X780" s="232"/>
      <c r="Y780" s="232"/>
      <c r="Z780" s="232"/>
      <c r="AA780" s="232"/>
      <c r="AB780" s="232"/>
      <c r="AC780" s="232"/>
      <c r="AD780" s="232"/>
      <c r="AE780" s="232"/>
      <c r="AF780" s="232"/>
      <c r="AG780" s="232"/>
      <c r="AH780" s="232"/>
      <c r="AI780" s="232"/>
      <c r="AJ780" s="232"/>
      <c r="AK780" s="232"/>
      <c r="AL780" s="232"/>
      <c r="AM780" s="232"/>
      <c r="AN780" s="232"/>
      <c r="AO780" s="232"/>
      <c r="AP780" s="232"/>
      <c r="AQ780" s="232"/>
      <c r="AR780" s="231"/>
      <c r="AS780" s="231"/>
      <c r="AT780" s="231"/>
      <c r="AU780" s="231"/>
      <c r="AV780" s="231"/>
      <c r="AW780" s="231"/>
      <c r="AX780" s="231"/>
      <c r="AY780" s="231"/>
    </row>
    <row r="781" spans="3:51" s="255" customFormat="1">
      <c r="C781" s="227"/>
      <c r="D781" s="253"/>
      <c r="E781" s="254"/>
      <c r="F781" s="217"/>
      <c r="G781" s="228"/>
      <c r="H781" s="229"/>
      <c r="I781" s="229"/>
      <c r="J781" s="216"/>
      <c r="K781" s="217"/>
      <c r="L781" s="230"/>
      <c r="M781" s="231"/>
      <c r="N781" s="231"/>
      <c r="O781" s="231"/>
      <c r="P781" s="231"/>
      <c r="Q781" s="232"/>
      <c r="R781" s="232"/>
      <c r="S781" s="232"/>
      <c r="T781" s="232"/>
      <c r="U781" s="232"/>
      <c r="V781" s="232"/>
      <c r="W781" s="232"/>
      <c r="X781" s="232"/>
      <c r="Y781" s="232"/>
      <c r="Z781" s="232"/>
      <c r="AA781" s="232"/>
      <c r="AB781" s="232"/>
      <c r="AC781" s="232"/>
      <c r="AD781" s="232"/>
      <c r="AE781" s="232"/>
      <c r="AF781" s="232"/>
      <c r="AG781" s="232"/>
      <c r="AH781" s="232"/>
      <c r="AI781" s="232"/>
      <c r="AJ781" s="232"/>
      <c r="AK781" s="232"/>
      <c r="AL781" s="232"/>
      <c r="AM781" s="232"/>
      <c r="AN781" s="232"/>
      <c r="AO781" s="232"/>
      <c r="AP781" s="232"/>
      <c r="AQ781" s="232"/>
      <c r="AR781" s="231"/>
      <c r="AS781" s="231"/>
      <c r="AT781" s="231"/>
      <c r="AU781" s="231"/>
      <c r="AV781" s="231"/>
      <c r="AW781" s="231"/>
      <c r="AX781" s="231"/>
      <c r="AY781" s="231"/>
    </row>
    <row r="782" spans="3:51" s="255" customFormat="1">
      <c r="C782" s="227"/>
      <c r="D782" s="253"/>
      <c r="E782" s="254"/>
      <c r="F782" s="217"/>
      <c r="G782" s="228"/>
      <c r="H782" s="229"/>
      <c r="I782" s="229"/>
      <c r="J782" s="216"/>
      <c r="K782" s="217"/>
      <c r="L782" s="230"/>
      <c r="M782" s="231"/>
      <c r="N782" s="231"/>
      <c r="O782" s="231"/>
      <c r="P782" s="231"/>
      <c r="Q782" s="232"/>
      <c r="R782" s="232"/>
      <c r="S782" s="232"/>
      <c r="T782" s="232"/>
      <c r="U782" s="232"/>
      <c r="V782" s="232"/>
      <c r="W782" s="232"/>
      <c r="X782" s="232"/>
      <c r="Y782" s="232"/>
      <c r="Z782" s="232"/>
      <c r="AA782" s="232"/>
      <c r="AB782" s="232"/>
      <c r="AC782" s="232"/>
      <c r="AD782" s="232"/>
      <c r="AE782" s="232"/>
      <c r="AF782" s="232"/>
      <c r="AG782" s="232"/>
      <c r="AH782" s="232"/>
      <c r="AI782" s="232"/>
      <c r="AJ782" s="232"/>
      <c r="AK782" s="232"/>
      <c r="AL782" s="232"/>
      <c r="AM782" s="232"/>
      <c r="AN782" s="232"/>
      <c r="AO782" s="232"/>
      <c r="AP782" s="232"/>
      <c r="AQ782" s="232"/>
      <c r="AR782" s="231"/>
      <c r="AS782" s="231"/>
      <c r="AT782" s="231"/>
      <c r="AU782" s="231"/>
      <c r="AV782" s="231"/>
      <c r="AW782" s="231"/>
      <c r="AX782" s="231"/>
      <c r="AY782" s="231"/>
    </row>
    <row r="783" spans="3:51" s="255" customFormat="1">
      <c r="C783" s="227"/>
      <c r="D783" s="253"/>
      <c r="E783" s="254"/>
      <c r="F783" s="217"/>
      <c r="G783" s="228"/>
      <c r="H783" s="229"/>
      <c r="I783" s="229"/>
      <c r="J783" s="216"/>
      <c r="K783" s="217"/>
      <c r="L783" s="230"/>
      <c r="M783" s="231"/>
      <c r="N783" s="231"/>
      <c r="O783" s="231"/>
      <c r="P783" s="231"/>
      <c r="Q783" s="232"/>
      <c r="R783" s="232"/>
      <c r="S783" s="232"/>
      <c r="T783" s="232"/>
      <c r="U783" s="232"/>
      <c r="V783" s="232"/>
      <c r="W783" s="232"/>
      <c r="X783" s="232"/>
      <c r="Y783" s="232"/>
      <c r="Z783" s="232"/>
      <c r="AA783" s="232"/>
      <c r="AB783" s="232"/>
      <c r="AC783" s="232"/>
      <c r="AD783" s="232"/>
      <c r="AE783" s="232"/>
      <c r="AF783" s="232"/>
      <c r="AG783" s="232"/>
      <c r="AH783" s="232"/>
      <c r="AI783" s="232"/>
      <c r="AJ783" s="232"/>
      <c r="AK783" s="232"/>
      <c r="AL783" s="232"/>
      <c r="AM783" s="232"/>
      <c r="AN783" s="232"/>
      <c r="AO783" s="232"/>
      <c r="AP783" s="232"/>
      <c r="AQ783" s="232"/>
      <c r="AR783" s="231"/>
      <c r="AS783" s="231"/>
      <c r="AT783" s="231"/>
      <c r="AU783" s="231"/>
      <c r="AV783" s="231"/>
      <c r="AW783" s="231"/>
      <c r="AX783" s="231"/>
      <c r="AY783" s="231"/>
    </row>
    <row r="784" spans="3:51" s="255" customFormat="1">
      <c r="C784" s="227"/>
      <c r="D784" s="253"/>
      <c r="E784" s="254"/>
      <c r="F784" s="217"/>
      <c r="G784" s="228"/>
      <c r="H784" s="229"/>
      <c r="I784" s="229"/>
      <c r="J784" s="216"/>
      <c r="K784" s="217"/>
      <c r="L784" s="230"/>
      <c r="M784" s="231"/>
      <c r="N784" s="231"/>
      <c r="O784" s="231"/>
      <c r="P784" s="231"/>
      <c r="Q784" s="232"/>
      <c r="R784" s="232"/>
      <c r="S784" s="232"/>
      <c r="T784" s="232"/>
      <c r="U784" s="232"/>
      <c r="V784" s="232"/>
      <c r="W784" s="232"/>
      <c r="X784" s="232"/>
      <c r="Y784" s="232"/>
      <c r="Z784" s="232"/>
      <c r="AA784" s="232"/>
      <c r="AB784" s="232"/>
      <c r="AC784" s="232"/>
      <c r="AD784" s="232"/>
      <c r="AE784" s="232"/>
      <c r="AF784" s="232"/>
      <c r="AG784" s="232"/>
      <c r="AH784" s="232"/>
      <c r="AI784" s="232"/>
      <c r="AJ784" s="232"/>
      <c r="AK784" s="232"/>
      <c r="AL784" s="232"/>
      <c r="AM784" s="232"/>
      <c r="AN784" s="232"/>
      <c r="AO784" s="232"/>
      <c r="AP784" s="232"/>
      <c r="AQ784" s="232"/>
      <c r="AR784" s="231"/>
      <c r="AS784" s="231"/>
      <c r="AT784" s="231"/>
      <c r="AU784" s="231"/>
      <c r="AV784" s="231"/>
      <c r="AW784" s="231"/>
      <c r="AX784" s="231"/>
      <c r="AY784" s="231"/>
    </row>
    <row r="785" spans="3:51" s="255" customFormat="1">
      <c r="C785" s="227"/>
      <c r="D785" s="253"/>
      <c r="E785" s="254"/>
      <c r="F785" s="217"/>
      <c r="G785" s="228"/>
      <c r="H785" s="229"/>
      <c r="I785" s="229"/>
      <c r="J785" s="216"/>
      <c r="K785" s="217"/>
      <c r="L785" s="230"/>
      <c r="M785" s="231"/>
      <c r="N785" s="231"/>
      <c r="O785" s="231"/>
      <c r="P785" s="231"/>
      <c r="Q785" s="232"/>
      <c r="R785" s="232"/>
      <c r="S785" s="232"/>
      <c r="T785" s="232"/>
      <c r="U785" s="232"/>
      <c r="V785" s="232"/>
      <c r="W785" s="232"/>
      <c r="X785" s="232"/>
      <c r="Y785" s="232"/>
      <c r="Z785" s="232"/>
      <c r="AA785" s="232"/>
      <c r="AB785" s="232"/>
      <c r="AC785" s="232"/>
      <c r="AD785" s="232"/>
      <c r="AE785" s="232"/>
      <c r="AF785" s="232"/>
      <c r="AG785" s="232"/>
      <c r="AH785" s="232"/>
      <c r="AI785" s="232"/>
      <c r="AJ785" s="232"/>
      <c r="AK785" s="232"/>
      <c r="AL785" s="232"/>
      <c r="AM785" s="232"/>
      <c r="AN785" s="232"/>
      <c r="AO785" s="232"/>
      <c r="AP785" s="232"/>
      <c r="AQ785" s="232"/>
      <c r="AR785" s="231"/>
      <c r="AS785" s="231"/>
      <c r="AT785" s="231"/>
      <c r="AU785" s="231"/>
      <c r="AV785" s="231"/>
      <c r="AW785" s="231"/>
      <c r="AX785" s="231"/>
      <c r="AY785" s="231"/>
    </row>
    <row r="786" spans="3:51" s="255" customFormat="1">
      <c r="C786" s="227"/>
      <c r="D786" s="253"/>
      <c r="E786" s="254"/>
      <c r="F786" s="217"/>
      <c r="G786" s="228"/>
      <c r="H786" s="229"/>
      <c r="I786" s="229"/>
      <c r="J786" s="216"/>
      <c r="K786" s="217"/>
      <c r="L786" s="230"/>
      <c r="M786" s="231"/>
      <c r="N786" s="231"/>
      <c r="O786" s="231"/>
      <c r="P786" s="231"/>
      <c r="Q786" s="232"/>
      <c r="R786" s="232"/>
      <c r="S786" s="232"/>
      <c r="T786" s="232"/>
      <c r="U786" s="232"/>
      <c r="V786" s="232"/>
      <c r="W786" s="232"/>
      <c r="X786" s="232"/>
      <c r="Y786" s="232"/>
      <c r="Z786" s="232"/>
      <c r="AA786" s="232"/>
      <c r="AB786" s="232"/>
      <c r="AC786" s="232"/>
      <c r="AD786" s="232"/>
      <c r="AE786" s="232"/>
      <c r="AF786" s="232"/>
      <c r="AG786" s="232"/>
      <c r="AH786" s="232"/>
      <c r="AI786" s="232"/>
      <c r="AJ786" s="232"/>
      <c r="AK786" s="232"/>
      <c r="AL786" s="232"/>
      <c r="AM786" s="232"/>
      <c r="AN786" s="232"/>
      <c r="AO786" s="232"/>
      <c r="AP786" s="232"/>
      <c r="AQ786" s="232"/>
      <c r="AR786" s="231"/>
      <c r="AS786" s="231"/>
      <c r="AT786" s="231"/>
      <c r="AU786" s="231"/>
      <c r="AV786" s="231"/>
      <c r="AW786" s="231"/>
      <c r="AX786" s="231"/>
      <c r="AY786" s="231"/>
    </row>
    <row r="787" spans="3:51" s="255" customFormat="1">
      <c r="C787" s="227"/>
      <c r="D787" s="253"/>
      <c r="E787" s="254"/>
      <c r="F787" s="217"/>
      <c r="G787" s="228"/>
      <c r="H787" s="229"/>
      <c r="I787" s="229"/>
      <c r="J787" s="216"/>
      <c r="K787" s="217"/>
      <c r="L787" s="230"/>
      <c r="M787" s="231"/>
      <c r="N787" s="231"/>
      <c r="O787" s="231"/>
      <c r="P787" s="231"/>
      <c r="Q787" s="232"/>
      <c r="R787" s="232"/>
      <c r="S787" s="232"/>
      <c r="T787" s="232"/>
      <c r="U787" s="232"/>
      <c r="V787" s="232"/>
      <c r="W787" s="232"/>
      <c r="X787" s="232"/>
      <c r="Y787" s="232"/>
      <c r="Z787" s="232"/>
      <c r="AA787" s="232"/>
      <c r="AB787" s="232"/>
      <c r="AC787" s="232"/>
      <c r="AD787" s="232"/>
      <c r="AE787" s="232"/>
      <c r="AF787" s="232"/>
      <c r="AG787" s="232"/>
      <c r="AH787" s="232"/>
      <c r="AI787" s="232"/>
      <c r="AJ787" s="232"/>
      <c r="AK787" s="232"/>
      <c r="AL787" s="232"/>
      <c r="AM787" s="232"/>
      <c r="AN787" s="232"/>
      <c r="AO787" s="232"/>
      <c r="AP787" s="232"/>
      <c r="AQ787" s="232"/>
      <c r="AR787" s="231"/>
      <c r="AS787" s="231"/>
      <c r="AT787" s="231"/>
      <c r="AU787" s="231"/>
      <c r="AV787" s="231"/>
      <c r="AW787" s="231"/>
      <c r="AX787" s="231"/>
      <c r="AY787" s="231"/>
    </row>
    <row r="788" spans="3:51" s="255" customFormat="1">
      <c r="C788" s="227"/>
      <c r="D788" s="253"/>
      <c r="E788" s="254"/>
      <c r="F788" s="217"/>
      <c r="G788" s="228"/>
      <c r="H788" s="229"/>
      <c r="I788" s="229"/>
      <c r="J788" s="216"/>
      <c r="K788" s="217"/>
      <c r="L788" s="230"/>
      <c r="M788" s="231"/>
      <c r="N788" s="231"/>
      <c r="O788" s="231"/>
      <c r="P788" s="231"/>
      <c r="Q788" s="232"/>
      <c r="R788" s="232"/>
      <c r="S788" s="232"/>
      <c r="T788" s="232"/>
      <c r="U788" s="232"/>
      <c r="V788" s="232"/>
      <c r="W788" s="232"/>
      <c r="X788" s="232"/>
      <c r="Y788" s="232"/>
      <c r="Z788" s="232"/>
      <c r="AA788" s="232"/>
      <c r="AB788" s="232"/>
      <c r="AC788" s="232"/>
      <c r="AD788" s="232"/>
      <c r="AE788" s="232"/>
      <c r="AF788" s="232"/>
      <c r="AG788" s="232"/>
      <c r="AH788" s="232"/>
      <c r="AI788" s="232"/>
      <c r="AJ788" s="232"/>
      <c r="AK788" s="232"/>
      <c r="AL788" s="232"/>
      <c r="AM788" s="232"/>
      <c r="AN788" s="232"/>
      <c r="AO788" s="232"/>
      <c r="AP788" s="232"/>
      <c r="AQ788" s="232"/>
      <c r="AR788" s="231"/>
      <c r="AS788" s="231"/>
      <c r="AT788" s="231"/>
      <c r="AU788" s="231"/>
      <c r="AV788" s="231"/>
      <c r="AW788" s="231"/>
      <c r="AX788" s="231"/>
      <c r="AY788" s="231"/>
    </row>
    <row r="789" spans="3:51" s="255" customFormat="1">
      <c r="C789" s="227"/>
      <c r="D789" s="253"/>
      <c r="E789" s="254"/>
      <c r="F789" s="217"/>
      <c r="G789" s="228"/>
      <c r="H789" s="229"/>
      <c r="I789" s="229"/>
      <c r="J789" s="216"/>
      <c r="K789" s="217"/>
      <c r="L789" s="230"/>
      <c r="M789" s="231"/>
      <c r="N789" s="231"/>
      <c r="O789" s="231"/>
      <c r="P789" s="231"/>
      <c r="Q789" s="232"/>
      <c r="R789" s="232"/>
      <c r="S789" s="232"/>
      <c r="T789" s="232"/>
      <c r="U789" s="232"/>
      <c r="V789" s="232"/>
      <c r="W789" s="232"/>
      <c r="X789" s="232"/>
      <c r="Y789" s="232"/>
      <c r="Z789" s="232"/>
      <c r="AA789" s="232"/>
      <c r="AB789" s="232"/>
      <c r="AC789" s="232"/>
      <c r="AD789" s="232"/>
      <c r="AE789" s="232"/>
      <c r="AF789" s="232"/>
      <c r="AG789" s="232"/>
      <c r="AH789" s="232"/>
      <c r="AI789" s="232"/>
      <c r="AJ789" s="232"/>
      <c r="AK789" s="232"/>
      <c r="AL789" s="232"/>
      <c r="AM789" s="232"/>
      <c r="AN789" s="232"/>
      <c r="AO789" s="232"/>
      <c r="AP789" s="232"/>
      <c r="AQ789" s="232"/>
      <c r="AR789" s="231"/>
      <c r="AS789" s="231"/>
      <c r="AT789" s="231"/>
      <c r="AU789" s="231"/>
      <c r="AV789" s="231"/>
      <c r="AW789" s="231"/>
      <c r="AX789" s="231"/>
      <c r="AY789" s="231"/>
    </row>
    <row r="790" spans="3:51" s="255" customFormat="1">
      <c r="C790" s="227"/>
      <c r="D790" s="253"/>
      <c r="E790" s="254"/>
      <c r="F790" s="217"/>
      <c r="G790" s="228"/>
      <c r="H790" s="229"/>
      <c r="I790" s="229"/>
      <c r="J790" s="216"/>
      <c r="K790" s="217"/>
      <c r="L790" s="230"/>
      <c r="M790" s="231"/>
      <c r="N790" s="231"/>
      <c r="O790" s="231"/>
      <c r="P790" s="231"/>
      <c r="Q790" s="232"/>
      <c r="R790" s="232"/>
      <c r="S790" s="232"/>
      <c r="T790" s="232"/>
      <c r="U790" s="232"/>
      <c r="V790" s="232"/>
      <c r="W790" s="232"/>
      <c r="X790" s="232"/>
      <c r="Y790" s="232"/>
      <c r="Z790" s="232"/>
      <c r="AA790" s="232"/>
      <c r="AB790" s="232"/>
      <c r="AC790" s="232"/>
      <c r="AD790" s="232"/>
      <c r="AE790" s="232"/>
      <c r="AF790" s="232"/>
      <c r="AG790" s="232"/>
      <c r="AH790" s="232"/>
      <c r="AI790" s="232"/>
      <c r="AJ790" s="232"/>
      <c r="AK790" s="232"/>
      <c r="AL790" s="232"/>
      <c r="AM790" s="232"/>
      <c r="AN790" s="232"/>
      <c r="AO790" s="232"/>
      <c r="AP790" s="232"/>
      <c r="AQ790" s="232"/>
      <c r="AR790" s="231"/>
      <c r="AS790" s="231"/>
      <c r="AT790" s="231"/>
      <c r="AU790" s="231"/>
      <c r="AV790" s="231"/>
      <c r="AW790" s="231"/>
      <c r="AX790" s="231"/>
      <c r="AY790" s="231"/>
    </row>
    <row r="791" spans="3:51" s="255" customFormat="1">
      <c r="C791" s="227"/>
      <c r="D791" s="253"/>
      <c r="E791" s="254"/>
      <c r="F791" s="217"/>
      <c r="G791" s="228"/>
      <c r="H791" s="229"/>
      <c r="I791" s="229"/>
      <c r="J791" s="216"/>
      <c r="K791" s="217"/>
      <c r="L791" s="230"/>
      <c r="M791" s="231"/>
      <c r="N791" s="231"/>
      <c r="O791" s="231"/>
      <c r="P791" s="231"/>
      <c r="Q791" s="232"/>
      <c r="R791" s="232"/>
      <c r="S791" s="232"/>
      <c r="T791" s="232"/>
      <c r="U791" s="232"/>
      <c r="V791" s="232"/>
      <c r="W791" s="232"/>
      <c r="X791" s="232"/>
      <c r="Y791" s="232"/>
      <c r="Z791" s="232"/>
      <c r="AA791" s="232"/>
      <c r="AB791" s="232"/>
      <c r="AC791" s="232"/>
      <c r="AD791" s="232"/>
      <c r="AE791" s="232"/>
      <c r="AF791" s="232"/>
      <c r="AG791" s="232"/>
      <c r="AH791" s="232"/>
      <c r="AI791" s="232"/>
      <c r="AJ791" s="232"/>
      <c r="AK791" s="232"/>
      <c r="AL791" s="232"/>
      <c r="AM791" s="232"/>
      <c r="AN791" s="232"/>
      <c r="AO791" s="232"/>
      <c r="AP791" s="232"/>
      <c r="AQ791" s="232"/>
      <c r="AR791" s="231"/>
      <c r="AS791" s="231"/>
      <c r="AT791" s="231"/>
      <c r="AU791" s="231"/>
      <c r="AV791" s="231"/>
      <c r="AW791" s="231"/>
      <c r="AX791" s="231"/>
      <c r="AY791" s="231"/>
    </row>
    <row r="792" spans="3:51" s="255" customFormat="1">
      <c r="C792" s="227"/>
      <c r="D792" s="253"/>
      <c r="E792" s="254"/>
      <c r="F792" s="217"/>
      <c r="G792" s="228"/>
      <c r="H792" s="229"/>
      <c r="I792" s="229"/>
      <c r="J792" s="216"/>
      <c r="K792" s="217"/>
      <c r="L792" s="230"/>
      <c r="M792" s="231"/>
      <c r="N792" s="231"/>
      <c r="O792" s="231"/>
      <c r="P792" s="231"/>
      <c r="Q792" s="232"/>
      <c r="R792" s="232"/>
      <c r="S792" s="232"/>
      <c r="T792" s="232"/>
      <c r="U792" s="232"/>
      <c r="V792" s="232"/>
      <c r="W792" s="232"/>
      <c r="X792" s="232"/>
      <c r="Y792" s="232"/>
      <c r="Z792" s="232"/>
      <c r="AA792" s="232"/>
      <c r="AB792" s="232"/>
      <c r="AC792" s="232"/>
      <c r="AD792" s="232"/>
      <c r="AE792" s="232"/>
      <c r="AF792" s="232"/>
      <c r="AG792" s="232"/>
      <c r="AH792" s="232"/>
      <c r="AI792" s="232"/>
      <c r="AJ792" s="232"/>
      <c r="AK792" s="232"/>
      <c r="AL792" s="232"/>
      <c r="AM792" s="232"/>
      <c r="AN792" s="232"/>
      <c r="AO792" s="232"/>
      <c r="AP792" s="232"/>
      <c r="AQ792" s="232"/>
      <c r="AR792" s="231"/>
      <c r="AS792" s="231"/>
      <c r="AT792" s="231"/>
      <c r="AU792" s="231"/>
      <c r="AV792" s="231"/>
      <c r="AW792" s="231"/>
      <c r="AX792" s="231"/>
      <c r="AY792" s="231"/>
    </row>
    <row r="793" spans="3:51" s="255" customFormat="1">
      <c r="C793" s="227"/>
      <c r="D793" s="253"/>
      <c r="E793" s="254"/>
      <c r="F793" s="217"/>
      <c r="G793" s="228"/>
      <c r="H793" s="229"/>
      <c r="I793" s="229"/>
      <c r="J793" s="216"/>
      <c r="K793" s="217"/>
      <c r="L793" s="230"/>
      <c r="M793" s="231"/>
      <c r="N793" s="231"/>
      <c r="O793" s="231"/>
      <c r="P793" s="231"/>
      <c r="Q793" s="232"/>
      <c r="R793" s="232"/>
      <c r="S793" s="232"/>
      <c r="T793" s="232"/>
      <c r="U793" s="232"/>
      <c r="V793" s="232"/>
      <c r="W793" s="232"/>
      <c r="X793" s="232"/>
      <c r="Y793" s="232"/>
      <c r="Z793" s="232"/>
      <c r="AA793" s="232"/>
      <c r="AB793" s="232"/>
      <c r="AC793" s="232"/>
      <c r="AD793" s="232"/>
      <c r="AE793" s="232"/>
      <c r="AF793" s="232"/>
      <c r="AG793" s="232"/>
      <c r="AH793" s="232"/>
      <c r="AI793" s="232"/>
      <c r="AJ793" s="232"/>
      <c r="AK793" s="232"/>
      <c r="AL793" s="232"/>
      <c r="AM793" s="232"/>
      <c r="AN793" s="232"/>
      <c r="AO793" s="232"/>
      <c r="AP793" s="232"/>
      <c r="AQ793" s="232"/>
      <c r="AR793" s="231"/>
      <c r="AS793" s="231"/>
      <c r="AT793" s="231"/>
      <c r="AU793" s="231"/>
      <c r="AV793" s="231"/>
      <c r="AW793" s="231"/>
      <c r="AX793" s="231"/>
      <c r="AY793" s="231"/>
    </row>
    <row r="794" spans="3:51" s="255" customFormat="1">
      <c r="C794" s="227"/>
      <c r="D794" s="253"/>
      <c r="E794" s="254"/>
      <c r="F794" s="217"/>
      <c r="G794" s="228"/>
      <c r="H794" s="229"/>
      <c r="I794" s="229"/>
      <c r="J794" s="216"/>
      <c r="K794" s="217"/>
      <c r="L794" s="230"/>
      <c r="M794" s="231"/>
      <c r="N794" s="231"/>
      <c r="O794" s="231"/>
      <c r="P794" s="231"/>
      <c r="Q794" s="232"/>
      <c r="R794" s="232"/>
      <c r="S794" s="232"/>
      <c r="T794" s="232"/>
      <c r="U794" s="232"/>
      <c r="V794" s="232"/>
      <c r="W794" s="232"/>
      <c r="X794" s="232"/>
      <c r="Y794" s="232"/>
      <c r="Z794" s="232"/>
      <c r="AA794" s="232"/>
      <c r="AB794" s="232"/>
      <c r="AC794" s="232"/>
      <c r="AD794" s="232"/>
      <c r="AE794" s="232"/>
      <c r="AF794" s="232"/>
      <c r="AG794" s="232"/>
      <c r="AH794" s="232"/>
      <c r="AI794" s="232"/>
      <c r="AJ794" s="232"/>
      <c r="AK794" s="232"/>
      <c r="AL794" s="232"/>
      <c r="AM794" s="232"/>
      <c r="AN794" s="232"/>
      <c r="AO794" s="232"/>
      <c r="AP794" s="232"/>
      <c r="AQ794" s="232"/>
      <c r="AR794" s="231"/>
      <c r="AS794" s="231"/>
      <c r="AT794" s="231"/>
      <c r="AU794" s="231"/>
      <c r="AV794" s="231"/>
      <c r="AW794" s="231"/>
      <c r="AX794" s="231"/>
      <c r="AY794" s="231"/>
    </row>
    <row r="795" spans="3:51" s="255" customFormat="1">
      <c r="C795" s="227"/>
      <c r="D795" s="253"/>
      <c r="E795" s="254"/>
      <c r="F795" s="217"/>
      <c r="G795" s="228"/>
      <c r="H795" s="229"/>
      <c r="I795" s="229"/>
      <c r="J795" s="216"/>
      <c r="K795" s="217"/>
      <c r="L795" s="230"/>
      <c r="M795" s="231"/>
      <c r="N795" s="231"/>
      <c r="O795" s="231"/>
      <c r="P795" s="231"/>
      <c r="Q795" s="232"/>
      <c r="R795" s="232"/>
      <c r="S795" s="232"/>
      <c r="T795" s="232"/>
      <c r="U795" s="232"/>
      <c r="V795" s="232"/>
      <c r="W795" s="232"/>
      <c r="X795" s="232"/>
      <c r="Y795" s="232"/>
      <c r="Z795" s="232"/>
      <c r="AA795" s="232"/>
      <c r="AB795" s="232"/>
      <c r="AC795" s="232"/>
      <c r="AD795" s="232"/>
      <c r="AE795" s="232"/>
      <c r="AF795" s="232"/>
      <c r="AG795" s="232"/>
      <c r="AH795" s="232"/>
      <c r="AI795" s="232"/>
      <c r="AJ795" s="232"/>
      <c r="AK795" s="232"/>
      <c r="AL795" s="232"/>
      <c r="AM795" s="232"/>
      <c r="AN795" s="232"/>
      <c r="AO795" s="232"/>
      <c r="AP795" s="232"/>
      <c r="AQ795" s="232"/>
      <c r="AR795" s="231"/>
      <c r="AS795" s="231"/>
      <c r="AT795" s="231"/>
      <c r="AU795" s="231"/>
      <c r="AV795" s="231"/>
      <c r="AW795" s="231"/>
      <c r="AX795" s="231"/>
      <c r="AY795" s="231"/>
    </row>
    <row r="796" spans="3:51" s="255" customFormat="1">
      <c r="C796" s="227"/>
      <c r="D796" s="253"/>
      <c r="E796" s="254"/>
      <c r="F796" s="217"/>
      <c r="G796" s="228"/>
      <c r="H796" s="229"/>
      <c r="I796" s="229"/>
      <c r="J796" s="216"/>
      <c r="K796" s="217"/>
      <c r="L796" s="230"/>
      <c r="M796" s="231"/>
      <c r="N796" s="231"/>
      <c r="O796" s="231"/>
      <c r="P796" s="231"/>
      <c r="Q796" s="232"/>
      <c r="R796" s="232"/>
      <c r="S796" s="232"/>
      <c r="T796" s="232"/>
      <c r="U796" s="232"/>
      <c r="V796" s="232"/>
      <c r="W796" s="232"/>
      <c r="X796" s="232"/>
      <c r="Y796" s="232"/>
      <c r="Z796" s="232"/>
      <c r="AA796" s="232"/>
      <c r="AB796" s="232"/>
      <c r="AC796" s="232"/>
      <c r="AD796" s="232"/>
      <c r="AE796" s="232"/>
      <c r="AF796" s="232"/>
      <c r="AG796" s="232"/>
      <c r="AH796" s="232"/>
      <c r="AI796" s="232"/>
      <c r="AJ796" s="232"/>
      <c r="AK796" s="232"/>
      <c r="AL796" s="232"/>
      <c r="AM796" s="232"/>
      <c r="AN796" s="232"/>
      <c r="AO796" s="232"/>
      <c r="AP796" s="232"/>
      <c r="AQ796" s="232"/>
      <c r="AR796" s="231"/>
      <c r="AS796" s="231"/>
      <c r="AT796" s="231"/>
      <c r="AU796" s="231"/>
      <c r="AV796" s="231"/>
      <c r="AW796" s="231"/>
      <c r="AX796" s="231"/>
      <c r="AY796" s="231"/>
    </row>
    <row r="797" spans="3:51" s="255" customFormat="1">
      <c r="C797" s="227"/>
      <c r="D797" s="253"/>
      <c r="E797" s="254"/>
      <c r="F797" s="217"/>
      <c r="G797" s="228"/>
      <c r="H797" s="229"/>
      <c r="I797" s="229"/>
      <c r="J797" s="216"/>
      <c r="K797" s="217"/>
      <c r="L797" s="230"/>
      <c r="M797" s="231"/>
      <c r="N797" s="231"/>
      <c r="O797" s="231"/>
      <c r="P797" s="231"/>
      <c r="Q797" s="232"/>
      <c r="R797" s="232"/>
      <c r="S797" s="232"/>
      <c r="T797" s="232"/>
      <c r="U797" s="232"/>
      <c r="V797" s="232"/>
      <c r="W797" s="232"/>
      <c r="X797" s="232"/>
      <c r="Y797" s="232"/>
      <c r="Z797" s="232"/>
      <c r="AA797" s="232"/>
      <c r="AB797" s="232"/>
      <c r="AC797" s="232"/>
      <c r="AD797" s="232"/>
      <c r="AE797" s="232"/>
      <c r="AF797" s="232"/>
      <c r="AG797" s="232"/>
      <c r="AH797" s="232"/>
      <c r="AI797" s="232"/>
      <c r="AJ797" s="232"/>
      <c r="AK797" s="232"/>
      <c r="AL797" s="232"/>
      <c r="AM797" s="232"/>
      <c r="AN797" s="232"/>
      <c r="AO797" s="232"/>
      <c r="AP797" s="232"/>
      <c r="AQ797" s="232"/>
      <c r="AR797" s="231"/>
      <c r="AS797" s="231"/>
      <c r="AT797" s="231"/>
      <c r="AU797" s="231"/>
      <c r="AV797" s="231"/>
      <c r="AW797" s="231"/>
      <c r="AX797" s="231"/>
      <c r="AY797" s="231"/>
    </row>
    <row r="798" spans="3:51" s="255" customFormat="1">
      <c r="C798" s="227"/>
      <c r="D798" s="253"/>
      <c r="E798" s="254"/>
      <c r="F798" s="217"/>
      <c r="G798" s="228"/>
      <c r="H798" s="229"/>
      <c r="I798" s="229"/>
      <c r="J798" s="216"/>
      <c r="K798" s="217"/>
      <c r="L798" s="230"/>
      <c r="M798" s="231"/>
      <c r="N798" s="231"/>
      <c r="O798" s="231"/>
      <c r="P798" s="231"/>
      <c r="Q798" s="232"/>
      <c r="R798" s="232"/>
      <c r="S798" s="232"/>
      <c r="T798" s="232"/>
      <c r="U798" s="232"/>
      <c r="V798" s="232"/>
      <c r="W798" s="232"/>
      <c r="X798" s="232"/>
      <c r="Y798" s="232"/>
      <c r="Z798" s="232"/>
      <c r="AA798" s="232"/>
      <c r="AB798" s="232"/>
      <c r="AC798" s="232"/>
      <c r="AD798" s="232"/>
      <c r="AE798" s="232"/>
      <c r="AF798" s="232"/>
      <c r="AG798" s="232"/>
      <c r="AH798" s="232"/>
      <c r="AI798" s="232"/>
      <c r="AJ798" s="232"/>
      <c r="AK798" s="232"/>
      <c r="AL798" s="232"/>
      <c r="AM798" s="232"/>
      <c r="AN798" s="232"/>
      <c r="AO798" s="232"/>
      <c r="AP798" s="232"/>
      <c r="AQ798" s="232"/>
      <c r="AR798" s="231"/>
      <c r="AS798" s="231"/>
      <c r="AT798" s="231"/>
      <c r="AU798" s="231"/>
      <c r="AV798" s="231"/>
      <c r="AW798" s="231"/>
      <c r="AX798" s="231"/>
      <c r="AY798" s="231"/>
    </row>
    <row r="799" spans="3:51" s="255" customFormat="1">
      <c r="C799" s="227"/>
      <c r="D799" s="253"/>
      <c r="E799" s="254"/>
      <c r="F799" s="217"/>
      <c r="G799" s="228"/>
      <c r="H799" s="229"/>
      <c r="I799" s="229"/>
      <c r="J799" s="216"/>
      <c r="K799" s="217"/>
      <c r="L799" s="230"/>
      <c r="M799" s="231"/>
      <c r="N799" s="231"/>
      <c r="O799" s="231"/>
      <c r="P799" s="231"/>
      <c r="Q799" s="232"/>
      <c r="R799" s="232"/>
      <c r="S799" s="232"/>
      <c r="T799" s="232"/>
      <c r="U799" s="232"/>
      <c r="V799" s="232"/>
      <c r="W799" s="232"/>
      <c r="X799" s="232"/>
      <c r="Y799" s="232"/>
      <c r="Z799" s="232"/>
      <c r="AA799" s="232"/>
      <c r="AB799" s="232"/>
      <c r="AC799" s="232"/>
      <c r="AD799" s="232"/>
      <c r="AE799" s="232"/>
      <c r="AF799" s="232"/>
      <c r="AG799" s="232"/>
      <c r="AH799" s="232"/>
      <c r="AI799" s="232"/>
      <c r="AJ799" s="232"/>
      <c r="AK799" s="232"/>
      <c r="AL799" s="232"/>
      <c r="AM799" s="232"/>
      <c r="AN799" s="232"/>
      <c r="AO799" s="232"/>
      <c r="AP799" s="232"/>
      <c r="AQ799" s="232"/>
      <c r="AR799" s="231"/>
      <c r="AS799" s="231"/>
      <c r="AT799" s="231"/>
      <c r="AU799" s="231"/>
      <c r="AV799" s="231"/>
      <c r="AW799" s="231"/>
      <c r="AX799" s="231"/>
      <c r="AY799" s="231"/>
    </row>
    <row r="800" spans="3:51" s="255" customFormat="1">
      <c r="C800" s="227"/>
      <c r="D800" s="253"/>
      <c r="E800" s="254"/>
      <c r="F800" s="217"/>
      <c r="G800" s="228"/>
      <c r="H800" s="229"/>
      <c r="I800" s="229"/>
      <c r="J800" s="216"/>
      <c r="K800" s="217"/>
      <c r="L800" s="230"/>
      <c r="M800" s="231"/>
      <c r="N800" s="231"/>
      <c r="O800" s="231"/>
      <c r="P800" s="231"/>
      <c r="Q800" s="232"/>
      <c r="R800" s="232"/>
      <c r="S800" s="232"/>
      <c r="T800" s="232"/>
      <c r="U800" s="232"/>
      <c r="V800" s="232"/>
      <c r="W800" s="232"/>
      <c r="X800" s="232"/>
      <c r="Y800" s="232"/>
      <c r="Z800" s="232"/>
      <c r="AA800" s="232"/>
      <c r="AB800" s="232"/>
      <c r="AC800" s="232"/>
      <c r="AD800" s="232"/>
      <c r="AE800" s="232"/>
      <c r="AF800" s="232"/>
      <c r="AG800" s="232"/>
      <c r="AH800" s="232"/>
      <c r="AI800" s="232"/>
      <c r="AJ800" s="232"/>
      <c r="AK800" s="232"/>
      <c r="AL800" s="232"/>
      <c r="AM800" s="232"/>
      <c r="AN800" s="232"/>
      <c r="AO800" s="232"/>
      <c r="AP800" s="232"/>
      <c r="AQ800" s="232"/>
      <c r="AR800" s="231"/>
      <c r="AS800" s="231"/>
      <c r="AT800" s="231"/>
      <c r="AU800" s="231"/>
      <c r="AV800" s="231"/>
      <c r="AW800" s="231"/>
      <c r="AX800" s="231"/>
      <c r="AY800" s="231"/>
    </row>
    <row r="801" spans="3:51" s="255" customFormat="1">
      <c r="C801" s="227"/>
      <c r="D801" s="253"/>
      <c r="E801" s="254"/>
      <c r="F801" s="217"/>
      <c r="G801" s="228"/>
      <c r="H801" s="229"/>
      <c r="I801" s="229"/>
      <c r="J801" s="216"/>
      <c r="K801" s="217"/>
      <c r="L801" s="230"/>
      <c r="M801" s="231"/>
      <c r="N801" s="231"/>
      <c r="O801" s="231"/>
      <c r="P801" s="231"/>
      <c r="Q801" s="232"/>
      <c r="R801" s="232"/>
      <c r="S801" s="232"/>
      <c r="T801" s="232"/>
      <c r="U801" s="232"/>
      <c r="V801" s="232"/>
      <c r="W801" s="232"/>
      <c r="X801" s="232"/>
      <c r="Y801" s="232"/>
      <c r="Z801" s="232"/>
      <c r="AA801" s="232"/>
      <c r="AB801" s="232"/>
      <c r="AC801" s="232"/>
      <c r="AD801" s="232"/>
      <c r="AE801" s="232"/>
      <c r="AF801" s="232"/>
      <c r="AG801" s="232"/>
      <c r="AH801" s="232"/>
      <c r="AI801" s="232"/>
      <c r="AJ801" s="232"/>
      <c r="AK801" s="232"/>
      <c r="AL801" s="232"/>
      <c r="AM801" s="232"/>
      <c r="AN801" s="232"/>
      <c r="AO801" s="232"/>
      <c r="AP801" s="232"/>
      <c r="AQ801" s="232"/>
      <c r="AR801" s="231"/>
      <c r="AS801" s="231"/>
      <c r="AT801" s="231"/>
      <c r="AU801" s="231"/>
      <c r="AV801" s="231"/>
      <c r="AW801" s="231"/>
      <c r="AX801" s="231"/>
      <c r="AY801" s="231"/>
    </row>
    <row r="802" spans="3:51" s="255" customFormat="1">
      <c r="C802" s="227"/>
      <c r="D802" s="253"/>
      <c r="E802" s="254"/>
      <c r="F802" s="217"/>
      <c r="G802" s="228"/>
      <c r="H802" s="229"/>
      <c r="I802" s="229"/>
      <c r="J802" s="216"/>
      <c r="K802" s="217"/>
      <c r="L802" s="230"/>
      <c r="M802" s="231"/>
      <c r="N802" s="231"/>
      <c r="O802" s="231"/>
      <c r="P802" s="231"/>
      <c r="Q802" s="232"/>
      <c r="R802" s="232"/>
      <c r="S802" s="232"/>
      <c r="T802" s="232"/>
      <c r="U802" s="232"/>
      <c r="V802" s="232"/>
      <c r="W802" s="232"/>
      <c r="X802" s="232"/>
      <c r="Y802" s="232"/>
      <c r="Z802" s="232"/>
      <c r="AA802" s="232"/>
      <c r="AB802" s="232"/>
      <c r="AC802" s="232"/>
      <c r="AD802" s="232"/>
      <c r="AE802" s="232"/>
      <c r="AF802" s="232"/>
      <c r="AG802" s="232"/>
      <c r="AH802" s="232"/>
      <c r="AI802" s="232"/>
      <c r="AJ802" s="232"/>
      <c r="AK802" s="232"/>
      <c r="AL802" s="232"/>
      <c r="AM802" s="232"/>
      <c r="AN802" s="232"/>
      <c r="AO802" s="232"/>
      <c r="AP802" s="232"/>
      <c r="AQ802" s="232"/>
      <c r="AR802" s="231"/>
      <c r="AS802" s="231"/>
      <c r="AT802" s="231"/>
      <c r="AU802" s="231"/>
      <c r="AV802" s="231"/>
      <c r="AW802" s="231"/>
      <c r="AX802" s="231"/>
      <c r="AY802" s="231"/>
    </row>
    <row r="803" spans="3:51" s="255" customFormat="1">
      <c r="C803" s="227"/>
      <c r="D803" s="253"/>
      <c r="E803" s="254"/>
      <c r="F803" s="217"/>
      <c r="G803" s="228"/>
      <c r="H803" s="229"/>
      <c r="I803" s="229"/>
      <c r="J803" s="216"/>
      <c r="K803" s="217"/>
      <c r="L803" s="230"/>
      <c r="M803" s="231"/>
      <c r="N803" s="231"/>
      <c r="O803" s="231"/>
      <c r="P803" s="231"/>
      <c r="Q803" s="232"/>
      <c r="R803" s="232"/>
      <c r="S803" s="232"/>
      <c r="T803" s="232"/>
      <c r="U803" s="232"/>
      <c r="V803" s="232"/>
      <c r="W803" s="232"/>
      <c r="X803" s="232"/>
      <c r="Y803" s="232"/>
      <c r="Z803" s="232"/>
      <c r="AA803" s="232"/>
      <c r="AB803" s="232"/>
      <c r="AC803" s="232"/>
      <c r="AD803" s="232"/>
      <c r="AE803" s="232"/>
      <c r="AF803" s="232"/>
      <c r="AG803" s="232"/>
      <c r="AH803" s="232"/>
      <c r="AI803" s="232"/>
      <c r="AJ803" s="232"/>
      <c r="AK803" s="232"/>
      <c r="AL803" s="232"/>
      <c r="AM803" s="232"/>
      <c r="AN803" s="232"/>
      <c r="AO803" s="232"/>
      <c r="AP803" s="232"/>
      <c r="AQ803" s="232"/>
      <c r="AR803" s="231"/>
      <c r="AS803" s="231"/>
      <c r="AT803" s="231"/>
      <c r="AU803" s="231"/>
      <c r="AV803" s="231"/>
      <c r="AW803" s="231"/>
      <c r="AX803" s="231"/>
      <c r="AY803" s="231"/>
    </row>
    <row r="804" spans="3:51" s="255" customFormat="1">
      <c r="C804" s="227"/>
      <c r="D804" s="253"/>
      <c r="E804" s="254"/>
      <c r="F804" s="217"/>
      <c r="G804" s="228"/>
      <c r="H804" s="229"/>
      <c r="I804" s="229"/>
      <c r="J804" s="216"/>
      <c r="K804" s="217"/>
      <c r="L804" s="230"/>
      <c r="M804" s="231"/>
      <c r="N804" s="231"/>
      <c r="O804" s="231"/>
      <c r="P804" s="231"/>
      <c r="Q804" s="232"/>
      <c r="R804" s="232"/>
      <c r="S804" s="232"/>
      <c r="T804" s="232"/>
      <c r="U804" s="232"/>
      <c r="V804" s="232"/>
      <c r="W804" s="232"/>
      <c r="X804" s="232"/>
      <c r="Y804" s="232"/>
      <c r="Z804" s="232"/>
      <c r="AA804" s="232"/>
      <c r="AB804" s="232"/>
      <c r="AC804" s="232"/>
      <c r="AD804" s="232"/>
      <c r="AE804" s="232"/>
      <c r="AF804" s="232"/>
      <c r="AG804" s="232"/>
      <c r="AH804" s="232"/>
      <c r="AI804" s="232"/>
      <c r="AJ804" s="232"/>
      <c r="AK804" s="232"/>
      <c r="AL804" s="232"/>
      <c r="AM804" s="232"/>
      <c r="AN804" s="232"/>
      <c r="AO804" s="232"/>
      <c r="AP804" s="232"/>
      <c r="AQ804" s="232"/>
      <c r="AR804" s="231"/>
      <c r="AS804" s="231"/>
      <c r="AT804" s="231"/>
      <c r="AU804" s="231"/>
      <c r="AV804" s="231"/>
      <c r="AW804" s="231"/>
      <c r="AX804" s="231"/>
      <c r="AY804" s="231"/>
    </row>
    <row r="805" spans="3:51" s="255" customFormat="1">
      <c r="C805" s="227"/>
      <c r="D805" s="253"/>
      <c r="E805" s="254"/>
      <c r="F805" s="217"/>
      <c r="G805" s="228"/>
      <c r="H805" s="229"/>
      <c r="I805" s="229"/>
      <c r="J805" s="216"/>
      <c r="K805" s="217"/>
      <c r="L805" s="230"/>
      <c r="M805" s="231"/>
      <c r="N805" s="231"/>
      <c r="O805" s="231"/>
      <c r="P805" s="231"/>
      <c r="Q805" s="232"/>
      <c r="R805" s="232"/>
      <c r="S805" s="232"/>
      <c r="T805" s="232"/>
      <c r="U805" s="232"/>
      <c r="V805" s="232"/>
      <c r="W805" s="232"/>
      <c r="X805" s="232"/>
      <c r="Y805" s="232"/>
      <c r="Z805" s="232"/>
      <c r="AA805" s="232"/>
      <c r="AB805" s="232"/>
      <c r="AC805" s="232"/>
      <c r="AD805" s="232"/>
      <c r="AE805" s="232"/>
      <c r="AF805" s="232"/>
      <c r="AG805" s="232"/>
      <c r="AH805" s="232"/>
      <c r="AI805" s="232"/>
      <c r="AJ805" s="232"/>
      <c r="AK805" s="232"/>
      <c r="AL805" s="232"/>
      <c r="AM805" s="232"/>
      <c r="AN805" s="232"/>
      <c r="AO805" s="232"/>
      <c r="AP805" s="232"/>
      <c r="AQ805" s="232"/>
      <c r="AR805" s="231"/>
      <c r="AS805" s="231"/>
      <c r="AT805" s="231"/>
      <c r="AU805" s="231"/>
      <c r="AV805" s="231"/>
      <c r="AW805" s="231"/>
      <c r="AX805" s="231"/>
      <c r="AY805" s="231"/>
    </row>
    <row r="806" spans="3:51" s="255" customFormat="1">
      <c r="C806" s="227"/>
      <c r="D806" s="253"/>
      <c r="E806" s="254"/>
      <c r="F806" s="217"/>
      <c r="G806" s="228"/>
      <c r="H806" s="229"/>
      <c r="I806" s="229"/>
      <c r="J806" s="216"/>
      <c r="K806" s="217"/>
      <c r="L806" s="230"/>
      <c r="M806" s="231"/>
      <c r="N806" s="231"/>
      <c r="O806" s="231"/>
      <c r="P806" s="231"/>
      <c r="Q806" s="232"/>
      <c r="R806" s="232"/>
      <c r="S806" s="232"/>
      <c r="T806" s="232"/>
      <c r="U806" s="232"/>
      <c r="V806" s="232"/>
      <c r="W806" s="232"/>
      <c r="X806" s="232"/>
      <c r="Y806" s="232"/>
      <c r="Z806" s="232"/>
      <c r="AA806" s="232"/>
      <c r="AB806" s="232"/>
      <c r="AC806" s="232"/>
      <c r="AD806" s="232"/>
      <c r="AE806" s="232"/>
      <c r="AF806" s="232"/>
      <c r="AG806" s="232"/>
      <c r="AH806" s="232"/>
      <c r="AI806" s="232"/>
      <c r="AJ806" s="232"/>
      <c r="AK806" s="232"/>
      <c r="AL806" s="232"/>
      <c r="AM806" s="232"/>
      <c r="AN806" s="232"/>
      <c r="AO806" s="232"/>
      <c r="AP806" s="232"/>
      <c r="AQ806" s="232"/>
      <c r="AR806" s="231"/>
      <c r="AS806" s="231"/>
      <c r="AT806" s="231"/>
      <c r="AU806" s="231"/>
      <c r="AV806" s="231"/>
      <c r="AW806" s="231"/>
      <c r="AX806" s="231"/>
      <c r="AY806" s="231"/>
    </row>
    <row r="807" spans="3:51" s="255" customFormat="1">
      <c r="C807" s="227"/>
      <c r="D807" s="253"/>
      <c r="E807" s="254"/>
      <c r="F807" s="217"/>
      <c r="G807" s="228"/>
      <c r="H807" s="229"/>
      <c r="I807" s="229"/>
      <c r="J807" s="216"/>
      <c r="K807" s="217"/>
      <c r="L807" s="230"/>
      <c r="M807" s="231"/>
      <c r="N807" s="231"/>
      <c r="O807" s="231"/>
      <c r="P807" s="231"/>
      <c r="Q807" s="232"/>
      <c r="R807" s="232"/>
      <c r="S807" s="232"/>
      <c r="T807" s="232"/>
      <c r="U807" s="232"/>
      <c r="V807" s="232"/>
      <c r="W807" s="232"/>
      <c r="X807" s="232"/>
      <c r="Y807" s="232"/>
      <c r="Z807" s="232"/>
      <c r="AA807" s="232"/>
      <c r="AB807" s="232"/>
      <c r="AC807" s="232"/>
      <c r="AD807" s="232"/>
      <c r="AE807" s="232"/>
      <c r="AF807" s="232"/>
      <c r="AG807" s="232"/>
      <c r="AH807" s="232"/>
      <c r="AI807" s="232"/>
      <c r="AJ807" s="232"/>
      <c r="AK807" s="232"/>
      <c r="AL807" s="232"/>
      <c r="AM807" s="232"/>
      <c r="AN807" s="232"/>
      <c r="AO807" s="232"/>
      <c r="AP807" s="232"/>
      <c r="AQ807" s="232"/>
      <c r="AR807" s="231"/>
      <c r="AS807" s="231"/>
      <c r="AT807" s="231"/>
      <c r="AU807" s="231"/>
      <c r="AV807" s="231"/>
      <c r="AW807" s="231"/>
      <c r="AX807" s="231"/>
      <c r="AY807" s="231"/>
    </row>
    <row r="808" spans="3:51" s="255" customFormat="1">
      <c r="C808" s="227"/>
      <c r="D808" s="253"/>
      <c r="E808" s="254"/>
      <c r="F808" s="217"/>
      <c r="G808" s="228"/>
      <c r="H808" s="229"/>
      <c r="I808" s="229"/>
      <c r="J808" s="216"/>
      <c r="K808" s="217"/>
      <c r="L808" s="230"/>
      <c r="M808" s="231"/>
      <c r="N808" s="231"/>
      <c r="O808" s="231"/>
      <c r="P808" s="231"/>
      <c r="Q808" s="232"/>
      <c r="R808" s="232"/>
      <c r="S808" s="232"/>
      <c r="T808" s="232"/>
      <c r="U808" s="232"/>
      <c r="V808" s="232"/>
      <c r="W808" s="232"/>
      <c r="X808" s="232"/>
      <c r="Y808" s="232"/>
      <c r="Z808" s="232"/>
      <c r="AA808" s="232"/>
      <c r="AB808" s="232"/>
      <c r="AC808" s="232"/>
      <c r="AD808" s="232"/>
      <c r="AE808" s="232"/>
      <c r="AF808" s="232"/>
      <c r="AG808" s="232"/>
      <c r="AH808" s="232"/>
      <c r="AI808" s="232"/>
      <c r="AJ808" s="232"/>
      <c r="AK808" s="232"/>
      <c r="AL808" s="232"/>
      <c r="AM808" s="232"/>
      <c r="AN808" s="232"/>
      <c r="AO808" s="232"/>
      <c r="AP808" s="232"/>
      <c r="AQ808" s="232"/>
      <c r="AR808" s="231"/>
      <c r="AS808" s="231"/>
      <c r="AT808" s="231"/>
      <c r="AU808" s="231"/>
      <c r="AV808" s="231"/>
      <c r="AW808" s="231"/>
      <c r="AX808" s="231"/>
      <c r="AY808" s="231"/>
    </row>
    <row r="809" spans="3:51" s="255" customFormat="1">
      <c r="C809" s="227"/>
      <c r="D809" s="253"/>
      <c r="E809" s="254"/>
      <c r="F809" s="217"/>
      <c r="G809" s="228"/>
      <c r="H809" s="229"/>
      <c r="I809" s="229"/>
      <c r="J809" s="216"/>
      <c r="K809" s="217"/>
      <c r="L809" s="230"/>
      <c r="M809" s="231"/>
      <c r="N809" s="231"/>
      <c r="O809" s="231"/>
      <c r="P809" s="231"/>
      <c r="Q809" s="232"/>
      <c r="R809" s="232"/>
      <c r="S809" s="232"/>
      <c r="T809" s="232"/>
      <c r="U809" s="232"/>
      <c r="V809" s="232"/>
      <c r="W809" s="232"/>
      <c r="X809" s="232"/>
      <c r="Y809" s="232"/>
      <c r="Z809" s="232"/>
      <c r="AA809" s="232"/>
      <c r="AB809" s="232"/>
      <c r="AC809" s="232"/>
      <c r="AD809" s="232"/>
      <c r="AE809" s="232"/>
      <c r="AF809" s="232"/>
      <c r="AG809" s="232"/>
      <c r="AH809" s="232"/>
      <c r="AI809" s="232"/>
      <c r="AJ809" s="232"/>
      <c r="AK809" s="232"/>
      <c r="AL809" s="232"/>
      <c r="AM809" s="232"/>
      <c r="AN809" s="232"/>
      <c r="AO809" s="232"/>
      <c r="AP809" s="232"/>
      <c r="AQ809" s="232"/>
      <c r="AR809" s="231"/>
      <c r="AS809" s="231"/>
      <c r="AT809" s="231"/>
      <c r="AU809" s="231"/>
      <c r="AV809" s="231"/>
      <c r="AW809" s="231"/>
      <c r="AX809" s="231"/>
      <c r="AY809" s="231"/>
    </row>
    <row r="810" spans="3:51" s="255" customFormat="1">
      <c r="C810" s="227"/>
      <c r="D810" s="253"/>
      <c r="E810" s="254"/>
      <c r="F810" s="217"/>
      <c r="G810" s="228"/>
      <c r="H810" s="229"/>
      <c r="I810" s="229"/>
      <c r="J810" s="216"/>
      <c r="K810" s="217"/>
      <c r="L810" s="230"/>
      <c r="M810" s="231"/>
      <c r="N810" s="231"/>
      <c r="O810" s="231"/>
      <c r="P810" s="231"/>
      <c r="Q810" s="232"/>
      <c r="R810" s="232"/>
      <c r="S810" s="232"/>
      <c r="T810" s="232"/>
      <c r="U810" s="232"/>
      <c r="V810" s="232"/>
      <c r="W810" s="232"/>
      <c r="X810" s="232"/>
      <c r="Y810" s="232"/>
      <c r="Z810" s="232"/>
      <c r="AA810" s="232"/>
      <c r="AB810" s="232"/>
      <c r="AC810" s="232"/>
      <c r="AD810" s="232"/>
      <c r="AE810" s="232"/>
      <c r="AF810" s="232"/>
      <c r="AG810" s="232"/>
      <c r="AH810" s="232"/>
      <c r="AI810" s="232"/>
      <c r="AJ810" s="232"/>
      <c r="AK810" s="232"/>
      <c r="AL810" s="232"/>
      <c r="AM810" s="232"/>
      <c r="AN810" s="232"/>
      <c r="AO810" s="232"/>
      <c r="AP810" s="232"/>
      <c r="AQ810" s="232"/>
      <c r="AR810" s="231"/>
      <c r="AS810" s="231"/>
      <c r="AT810" s="231"/>
      <c r="AU810" s="231"/>
      <c r="AV810" s="231"/>
      <c r="AW810" s="231"/>
      <c r="AX810" s="231"/>
      <c r="AY810" s="231"/>
    </row>
    <row r="811" spans="3:51" s="255" customFormat="1">
      <c r="C811" s="227"/>
      <c r="D811" s="253"/>
      <c r="E811" s="254"/>
      <c r="F811" s="217"/>
      <c r="G811" s="228"/>
      <c r="H811" s="229"/>
      <c r="I811" s="229"/>
      <c r="J811" s="216"/>
      <c r="K811" s="217"/>
      <c r="L811" s="230"/>
      <c r="M811" s="231"/>
      <c r="N811" s="231"/>
      <c r="O811" s="231"/>
      <c r="P811" s="231"/>
      <c r="Q811" s="232"/>
      <c r="R811" s="232"/>
      <c r="S811" s="232"/>
      <c r="T811" s="232"/>
      <c r="U811" s="232"/>
      <c r="V811" s="232"/>
      <c r="W811" s="232"/>
      <c r="X811" s="232"/>
      <c r="Y811" s="232"/>
      <c r="Z811" s="232"/>
      <c r="AA811" s="232"/>
      <c r="AB811" s="232"/>
      <c r="AC811" s="232"/>
      <c r="AD811" s="232"/>
      <c r="AE811" s="232"/>
      <c r="AF811" s="232"/>
      <c r="AG811" s="232"/>
      <c r="AH811" s="232"/>
      <c r="AI811" s="232"/>
      <c r="AJ811" s="232"/>
      <c r="AK811" s="232"/>
      <c r="AL811" s="232"/>
      <c r="AM811" s="232"/>
      <c r="AN811" s="232"/>
      <c r="AO811" s="232"/>
      <c r="AP811" s="232"/>
      <c r="AQ811" s="232"/>
      <c r="AR811" s="231"/>
      <c r="AS811" s="231"/>
      <c r="AT811" s="231"/>
      <c r="AU811" s="231"/>
      <c r="AV811" s="231"/>
      <c r="AW811" s="231"/>
      <c r="AX811" s="231"/>
      <c r="AY811" s="231"/>
    </row>
    <row r="812" spans="3:51" s="255" customFormat="1">
      <c r="C812" s="227"/>
      <c r="D812" s="253"/>
      <c r="E812" s="254"/>
      <c r="F812" s="217"/>
      <c r="G812" s="228"/>
      <c r="H812" s="229"/>
      <c r="I812" s="229"/>
      <c r="J812" s="216"/>
      <c r="K812" s="217"/>
      <c r="L812" s="230"/>
      <c r="M812" s="231"/>
      <c r="N812" s="231"/>
      <c r="O812" s="231"/>
      <c r="P812" s="231"/>
      <c r="Q812" s="232"/>
      <c r="R812" s="232"/>
      <c r="S812" s="232"/>
      <c r="T812" s="232"/>
      <c r="U812" s="232"/>
      <c r="V812" s="232"/>
      <c r="W812" s="232"/>
      <c r="X812" s="232"/>
      <c r="Y812" s="232"/>
      <c r="Z812" s="232"/>
      <c r="AA812" s="232"/>
      <c r="AB812" s="232"/>
      <c r="AC812" s="232"/>
      <c r="AD812" s="232"/>
      <c r="AE812" s="232"/>
      <c r="AF812" s="232"/>
      <c r="AG812" s="232"/>
      <c r="AH812" s="232"/>
      <c r="AI812" s="232"/>
      <c r="AJ812" s="232"/>
      <c r="AK812" s="232"/>
      <c r="AL812" s="232"/>
      <c r="AM812" s="232"/>
      <c r="AN812" s="232"/>
      <c r="AO812" s="232"/>
      <c r="AP812" s="232"/>
      <c r="AQ812" s="232"/>
      <c r="AR812" s="231"/>
      <c r="AS812" s="231"/>
      <c r="AT812" s="231"/>
      <c r="AU812" s="231"/>
      <c r="AV812" s="231"/>
      <c r="AW812" s="231"/>
      <c r="AX812" s="231"/>
      <c r="AY812" s="231"/>
    </row>
    <row r="813" spans="3:51" s="255" customFormat="1">
      <c r="C813" s="227"/>
      <c r="D813" s="253"/>
      <c r="E813" s="254"/>
      <c r="F813" s="217"/>
      <c r="G813" s="228"/>
      <c r="H813" s="229"/>
      <c r="I813" s="229"/>
      <c r="J813" s="216"/>
      <c r="K813" s="217"/>
      <c r="L813" s="230"/>
      <c r="M813" s="231"/>
      <c r="N813" s="231"/>
      <c r="O813" s="231"/>
      <c r="P813" s="231"/>
      <c r="Q813" s="232"/>
      <c r="R813" s="232"/>
      <c r="S813" s="232"/>
      <c r="T813" s="232"/>
      <c r="U813" s="232"/>
      <c r="V813" s="232"/>
      <c r="W813" s="232"/>
      <c r="X813" s="232"/>
      <c r="Y813" s="232"/>
      <c r="Z813" s="232"/>
      <c r="AA813" s="232"/>
      <c r="AB813" s="232"/>
      <c r="AC813" s="232"/>
      <c r="AD813" s="232"/>
      <c r="AE813" s="232"/>
      <c r="AF813" s="232"/>
      <c r="AG813" s="232"/>
      <c r="AH813" s="232"/>
      <c r="AI813" s="232"/>
      <c r="AJ813" s="232"/>
      <c r="AK813" s="232"/>
      <c r="AL813" s="232"/>
      <c r="AM813" s="232"/>
      <c r="AN813" s="232"/>
      <c r="AO813" s="232"/>
      <c r="AP813" s="232"/>
      <c r="AQ813" s="232"/>
      <c r="AR813" s="231"/>
      <c r="AS813" s="231"/>
      <c r="AT813" s="231"/>
      <c r="AU813" s="231"/>
      <c r="AV813" s="231"/>
      <c r="AW813" s="231"/>
      <c r="AX813" s="231"/>
      <c r="AY813" s="231"/>
    </row>
    <row r="814" spans="3:51" s="255" customFormat="1">
      <c r="C814" s="227"/>
      <c r="D814" s="253"/>
      <c r="E814" s="254"/>
      <c r="F814" s="217"/>
      <c r="G814" s="228"/>
      <c r="H814" s="229"/>
      <c r="I814" s="229"/>
      <c r="J814" s="216"/>
      <c r="K814" s="217"/>
      <c r="L814" s="230"/>
      <c r="M814" s="231"/>
      <c r="N814" s="231"/>
      <c r="O814" s="231"/>
      <c r="P814" s="231"/>
      <c r="Q814" s="232"/>
      <c r="R814" s="232"/>
      <c r="S814" s="232"/>
      <c r="T814" s="232"/>
      <c r="U814" s="232"/>
      <c r="V814" s="232"/>
      <c r="W814" s="232"/>
      <c r="X814" s="232"/>
      <c r="Y814" s="232"/>
      <c r="Z814" s="232"/>
      <c r="AA814" s="232"/>
      <c r="AB814" s="232"/>
      <c r="AC814" s="232"/>
      <c r="AD814" s="232"/>
      <c r="AE814" s="232"/>
      <c r="AF814" s="232"/>
      <c r="AG814" s="232"/>
      <c r="AH814" s="232"/>
      <c r="AI814" s="232"/>
      <c r="AJ814" s="232"/>
      <c r="AK814" s="232"/>
      <c r="AL814" s="232"/>
      <c r="AM814" s="232"/>
      <c r="AN814" s="232"/>
      <c r="AO814" s="232"/>
      <c r="AP814" s="232"/>
      <c r="AQ814" s="232"/>
      <c r="AR814" s="231"/>
      <c r="AS814" s="231"/>
      <c r="AT814" s="231"/>
      <c r="AU814" s="231"/>
      <c r="AV814" s="231"/>
      <c r="AW814" s="231"/>
      <c r="AX814" s="231"/>
      <c r="AY814" s="231"/>
    </row>
    <row r="815" spans="3:51" s="255" customFormat="1">
      <c r="C815" s="227"/>
      <c r="D815" s="253"/>
      <c r="E815" s="254"/>
      <c r="F815" s="217"/>
      <c r="G815" s="228"/>
      <c r="H815" s="229"/>
      <c r="I815" s="229"/>
      <c r="J815" s="216"/>
      <c r="K815" s="217"/>
      <c r="L815" s="230"/>
      <c r="M815" s="231"/>
      <c r="N815" s="231"/>
      <c r="O815" s="231"/>
      <c r="P815" s="231"/>
      <c r="Q815" s="232"/>
      <c r="R815" s="232"/>
      <c r="S815" s="232"/>
      <c r="T815" s="232"/>
      <c r="U815" s="232"/>
      <c r="V815" s="232"/>
      <c r="W815" s="232"/>
      <c r="X815" s="232"/>
      <c r="Y815" s="232"/>
      <c r="Z815" s="232"/>
      <c r="AA815" s="232"/>
      <c r="AB815" s="232"/>
      <c r="AC815" s="232"/>
      <c r="AD815" s="232"/>
      <c r="AE815" s="232"/>
      <c r="AF815" s="232"/>
      <c r="AG815" s="232"/>
      <c r="AH815" s="232"/>
      <c r="AI815" s="232"/>
      <c r="AJ815" s="232"/>
      <c r="AK815" s="232"/>
      <c r="AL815" s="232"/>
      <c r="AM815" s="232"/>
      <c r="AN815" s="232"/>
      <c r="AO815" s="232"/>
      <c r="AP815" s="232"/>
      <c r="AQ815" s="232"/>
      <c r="AR815" s="231"/>
      <c r="AS815" s="231"/>
      <c r="AT815" s="231"/>
      <c r="AU815" s="231"/>
      <c r="AV815" s="231"/>
      <c r="AW815" s="231"/>
      <c r="AX815" s="231"/>
      <c r="AY815" s="231"/>
    </row>
    <row r="816" spans="3:51" s="255" customFormat="1">
      <c r="C816" s="227"/>
      <c r="D816" s="253"/>
      <c r="E816" s="254"/>
      <c r="F816" s="217"/>
      <c r="G816" s="228"/>
      <c r="H816" s="229"/>
      <c r="I816" s="229"/>
      <c r="J816" s="216"/>
      <c r="K816" s="217"/>
      <c r="L816" s="230"/>
      <c r="M816" s="231"/>
      <c r="N816" s="231"/>
      <c r="O816" s="231"/>
      <c r="P816" s="231"/>
      <c r="Q816" s="232"/>
      <c r="R816" s="232"/>
      <c r="S816" s="232"/>
      <c r="T816" s="232"/>
      <c r="U816" s="232"/>
      <c r="V816" s="232"/>
      <c r="W816" s="232"/>
      <c r="X816" s="232"/>
      <c r="Y816" s="232"/>
      <c r="Z816" s="232"/>
      <c r="AA816" s="232"/>
      <c r="AB816" s="232"/>
      <c r="AC816" s="232"/>
      <c r="AD816" s="232"/>
      <c r="AE816" s="232"/>
      <c r="AF816" s="232"/>
      <c r="AG816" s="232"/>
      <c r="AH816" s="232"/>
      <c r="AI816" s="232"/>
      <c r="AJ816" s="232"/>
      <c r="AK816" s="232"/>
      <c r="AL816" s="232"/>
      <c r="AM816" s="232"/>
      <c r="AN816" s="232"/>
      <c r="AO816" s="232"/>
      <c r="AP816" s="232"/>
      <c r="AQ816" s="232"/>
      <c r="AR816" s="231"/>
      <c r="AS816" s="231"/>
      <c r="AT816" s="231"/>
      <c r="AU816" s="231"/>
      <c r="AV816" s="231"/>
      <c r="AW816" s="231"/>
      <c r="AX816" s="231"/>
      <c r="AY816" s="231"/>
    </row>
    <row r="817" spans="3:51" s="255" customFormat="1">
      <c r="C817" s="227"/>
      <c r="D817" s="253"/>
      <c r="E817" s="254"/>
      <c r="F817" s="217"/>
      <c r="G817" s="228"/>
      <c r="H817" s="229"/>
      <c r="I817" s="229"/>
      <c r="J817" s="216"/>
      <c r="K817" s="217"/>
      <c r="L817" s="230"/>
      <c r="M817" s="231"/>
      <c r="N817" s="231"/>
      <c r="O817" s="231"/>
      <c r="P817" s="231"/>
      <c r="Q817" s="232"/>
      <c r="R817" s="232"/>
      <c r="S817" s="232"/>
      <c r="T817" s="232"/>
      <c r="U817" s="232"/>
      <c r="V817" s="232"/>
      <c r="W817" s="232"/>
      <c r="X817" s="232"/>
      <c r="Y817" s="232"/>
      <c r="Z817" s="232"/>
      <c r="AA817" s="232"/>
      <c r="AB817" s="232"/>
      <c r="AC817" s="232"/>
      <c r="AD817" s="232"/>
      <c r="AE817" s="232"/>
      <c r="AF817" s="232"/>
      <c r="AG817" s="232"/>
      <c r="AH817" s="232"/>
      <c r="AI817" s="232"/>
      <c r="AJ817" s="232"/>
      <c r="AK817" s="232"/>
      <c r="AL817" s="232"/>
      <c r="AM817" s="232"/>
      <c r="AN817" s="232"/>
      <c r="AO817" s="232"/>
      <c r="AP817" s="232"/>
      <c r="AQ817" s="232"/>
      <c r="AR817" s="231"/>
      <c r="AS817" s="231"/>
      <c r="AT817" s="231"/>
      <c r="AU817" s="231"/>
      <c r="AV817" s="231"/>
      <c r="AW817" s="231"/>
      <c r="AX817" s="231"/>
      <c r="AY817" s="231"/>
    </row>
    <row r="818" spans="3:51" s="255" customFormat="1">
      <c r="C818" s="227"/>
      <c r="D818" s="253"/>
      <c r="E818" s="254"/>
      <c r="F818" s="217"/>
      <c r="G818" s="228"/>
      <c r="H818" s="229"/>
      <c r="I818" s="229"/>
      <c r="J818" s="216"/>
      <c r="K818" s="217"/>
      <c r="L818" s="230"/>
      <c r="M818" s="231"/>
      <c r="N818" s="231"/>
      <c r="O818" s="231"/>
      <c r="P818" s="231"/>
      <c r="Q818" s="232"/>
      <c r="R818" s="232"/>
      <c r="S818" s="232"/>
      <c r="T818" s="232"/>
      <c r="U818" s="232"/>
      <c r="V818" s="232"/>
      <c r="W818" s="232"/>
      <c r="X818" s="232"/>
      <c r="Y818" s="232"/>
      <c r="Z818" s="232"/>
      <c r="AA818" s="232"/>
      <c r="AB818" s="232"/>
      <c r="AC818" s="232"/>
      <c r="AD818" s="232"/>
      <c r="AE818" s="232"/>
      <c r="AF818" s="232"/>
      <c r="AG818" s="232"/>
      <c r="AH818" s="232"/>
      <c r="AI818" s="232"/>
      <c r="AJ818" s="232"/>
      <c r="AK818" s="232"/>
      <c r="AL818" s="232"/>
      <c r="AM818" s="232"/>
      <c r="AN818" s="232"/>
      <c r="AO818" s="232"/>
      <c r="AP818" s="232"/>
      <c r="AQ818" s="232"/>
      <c r="AR818" s="231"/>
      <c r="AS818" s="231"/>
      <c r="AT818" s="231"/>
      <c r="AU818" s="231"/>
      <c r="AV818" s="231"/>
      <c r="AW818" s="231"/>
      <c r="AX818" s="231"/>
      <c r="AY818" s="231"/>
    </row>
    <row r="819" spans="3:51" s="255" customFormat="1">
      <c r="C819" s="227"/>
      <c r="D819" s="253"/>
      <c r="E819" s="254"/>
      <c r="F819" s="217"/>
      <c r="G819" s="228"/>
      <c r="H819" s="229"/>
      <c r="I819" s="229"/>
      <c r="J819" s="216"/>
      <c r="K819" s="217"/>
      <c r="L819" s="230"/>
      <c r="M819" s="231"/>
      <c r="N819" s="231"/>
      <c r="O819" s="231"/>
      <c r="P819" s="231"/>
      <c r="Q819" s="232"/>
      <c r="R819" s="232"/>
      <c r="S819" s="232"/>
      <c r="T819" s="232"/>
      <c r="U819" s="232"/>
      <c r="V819" s="232"/>
      <c r="W819" s="232"/>
      <c r="X819" s="232"/>
      <c r="Y819" s="232"/>
      <c r="Z819" s="232"/>
      <c r="AA819" s="232"/>
      <c r="AB819" s="232"/>
      <c r="AC819" s="232"/>
      <c r="AD819" s="232"/>
      <c r="AE819" s="232"/>
      <c r="AF819" s="232"/>
      <c r="AG819" s="232"/>
      <c r="AH819" s="232"/>
      <c r="AI819" s="232"/>
      <c r="AJ819" s="232"/>
      <c r="AK819" s="232"/>
      <c r="AL819" s="232"/>
      <c r="AM819" s="232"/>
      <c r="AN819" s="232"/>
      <c r="AO819" s="232"/>
      <c r="AP819" s="232"/>
      <c r="AQ819" s="232"/>
      <c r="AR819" s="231"/>
      <c r="AS819" s="231"/>
      <c r="AT819" s="231"/>
      <c r="AU819" s="231"/>
      <c r="AV819" s="231"/>
      <c r="AW819" s="231"/>
      <c r="AX819" s="231"/>
      <c r="AY819" s="231"/>
    </row>
    <row r="820" spans="3:51" s="255" customFormat="1">
      <c r="C820" s="227"/>
      <c r="D820" s="253"/>
      <c r="E820" s="254"/>
      <c r="F820" s="217"/>
      <c r="G820" s="228"/>
      <c r="H820" s="229"/>
      <c r="I820" s="229"/>
      <c r="J820" s="216"/>
      <c r="K820" s="217"/>
      <c r="L820" s="230"/>
      <c r="M820" s="231"/>
      <c r="N820" s="231"/>
      <c r="O820" s="231"/>
      <c r="P820" s="231"/>
      <c r="Q820" s="232"/>
      <c r="R820" s="232"/>
      <c r="S820" s="232"/>
      <c r="T820" s="232"/>
      <c r="U820" s="232"/>
      <c r="V820" s="232"/>
      <c r="W820" s="232"/>
      <c r="X820" s="232"/>
      <c r="Y820" s="232"/>
      <c r="Z820" s="232"/>
      <c r="AA820" s="232"/>
      <c r="AB820" s="232"/>
      <c r="AC820" s="232"/>
      <c r="AD820" s="232"/>
      <c r="AE820" s="232"/>
      <c r="AF820" s="232"/>
      <c r="AG820" s="232"/>
      <c r="AH820" s="232"/>
      <c r="AI820" s="232"/>
      <c r="AJ820" s="232"/>
      <c r="AK820" s="232"/>
      <c r="AL820" s="232"/>
      <c r="AM820" s="232"/>
      <c r="AN820" s="232"/>
      <c r="AO820" s="232"/>
      <c r="AP820" s="232"/>
      <c r="AQ820" s="232"/>
      <c r="AR820" s="231"/>
      <c r="AS820" s="231"/>
      <c r="AT820" s="231"/>
      <c r="AU820" s="231"/>
      <c r="AV820" s="231"/>
      <c r="AW820" s="231"/>
      <c r="AX820" s="231"/>
      <c r="AY820" s="231"/>
    </row>
    <row r="821" spans="3:51" s="255" customFormat="1">
      <c r="C821" s="227"/>
      <c r="D821" s="253"/>
      <c r="E821" s="254"/>
      <c r="F821" s="217"/>
      <c r="G821" s="228"/>
      <c r="H821" s="229"/>
      <c r="I821" s="229"/>
      <c r="J821" s="216"/>
      <c r="K821" s="217"/>
      <c r="L821" s="230"/>
      <c r="M821" s="231"/>
      <c r="N821" s="231"/>
      <c r="O821" s="231"/>
      <c r="P821" s="231"/>
      <c r="Q821" s="232"/>
      <c r="R821" s="232"/>
      <c r="S821" s="232"/>
      <c r="T821" s="232"/>
      <c r="U821" s="232"/>
      <c r="V821" s="232"/>
      <c r="W821" s="232"/>
      <c r="X821" s="232"/>
      <c r="Y821" s="232"/>
      <c r="Z821" s="232"/>
      <c r="AA821" s="232"/>
      <c r="AB821" s="232"/>
      <c r="AC821" s="232"/>
      <c r="AD821" s="232"/>
      <c r="AE821" s="232"/>
      <c r="AF821" s="232"/>
      <c r="AG821" s="232"/>
      <c r="AH821" s="232"/>
      <c r="AI821" s="232"/>
      <c r="AJ821" s="232"/>
      <c r="AK821" s="232"/>
      <c r="AL821" s="232"/>
      <c r="AM821" s="232"/>
      <c r="AN821" s="232"/>
      <c r="AO821" s="232"/>
      <c r="AP821" s="232"/>
      <c r="AQ821" s="232"/>
      <c r="AR821" s="231"/>
      <c r="AS821" s="231"/>
      <c r="AT821" s="231"/>
      <c r="AU821" s="231"/>
      <c r="AV821" s="231"/>
      <c r="AW821" s="231"/>
      <c r="AX821" s="231"/>
      <c r="AY821" s="231"/>
    </row>
    <row r="822" spans="3:51" s="255" customFormat="1">
      <c r="C822" s="227"/>
      <c r="D822" s="253"/>
      <c r="E822" s="254"/>
      <c r="F822" s="217"/>
      <c r="G822" s="228"/>
      <c r="H822" s="229"/>
      <c r="I822" s="229"/>
      <c r="J822" s="216"/>
      <c r="K822" s="217"/>
      <c r="L822" s="230"/>
      <c r="M822" s="231"/>
      <c r="N822" s="231"/>
      <c r="O822" s="231"/>
      <c r="P822" s="231"/>
      <c r="Q822" s="232"/>
      <c r="R822" s="232"/>
      <c r="S822" s="232"/>
      <c r="T822" s="232"/>
      <c r="U822" s="232"/>
      <c r="V822" s="232"/>
      <c r="W822" s="232"/>
      <c r="X822" s="232"/>
      <c r="Y822" s="232"/>
      <c r="Z822" s="232"/>
      <c r="AA822" s="232"/>
      <c r="AB822" s="232"/>
      <c r="AC822" s="232"/>
      <c r="AD822" s="232"/>
      <c r="AE822" s="232"/>
      <c r="AF822" s="232"/>
      <c r="AG822" s="232"/>
      <c r="AH822" s="232"/>
      <c r="AI822" s="232"/>
      <c r="AJ822" s="232"/>
      <c r="AK822" s="232"/>
      <c r="AL822" s="232"/>
      <c r="AM822" s="232"/>
      <c r="AN822" s="232"/>
      <c r="AO822" s="232"/>
      <c r="AP822" s="232"/>
      <c r="AQ822" s="232"/>
      <c r="AR822" s="231"/>
      <c r="AS822" s="231"/>
      <c r="AT822" s="231"/>
      <c r="AU822" s="231"/>
      <c r="AV822" s="231"/>
      <c r="AW822" s="231"/>
      <c r="AX822" s="231"/>
      <c r="AY822" s="231"/>
    </row>
    <row r="823" spans="3:51" s="255" customFormat="1">
      <c r="C823" s="227"/>
      <c r="D823" s="253"/>
      <c r="E823" s="254"/>
      <c r="F823" s="217"/>
      <c r="G823" s="228"/>
      <c r="H823" s="229"/>
      <c r="I823" s="229"/>
      <c r="J823" s="216"/>
      <c r="K823" s="217"/>
      <c r="L823" s="230"/>
      <c r="M823" s="231"/>
      <c r="N823" s="231"/>
      <c r="O823" s="231"/>
      <c r="P823" s="231"/>
      <c r="Q823" s="232"/>
      <c r="R823" s="232"/>
      <c r="S823" s="232"/>
      <c r="T823" s="232"/>
      <c r="U823" s="232"/>
      <c r="V823" s="232"/>
      <c r="W823" s="232"/>
      <c r="X823" s="232"/>
      <c r="Y823" s="232"/>
      <c r="Z823" s="232"/>
      <c r="AA823" s="232"/>
      <c r="AB823" s="232"/>
      <c r="AC823" s="232"/>
      <c r="AD823" s="232"/>
      <c r="AE823" s="232"/>
      <c r="AF823" s="232"/>
      <c r="AG823" s="232"/>
      <c r="AH823" s="232"/>
      <c r="AI823" s="232"/>
      <c r="AJ823" s="232"/>
      <c r="AK823" s="232"/>
      <c r="AL823" s="232"/>
      <c r="AM823" s="232"/>
      <c r="AN823" s="232"/>
      <c r="AO823" s="232"/>
      <c r="AP823" s="232"/>
      <c r="AQ823" s="232"/>
      <c r="AR823" s="231"/>
      <c r="AS823" s="231"/>
      <c r="AT823" s="231"/>
      <c r="AU823" s="231"/>
      <c r="AV823" s="231"/>
      <c r="AW823" s="231"/>
      <c r="AX823" s="231"/>
      <c r="AY823" s="231"/>
    </row>
    <row r="824" spans="3:51" s="255" customFormat="1">
      <c r="C824" s="227"/>
      <c r="D824" s="253"/>
      <c r="E824" s="254"/>
      <c r="F824" s="217"/>
      <c r="G824" s="228"/>
      <c r="H824" s="229"/>
      <c r="I824" s="229"/>
      <c r="J824" s="216"/>
      <c r="K824" s="217"/>
      <c r="L824" s="230"/>
      <c r="M824" s="231"/>
      <c r="N824" s="231"/>
      <c r="O824" s="231"/>
      <c r="P824" s="231"/>
      <c r="Q824" s="232"/>
      <c r="R824" s="232"/>
      <c r="S824" s="232"/>
      <c r="T824" s="232"/>
      <c r="U824" s="232"/>
      <c r="V824" s="232"/>
      <c r="W824" s="232"/>
      <c r="X824" s="232"/>
      <c r="Y824" s="232"/>
      <c r="Z824" s="232"/>
      <c r="AA824" s="232"/>
      <c r="AB824" s="232"/>
      <c r="AC824" s="232"/>
      <c r="AD824" s="232"/>
      <c r="AE824" s="232"/>
      <c r="AF824" s="232"/>
      <c r="AG824" s="232"/>
      <c r="AH824" s="232"/>
      <c r="AI824" s="232"/>
      <c r="AJ824" s="232"/>
      <c r="AK824" s="232"/>
      <c r="AL824" s="232"/>
      <c r="AM824" s="232"/>
      <c r="AN824" s="232"/>
      <c r="AO824" s="232"/>
      <c r="AP824" s="232"/>
      <c r="AQ824" s="232"/>
      <c r="AR824" s="231"/>
      <c r="AS824" s="231"/>
      <c r="AT824" s="231"/>
      <c r="AU824" s="231"/>
      <c r="AV824" s="231"/>
      <c r="AW824" s="231"/>
      <c r="AX824" s="231"/>
      <c r="AY824" s="231"/>
    </row>
    <row r="825" spans="3:51" s="255" customFormat="1">
      <c r="C825" s="227"/>
      <c r="D825" s="253"/>
      <c r="E825" s="254"/>
      <c r="F825" s="217"/>
      <c r="G825" s="228"/>
      <c r="H825" s="229"/>
      <c r="I825" s="229"/>
      <c r="J825" s="216"/>
      <c r="K825" s="217"/>
      <c r="L825" s="230"/>
      <c r="M825" s="231"/>
      <c r="N825" s="231"/>
      <c r="O825" s="231"/>
      <c r="P825" s="231"/>
      <c r="Q825" s="232"/>
      <c r="R825" s="232"/>
      <c r="S825" s="232"/>
      <c r="T825" s="232"/>
      <c r="U825" s="232"/>
      <c r="V825" s="232"/>
      <c r="W825" s="232"/>
      <c r="X825" s="232"/>
      <c r="Y825" s="232"/>
      <c r="Z825" s="232"/>
      <c r="AA825" s="232"/>
      <c r="AB825" s="232"/>
      <c r="AC825" s="232"/>
      <c r="AD825" s="232"/>
      <c r="AE825" s="232"/>
      <c r="AF825" s="232"/>
      <c r="AG825" s="232"/>
      <c r="AH825" s="232"/>
      <c r="AI825" s="232"/>
      <c r="AJ825" s="232"/>
      <c r="AK825" s="232"/>
      <c r="AL825" s="232"/>
      <c r="AM825" s="232"/>
      <c r="AN825" s="232"/>
      <c r="AO825" s="232"/>
      <c r="AP825" s="232"/>
      <c r="AQ825" s="232"/>
      <c r="AR825" s="231"/>
      <c r="AS825" s="231"/>
      <c r="AT825" s="231"/>
      <c r="AU825" s="231"/>
      <c r="AV825" s="231"/>
      <c r="AW825" s="231"/>
      <c r="AX825" s="231"/>
      <c r="AY825" s="231"/>
    </row>
    <row r="826" spans="3:51" s="255" customFormat="1">
      <c r="C826" s="227"/>
      <c r="D826" s="253"/>
      <c r="E826" s="254"/>
      <c r="F826" s="217"/>
      <c r="G826" s="228"/>
      <c r="H826" s="229"/>
      <c r="I826" s="229"/>
      <c r="J826" s="216"/>
      <c r="K826" s="217"/>
      <c r="L826" s="230"/>
      <c r="M826" s="231"/>
      <c r="N826" s="231"/>
      <c r="O826" s="231"/>
      <c r="P826" s="231"/>
      <c r="Q826" s="232"/>
      <c r="R826" s="232"/>
      <c r="S826" s="232"/>
      <c r="T826" s="232"/>
      <c r="U826" s="232"/>
      <c r="V826" s="232"/>
      <c r="W826" s="232"/>
      <c r="X826" s="232"/>
      <c r="Y826" s="232"/>
      <c r="Z826" s="232"/>
      <c r="AA826" s="232"/>
      <c r="AB826" s="232"/>
      <c r="AC826" s="232"/>
      <c r="AD826" s="232"/>
      <c r="AE826" s="232"/>
      <c r="AF826" s="232"/>
      <c r="AG826" s="232"/>
      <c r="AH826" s="232"/>
      <c r="AI826" s="232"/>
      <c r="AJ826" s="232"/>
      <c r="AK826" s="232"/>
      <c r="AL826" s="232"/>
      <c r="AM826" s="232"/>
      <c r="AN826" s="232"/>
      <c r="AO826" s="232"/>
      <c r="AP826" s="232"/>
      <c r="AQ826" s="232"/>
      <c r="AR826" s="231"/>
      <c r="AS826" s="231"/>
      <c r="AT826" s="231"/>
      <c r="AU826" s="231"/>
      <c r="AV826" s="231"/>
      <c r="AW826" s="231"/>
      <c r="AX826" s="231"/>
      <c r="AY826" s="231"/>
    </row>
    <row r="827" spans="3:51" s="255" customFormat="1">
      <c r="C827" s="227"/>
      <c r="D827" s="253"/>
      <c r="E827" s="254"/>
      <c r="F827" s="217"/>
      <c r="G827" s="228"/>
      <c r="H827" s="229"/>
      <c r="I827" s="229"/>
      <c r="J827" s="216"/>
      <c r="K827" s="217"/>
      <c r="L827" s="230"/>
      <c r="M827" s="231"/>
      <c r="N827" s="231"/>
      <c r="O827" s="231"/>
      <c r="P827" s="231"/>
      <c r="Q827" s="232"/>
      <c r="R827" s="232"/>
      <c r="S827" s="232"/>
      <c r="T827" s="232"/>
      <c r="U827" s="232"/>
      <c r="V827" s="232"/>
      <c r="W827" s="232"/>
      <c r="X827" s="232"/>
      <c r="Y827" s="232"/>
      <c r="Z827" s="232"/>
      <c r="AA827" s="232"/>
      <c r="AB827" s="232"/>
      <c r="AC827" s="232"/>
      <c r="AD827" s="232"/>
      <c r="AE827" s="232"/>
      <c r="AF827" s="232"/>
      <c r="AG827" s="232"/>
      <c r="AH827" s="232"/>
      <c r="AI827" s="232"/>
      <c r="AJ827" s="232"/>
      <c r="AK827" s="232"/>
      <c r="AL827" s="232"/>
      <c r="AM827" s="232"/>
      <c r="AN827" s="232"/>
      <c r="AO827" s="232"/>
      <c r="AP827" s="232"/>
      <c r="AQ827" s="232"/>
      <c r="AR827" s="231"/>
      <c r="AS827" s="231"/>
      <c r="AT827" s="231"/>
      <c r="AU827" s="231"/>
      <c r="AV827" s="231"/>
      <c r="AW827" s="231"/>
      <c r="AX827" s="231"/>
      <c r="AY827" s="231"/>
    </row>
    <row r="828" spans="3:51" s="255" customFormat="1">
      <c r="C828" s="227"/>
      <c r="D828" s="253"/>
      <c r="E828" s="254"/>
      <c r="F828" s="217"/>
      <c r="G828" s="228"/>
      <c r="H828" s="229"/>
      <c r="I828" s="229"/>
      <c r="J828" s="216"/>
      <c r="K828" s="217"/>
      <c r="L828" s="230"/>
      <c r="M828" s="231"/>
      <c r="N828" s="231"/>
      <c r="O828" s="231"/>
      <c r="P828" s="231"/>
      <c r="Q828" s="232"/>
      <c r="R828" s="232"/>
      <c r="S828" s="232"/>
      <c r="T828" s="232"/>
      <c r="U828" s="232"/>
      <c r="V828" s="232"/>
      <c r="W828" s="232"/>
      <c r="X828" s="232"/>
      <c r="Y828" s="232"/>
      <c r="Z828" s="232"/>
      <c r="AA828" s="232"/>
      <c r="AB828" s="232"/>
      <c r="AC828" s="232"/>
      <c r="AD828" s="232"/>
      <c r="AE828" s="232"/>
      <c r="AF828" s="232"/>
      <c r="AG828" s="232"/>
      <c r="AH828" s="232"/>
      <c r="AI828" s="232"/>
      <c r="AJ828" s="232"/>
      <c r="AK828" s="232"/>
      <c r="AL828" s="232"/>
      <c r="AM828" s="232"/>
      <c r="AN828" s="232"/>
      <c r="AO828" s="232"/>
      <c r="AP828" s="232"/>
      <c r="AQ828" s="232"/>
      <c r="AR828" s="231"/>
      <c r="AS828" s="231"/>
      <c r="AT828" s="231"/>
      <c r="AU828" s="231"/>
      <c r="AV828" s="231"/>
      <c r="AW828" s="231"/>
      <c r="AX828" s="231"/>
      <c r="AY828" s="231"/>
    </row>
    <row r="829" spans="3:51" s="255" customFormat="1">
      <c r="C829" s="227"/>
      <c r="D829" s="253"/>
      <c r="E829" s="254"/>
      <c r="F829" s="217"/>
      <c r="G829" s="228"/>
      <c r="H829" s="229"/>
      <c r="I829" s="229"/>
      <c r="J829" s="216"/>
      <c r="K829" s="217"/>
      <c r="L829" s="230"/>
      <c r="M829" s="231"/>
      <c r="N829" s="231"/>
      <c r="O829" s="231"/>
      <c r="P829" s="231"/>
      <c r="Q829" s="232"/>
      <c r="R829" s="232"/>
      <c r="S829" s="232"/>
      <c r="T829" s="232"/>
      <c r="U829" s="232"/>
      <c r="V829" s="232"/>
      <c r="W829" s="232"/>
      <c r="X829" s="232"/>
      <c r="Y829" s="232"/>
      <c r="Z829" s="232"/>
      <c r="AA829" s="232"/>
      <c r="AB829" s="232"/>
      <c r="AC829" s="232"/>
      <c r="AD829" s="232"/>
      <c r="AE829" s="232"/>
      <c r="AF829" s="232"/>
      <c r="AG829" s="232"/>
      <c r="AH829" s="232"/>
      <c r="AI829" s="232"/>
      <c r="AJ829" s="232"/>
      <c r="AK829" s="232"/>
      <c r="AL829" s="232"/>
      <c r="AM829" s="232"/>
      <c r="AN829" s="232"/>
      <c r="AO829" s="232"/>
      <c r="AP829" s="232"/>
      <c r="AQ829" s="232"/>
      <c r="AR829" s="231"/>
      <c r="AS829" s="231"/>
      <c r="AT829" s="231"/>
      <c r="AU829" s="231"/>
      <c r="AV829" s="231"/>
      <c r="AW829" s="231"/>
      <c r="AX829" s="231"/>
      <c r="AY829" s="231"/>
    </row>
    <row r="830" spans="3:51" s="255" customFormat="1">
      <c r="C830" s="227"/>
      <c r="D830" s="253"/>
      <c r="E830" s="254"/>
      <c r="F830" s="217"/>
      <c r="G830" s="228"/>
      <c r="H830" s="229"/>
      <c r="I830" s="229"/>
      <c r="J830" s="216"/>
      <c r="K830" s="217"/>
      <c r="L830" s="230"/>
      <c r="M830" s="231"/>
      <c r="N830" s="231"/>
      <c r="O830" s="231"/>
      <c r="P830" s="231"/>
      <c r="Q830" s="232"/>
      <c r="R830" s="232"/>
      <c r="S830" s="232"/>
      <c r="T830" s="232"/>
      <c r="U830" s="232"/>
      <c r="V830" s="232"/>
      <c r="W830" s="232"/>
      <c r="X830" s="232"/>
      <c r="Y830" s="232"/>
      <c r="Z830" s="232"/>
      <c r="AA830" s="232"/>
      <c r="AB830" s="232"/>
      <c r="AC830" s="232"/>
      <c r="AD830" s="232"/>
      <c r="AE830" s="232"/>
      <c r="AF830" s="232"/>
      <c r="AG830" s="232"/>
      <c r="AH830" s="232"/>
      <c r="AI830" s="232"/>
      <c r="AJ830" s="232"/>
      <c r="AK830" s="232"/>
      <c r="AL830" s="232"/>
      <c r="AM830" s="232"/>
      <c r="AN830" s="232"/>
      <c r="AO830" s="232"/>
      <c r="AP830" s="232"/>
      <c r="AQ830" s="232"/>
      <c r="AR830" s="231"/>
      <c r="AS830" s="231"/>
      <c r="AT830" s="231"/>
      <c r="AU830" s="231"/>
      <c r="AV830" s="231"/>
      <c r="AW830" s="231"/>
      <c r="AX830" s="231"/>
      <c r="AY830" s="231"/>
    </row>
    <row r="831" spans="3:51" s="255" customFormat="1">
      <c r="C831" s="227"/>
      <c r="D831" s="253"/>
      <c r="E831" s="254"/>
      <c r="F831" s="217"/>
      <c r="G831" s="228"/>
      <c r="H831" s="229"/>
      <c r="I831" s="229"/>
      <c r="J831" s="216"/>
      <c r="K831" s="217"/>
      <c r="L831" s="230"/>
      <c r="M831" s="231"/>
      <c r="N831" s="231"/>
      <c r="O831" s="231"/>
      <c r="P831" s="231"/>
      <c r="Q831" s="232"/>
      <c r="R831" s="232"/>
      <c r="S831" s="232"/>
      <c r="T831" s="232"/>
      <c r="U831" s="232"/>
      <c r="V831" s="232"/>
      <c r="W831" s="232"/>
      <c r="X831" s="232"/>
      <c r="Y831" s="232"/>
      <c r="Z831" s="232"/>
      <c r="AA831" s="232"/>
      <c r="AB831" s="232"/>
      <c r="AC831" s="232"/>
      <c r="AD831" s="232"/>
      <c r="AE831" s="232"/>
      <c r="AF831" s="232"/>
      <c r="AG831" s="232"/>
      <c r="AH831" s="232"/>
      <c r="AI831" s="232"/>
      <c r="AJ831" s="232"/>
      <c r="AK831" s="232"/>
      <c r="AL831" s="232"/>
      <c r="AM831" s="232"/>
      <c r="AN831" s="232"/>
      <c r="AO831" s="232"/>
      <c r="AP831" s="232"/>
      <c r="AQ831" s="232"/>
      <c r="AR831" s="231"/>
      <c r="AS831" s="231"/>
      <c r="AT831" s="231"/>
      <c r="AU831" s="231"/>
      <c r="AV831" s="231"/>
      <c r="AW831" s="231"/>
      <c r="AX831" s="231"/>
      <c r="AY831" s="231"/>
    </row>
    <row r="832" spans="3:51" s="255" customFormat="1">
      <c r="C832" s="227"/>
      <c r="D832" s="253"/>
      <c r="E832" s="254"/>
      <c r="F832" s="217"/>
      <c r="G832" s="228"/>
      <c r="H832" s="229"/>
      <c r="I832" s="229"/>
      <c r="J832" s="216"/>
      <c r="K832" s="217"/>
      <c r="L832" s="230"/>
      <c r="M832" s="231"/>
      <c r="N832" s="231"/>
      <c r="O832" s="231"/>
      <c r="P832" s="231"/>
      <c r="Q832" s="232"/>
      <c r="R832" s="232"/>
      <c r="S832" s="232"/>
      <c r="T832" s="232"/>
      <c r="U832" s="232"/>
      <c r="V832" s="232"/>
      <c r="W832" s="232"/>
      <c r="X832" s="232"/>
      <c r="Y832" s="232"/>
      <c r="Z832" s="232"/>
      <c r="AA832" s="232"/>
      <c r="AB832" s="232"/>
      <c r="AC832" s="232"/>
      <c r="AD832" s="232"/>
      <c r="AE832" s="232"/>
      <c r="AF832" s="232"/>
      <c r="AG832" s="232"/>
      <c r="AH832" s="232"/>
      <c r="AI832" s="232"/>
      <c r="AJ832" s="232"/>
      <c r="AK832" s="232"/>
      <c r="AL832" s="232"/>
      <c r="AM832" s="232"/>
      <c r="AN832" s="232"/>
      <c r="AO832" s="232"/>
      <c r="AP832" s="232"/>
      <c r="AQ832" s="232"/>
      <c r="AR832" s="231"/>
      <c r="AS832" s="231"/>
      <c r="AT832" s="231"/>
      <c r="AU832" s="231"/>
      <c r="AV832" s="231"/>
      <c r="AW832" s="231"/>
      <c r="AX832" s="231"/>
      <c r="AY832" s="231"/>
    </row>
    <row r="833" spans="3:51" s="255" customFormat="1">
      <c r="C833" s="227"/>
      <c r="D833" s="253"/>
      <c r="E833" s="254"/>
      <c r="F833" s="217"/>
      <c r="G833" s="228"/>
      <c r="H833" s="229"/>
      <c r="I833" s="229"/>
      <c r="J833" s="216"/>
      <c r="K833" s="217"/>
      <c r="L833" s="230"/>
      <c r="M833" s="231"/>
      <c r="N833" s="231"/>
      <c r="O833" s="231"/>
      <c r="P833" s="231"/>
      <c r="Q833" s="232"/>
      <c r="R833" s="232"/>
      <c r="S833" s="232"/>
      <c r="T833" s="232"/>
      <c r="U833" s="232"/>
      <c r="V833" s="232"/>
      <c r="W833" s="232"/>
      <c r="X833" s="232"/>
      <c r="Y833" s="232"/>
      <c r="Z833" s="232"/>
      <c r="AA833" s="232"/>
      <c r="AB833" s="232"/>
      <c r="AC833" s="232"/>
      <c r="AD833" s="232"/>
      <c r="AE833" s="232"/>
      <c r="AF833" s="232"/>
      <c r="AG833" s="232"/>
      <c r="AH833" s="232"/>
      <c r="AI833" s="232"/>
      <c r="AJ833" s="232"/>
      <c r="AK833" s="232"/>
      <c r="AL833" s="232"/>
      <c r="AM833" s="232"/>
      <c r="AN833" s="232"/>
      <c r="AO833" s="232"/>
      <c r="AP833" s="232"/>
      <c r="AQ833" s="232"/>
      <c r="AR833" s="231"/>
      <c r="AS833" s="231"/>
      <c r="AT833" s="231"/>
      <c r="AU833" s="231"/>
      <c r="AV833" s="231"/>
      <c r="AW833" s="231"/>
      <c r="AX833" s="231"/>
      <c r="AY833" s="231"/>
    </row>
    <row r="834" spans="3:51" s="255" customFormat="1">
      <c r="C834" s="227"/>
      <c r="D834" s="253"/>
      <c r="E834" s="254"/>
      <c r="F834" s="217"/>
      <c r="G834" s="228"/>
      <c r="H834" s="229"/>
      <c r="I834" s="229"/>
      <c r="J834" s="216"/>
      <c r="K834" s="217"/>
      <c r="L834" s="230"/>
      <c r="M834" s="231"/>
      <c r="N834" s="231"/>
      <c r="O834" s="231"/>
      <c r="P834" s="231"/>
      <c r="Q834" s="232"/>
      <c r="R834" s="232"/>
      <c r="S834" s="232"/>
      <c r="T834" s="232"/>
      <c r="U834" s="232"/>
      <c r="V834" s="232"/>
      <c r="W834" s="232"/>
      <c r="X834" s="232"/>
      <c r="Y834" s="232"/>
      <c r="Z834" s="232"/>
      <c r="AA834" s="232"/>
      <c r="AB834" s="232"/>
      <c r="AC834" s="232"/>
      <c r="AD834" s="232"/>
      <c r="AE834" s="232"/>
      <c r="AF834" s="232"/>
      <c r="AG834" s="232"/>
      <c r="AH834" s="232"/>
      <c r="AI834" s="232"/>
      <c r="AJ834" s="232"/>
      <c r="AK834" s="232"/>
      <c r="AL834" s="232"/>
      <c r="AM834" s="232"/>
      <c r="AN834" s="232"/>
      <c r="AO834" s="232"/>
      <c r="AP834" s="232"/>
      <c r="AQ834" s="232"/>
      <c r="AR834" s="231"/>
      <c r="AS834" s="231"/>
      <c r="AT834" s="231"/>
      <c r="AU834" s="231"/>
      <c r="AV834" s="231"/>
      <c r="AW834" s="231"/>
      <c r="AX834" s="231"/>
      <c r="AY834" s="231"/>
    </row>
    <row r="835" spans="3:51" s="255" customFormat="1">
      <c r="C835" s="227"/>
      <c r="D835" s="253"/>
      <c r="E835" s="254"/>
      <c r="F835" s="217"/>
      <c r="G835" s="228"/>
      <c r="H835" s="229"/>
      <c r="I835" s="229"/>
      <c r="J835" s="216"/>
      <c r="K835" s="217"/>
      <c r="L835" s="230"/>
      <c r="M835" s="231"/>
      <c r="N835" s="231"/>
      <c r="O835" s="231"/>
      <c r="P835" s="231"/>
      <c r="Q835" s="232"/>
      <c r="R835" s="232"/>
      <c r="S835" s="232"/>
      <c r="T835" s="232"/>
      <c r="U835" s="232"/>
      <c r="V835" s="232"/>
      <c r="W835" s="232"/>
      <c r="X835" s="232"/>
      <c r="Y835" s="232"/>
      <c r="Z835" s="232"/>
      <c r="AA835" s="232"/>
      <c r="AB835" s="232"/>
      <c r="AC835" s="232"/>
      <c r="AD835" s="232"/>
      <c r="AE835" s="232"/>
      <c r="AF835" s="232"/>
      <c r="AG835" s="232"/>
      <c r="AH835" s="232"/>
      <c r="AI835" s="232"/>
      <c r="AJ835" s="232"/>
      <c r="AK835" s="232"/>
      <c r="AL835" s="232"/>
      <c r="AM835" s="232"/>
      <c r="AN835" s="232"/>
      <c r="AO835" s="232"/>
      <c r="AP835" s="232"/>
      <c r="AQ835" s="232"/>
      <c r="AR835" s="231"/>
      <c r="AS835" s="231"/>
      <c r="AT835" s="231"/>
      <c r="AU835" s="231"/>
      <c r="AV835" s="231"/>
      <c r="AW835" s="231"/>
      <c r="AX835" s="231"/>
      <c r="AY835" s="231"/>
    </row>
    <row r="836" spans="3:51" s="255" customFormat="1">
      <c r="C836" s="227"/>
      <c r="D836" s="253"/>
      <c r="E836" s="254"/>
      <c r="F836" s="217"/>
      <c r="G836" s="228"/>
      <c r="H836" s="229"/>
      <c r="I836" s="229"/>
      <c r="J836" s="216"/>
      <c r="K836" s="217"/>
      <c r="L836" s="230"/>
      <c r="M836" s="231"/>
      <c r="N836" s="231"/>
      <c r="O836" s="231"/>
      <c r="P836" s="231"/>
      <c r="Q836" s="232"/>
      <c r="R836" s="232"/>
      <c r="S836" s="232"/>
      <c r="T836" s="232"/>
      <c r="U836" s="232"/>
      <c r="V836" s="232"/>
      <c r="W836" s="232"/>
      <c r="X836" s="232"/>
      <c r="Y836" s="232"/>
      <c r="Z836" s="232"/>
      <c r="AA836" s="232"/>
      <c r="AB836" s="232"/>
      <c r="AC836" s="232"/>
      <c r="AD836" s="232"/>
      <c r="AE836" s="232"/>
      <c r="AF836" s="232"/>
      <c r="AG836" s="232"/>
      <c r="AH836" s="232"/>
      <c r="AI836" s="232"/>
      <c r="AJ836" s="232"/>
      <c r="AK836" s="232"/>
      <c r="AL836" s="232"/>
      <c r="AM836" s="232"/>
      <c r="AN836" s="232"/>
      <c r="AO836" s="232"/>
      <c r="AP836" s="232"/>
      <c r="AQ836" s="232"/>
      <c r="AR836" s="231"/>
      <c r="AS836" s="231"/>
      <c r="AT836" s="231"/>
      <c r="AU836" s="231"/>
      <c r="AV836" s="231"/>
      <c r="AW836" s="231"/>
      <c r="AX836" s="231"/>
      <c r="AY836" s="231"/>
    </row>
    <row r="837" spans="3:51" s="255" customFormat="1">
      <c r="C837" s="227"/>
      <c r="D837" s="253"/>
      <c r="E837" s="254"/>
      <c r="F837" s="217"/>
      <c r="G837" s="228"/>
      <c r="H837" s="229"/>
      <c r="I837" s="229"/>
      <c r="J837" s="216"/>
      <c r="K837" s="217"/>
      <c r="L837" s="230"/>
      <c r="M837" s="231"/>
      <c r="N837" s="231"/>
      <c r="O837" s="231"/>
      <c r="P837" s="231"/>
      <c r="Q837" s="232"/>
      <c r="R837" s="232"/>
      <c r="S837" s="232"/>
      <c r="T837" s="232"/>
      <c r="U837" s="232"/>
      <c r="V837" s="232"/>
      <c r="W837" s="232"/>
      <c r="X837" s="232"/>
      <c r="Y837" s="232"/>
      <c r="Z837" s="232"/>
      <c r="AA837" s="232"/>
      <c r="AB837" s="232"/>
      <c r="AC837" s="232"/>
      <c r="AD837" s="232"/>
      <c r="AE837" s="232"/>
      <c r="AF837" s="232"/>
      <c r="AG837" s="232"/>
      <c r="AH837" s="232"/>
      <c r="AI837" s="232"/>
      <c r="AJ837" s="232"/>
      <c r="AK837" s="232"/>
      <c r="AL837" s="232"/>
      <c r="AM837" s="232"/>
      <c r="AN837" s="232"/>
      <c r="AO837" s="232"/>
      <c r="AP837" s="232"/>
      <c r="AQ837" s="232"/>
      <c r="AR837" s="231"/>
      <c r="AS837" s="231"/>
      <c r="AT837" s="231"/>
      <c r="AU837" s="231"/>
      <c r="AV837" s="231"/>
      <c r="AW837" s="231"/>
      <c r="AX837" s="231"/>
      <c r="AY837" s="231"/>
    </row>
    <row r="838" spans="3:51" s="255" customFormat="1">
      <c r="C838" s="227"/>
      <c r="D838" s="253"/>
      <c r="E838" s="254"/>
      <c r="F838" s="217"/>
      <c r="G838" s="228"/>
      <c r="H838" s="229"/>
      <c r="I838" s="229"/>
      <c r="J838" s="216"/>
      <c r="K838" s="217"/>
      <c r="L838" s="230"/>
      <c r="M838" s="231"/>
      <c r="N838" s="231"/>
      <c r="O838" s="231"/>
      <c r="P838" s="231"/>
      <c r="Q838" s="232"/>
      <c r="R838" s="232"/>
      <c r="S838" s="232"/>
      <c r="T838" s="232"/>
      <c r="U838" s="232"/>
      <c r="V838" s="232"/>
      <c r="W838" s="232"/>
      <c r="X838" s="232"/>
      <c r="Y838" s="232"/>
      <c r="Z838" s="232"/>
      <c r="AA838" s="232"/>
      <c r="AB838" s="232"/>
      <c r="AC838" s="232"/>
      <c r="AD838" s="232"/>
      <c r="AE838" s="232"/>
      <c r="AF838" s="232"/>
      <c r="AG838" s="232"/>
      <c r="AH838" s="232"/>
      <c r="AI838" s="232"/>
      <c r="AJ838" s="232"/>
      <c r="AK838" s="232"/>
      <c r="AL838" s="232"/>
      <c r="AM838" s="232"/>
      <c r="AN838" s="232"/>
      <c r="AO838" s="232"/>
      <c r="AP838" s="232"/>
      <c r="AQ838" s="232"/>
      <c r="AR838" s="231"/>
      <c r="AS838" s="231"/>
      <c r="AT838" s="231"/>
      <c r="AU838" s="231"/>
      <c r="AV838" s="231"/>
      <c r="AW838" s="231"/>
      <c r="AX838" s="231"/>
      <c r="AY838" s="231"/>
    </row>
    <row r="839" spans="3:51" s="255" customFormat="1">
      <c r="C839" s="227"/>
      <c r="D839" s="253"/>
      <c r="E839" s="254"/>
      <c r="F839" s="217"/>
      <c r="G839" s="228"/>
      <c r="H839" s="229"/>
      <c r="I839" s="229"/>
      <c r="J839" s="216"/>
      <c r="K839" s="217"/>
      <c r="L839" s="230"/>
      <c r="M839" s="231"/>
      <c r="N839" s="231"/>
      <c r="O839" s="231"/>
      <c r="P839" s="231"/>
      <c r="Q839" s="232"/>
      <c r="R839" s="232"/>
      <c r="S839" s="232"/>
      <c r="T839" s="232"/>
      <c r="U839" s="232"/>
      <c r="V839" s="232"/>
      <c r="W839" s="232"/>
      <c r="X839" s="232"/>
      <c r="Y839" s="232"/>
      <c r="Z839" s="232"/>
      <c r="AA839" s="232"/>
      <c r="AB839" s="232"/>
      <c r="AC839" s="232"/>
      <c r="AD839" s="232"/>
      <c r="AE839" s="232"/>
      <c r="AF839" s="232"/>
      <c r="AG839" s="232"/>
      <c r="AH839" s="232"/>
      <c r="AI839" s="232"/>
      <c r="AJ839" s="232"/>
      <c r="AK839" s="232"/>
      <c r="AL839" s="232"/>
      <c r="AM839" s="232"/>
      <c r="AN839" s="232"/>
      <c r="AO839" s="232"/>
      <c r="AP839" s="232"/>
      <c r="AQ839" s="232"/>
      <c r="AR839" s="231"/>
      <c r="AS839" s="231"/>
      <c r="AT839" s="231"/>
      <c r="AU839" s="231"/>
      <c r="AV839" s="231"/>
      <c r="AW839" s="231"/>
      <c r="AX839" s="231"/>
      <c r="AY839" s="231"/>
    </row>
    <row r="840" spans="3:51" s="255" customFormat="1">
      <c r="C840" s="227"/>
      <c r="D840" s="253"/>
      <c r="E840" s="254"/>
      <c r="F840" s="217"/>
      <c r="G840" s="228"/>
      <c r="H840" s="229"/>
      <c r="I840" s="229"/>
      <c r="J840" s="216"/>
      <c r="K840" s="217"/>
      <c r="L840" s="230"/>
      <c r="M840" s="231"/>
      <c r="N840" s="231"/>
      <c r="O840" s="231"/>
      <c r="P840" s="231"/>
      <c r="Q840" s="232"/>
      <c r="R840" s="232"/>
      <c r="S840" s="232"/>
      <c r="T840" s="232"/>
      <c r="U840" s="232"/>
      <c r="V840" s="232"/>
      <c r="W840" s="232"/>
      <c r="X840" s="232"/>
      <c r="Y840" s="232"/>
      <c r="Z840" s="232"/>
      <c r="AA840" s="232"/>
      <c r="AB840" s="232"/>
      <c r="AC840" s="232"/>
      <c r="AD840" s="232"/>
      <c r="AE840" s="232"/>
      <c r="AF840" s="232"/>
      <c r="AG840" s="232"/>
      <c r="AH840" s="232"/>
      <c r="AI840" s="232"/>
      <c r="AJ840" s="232"/>
      <c r="AK840" s="232"/>
      <c r="AL840" s="232"/>
      <c r="AM840" s="232"/>
      <c r="AN840" s="232"/>
      <c r="AO840" s="232"/>
      <c r="AP840" s="232"/>
      <c r="AQ840" s="232"/>
      <c r="AR840" s="231"/>
      <c r="AS840" s="231"/>
      <c r="AT840" s="231"/>
      <c r="AU840" s="231"/>
      <c r="AV840" s="231"/>
      <c r="AW840" s="231"/>
      <c r="AX840" s="231"/>
      <c r="AY840" s="231"/>
    </row>
    <row r="841" spans="3:51" s="255" customFormat="1">
      <c r="C841" s="227"/>
      <c r="D841" s="253"/>
      <c r="E841" s="254"/>
      <c r="F841" s="217"/>
      <c r="G841" s="228"/>
      <c r="H841" s="229"/>
      <c r="I841" s="229"/>
      <c r="J841" s="216"/>
      <c r="K841" s="217"/>
      <c r="L841" s="230"/>
      <c r="M841" s="231"/>
      <c r="N841" s="231"/>
      <c r="O841" s="231"/>
      <c r="P841" s="231"/>
      <c r="Q841" s="232"/>
      <c r="R841" s="232"/>
      <c r="S841" s="232"/>
      <c r="T841" s="232"/>
      <c r="U841" s="232"/>
      <c r="V841" s="232"/>
      <c r="W841" s="232"/>
      <c r="X841" s="232"/>
      <c r="Y841" s="232"/>
      <c r="Z841" s="232"/>
      <c r="AA841" s="232"/>
      <c r="AB841" s="232"/>
      <c r="AC841" s="232"/>
      <c r="AD841" s="232"/>
      <c r="AE841" s="232"/>
      <c r="AF841" s="232"/>
      <c r="AG841" s="232"/>
      <c r="AH841" s="232"/>
      <c r="AI841" s="232"/>
      <c r="AJ841" s="232"/>
      <c r="AK841" s="232"/>
      <c r="AL841" s="232"/>
      <c r="AM841" s="232"/>
      <c r="AN841" s="232"/>
      <c r="AO841" s="232"/>
      <c r="AP841" s="232"/>
      <c r="AQ841" s="232"/>
      <c r="AR841" s="231"/>
      <c r="AS841" s="231"/>
      <c r="AT841" s="231"/>
      <c r="AU841" s="231"/>
      <c r="AV841" s="231"/>
      <c r="AW841" s="231"/>
      <c r="AX841" s="231"/>
      <c r="AY841" s="231"/>
    </row>
    <row r="842" spans="3:51" s="255" customFormat="1">
      <c r="C842" s="227"/>
      <c r="D842" s="253"/>
      <c r="E842" s="254"/>
      <c r="F842" s="217"/>
      <c r="G842" s="228"/>
      <c r="H842" s="229"/>
      <c r="I842" s="229"/>
      <c r="J842" s="216"/>
      <c r="K842" s="217"/>
      <c r="L842" s="230"/>
      <c r="M842" s="231"/>
      <c r="N842" s="231"/>
      <c r="O842" s="231"/>
      <c r="P842" s="231"/>
      <c r="Q842" s="232"/>
      <c r="R842" s="232"/>
      <c r="S842" s="232"/>
      <c r="T842" s="232"/>
      <c r="U842" s="232"/>
      <c r="V842" s="232"/>
      <c r="W842" s="232"/>
      <c r="X842" s="232"/>
      <c r="Y842" s="232"/>
      <c r="Z842" s="232"/>
      <c r="AA842" s="232"/>
      <c r="AB842" s="232"/>
      <c r="AC842" s="232"/>
      <c r="AD842" s="232"/>
      <c r="AE842" s="232"/>
      <c r="AF842" s="232"/>
      <c r="AG842" s="232"/>
      <c r="AH842" s="232"/>
      <c r="AI842" s="232"/>
      <c r="AJ842" s="232"/>
      <c r="AK842" s="232"/>
      <c r="AL842" s="232"/>
      <c r="AM842" s="232"/>
      <c r="AN842" s="232"/>
      <c r="AO842" s="232"/>
      <c r="AP842" s="232"/>
      <c r="AQ842" s="232"/>
      <c r="AR842" s="231"/>
      <c r="AS842" s="231"/>
      <c r="AT842" s="231"/>
      <c r="AU842" s="231"/>
      <c r="AV842" s="231"/>
      <c r="AW842" s="231"/>
      <c r="AX842" s="231"/>
      <c r="AY842" s="231"/>
    </row>
    <row r="843" spans="3:51" s="255" customFormat="1">
      <c r="C843" s="227"/>
      <c r="D843" s="253"/>
      <c r="E843" s="254"/>
      <c r="F843" s="217"/>
      <c r="G843" s="228"/>
      <c r="H843" s="229"/>
      <c r="I843" s="229"/>
      <c r="J843" s="216"/>
      <c r="K843" s="217"/>
      <c r="L843" s="230"/>
      <c r="M843" s="231"/>
      <c r="N843" s="231"/>
      <c r="O843" s="231"/>
      <c r="P843" s="231"/>
      <c r="Q843" s="232"/>
      <c r="R843" s="232"/>
      <c r="S843" s="232"/>
      <c r="T843" s="232"/>
      <c r="U843" s="232"/>
      <c r="V843" s="232"/>
      <c r="W843" s="232"/>
      <c r="X843" s="232"/>
      <c r="Y843" s="232"/>
      <c r="Z843" s="232"/>
      <c r="AA843" s="232"/>
      <c r="AB843" s="232"/>
      <c r="AC843" s="232"/>
      <c r="AD843" s="232"/>
      <c r="AE843" s="232"/>
      <c r="AF843" s="232"/>
      <c r="AG843" s="232"/>
      <c r="AH843" s="232"/>
      <c r="AI843" s="232"/>
      <c r="AJ843" s="232"/>
      <c r="AK843" s="232"/>
      <c r="AL843" s="232"/>
      <c r="AM843" s="232"/>
      <c r="AN843" s="232"/>
      <c r="AO843" s="232"/>
      <c r="AP843" s="232"/>
      <c r="AQ843" s="232"/>
      <c r="AR843" s="231"/>
      <c r="AS843" s="231"/>
      <c r="AT843" s="231"/>
      <c r="AU843" s="231"/>
      <c r="AV843" s="231"/>
      <c r="AW843" s="231"/>
      <c r="AX843" s="231"/>
      <c r="AY843" s="231"/>
    </row>
    <row r="844" spans="3:51" s="255" customFormat="1">
      <c r="C844" s="227"/>
      <c r="D844" s="253"/>
      <c r="E844" s="254"/>
      <c r="F844" s="217"/>
      <c r="G844" s="228"/>
      <c r="H844" s="229"/>
      <c r="I844" s="229"/>
      <c r="J844" s="216"/>
      <c r="K844" s="217"/>
      <c r="L844" s="230"/>
      <c r="M844" s="231"/>
      <c r="N844" s="231"/>
      <c r="O844" s="231"/>
      <c r="P844" s="231"/>
      <c r="Q844" s="232"/>
      <c r="R844" s="232"/>
      <c r="S844" s="232"/>
      <c r="T844" s="232"/>
      <c r="U844" s="232"/>
      <c r="V844" s="232"/>
      <c r="W844" s="232"/>
      <c r="X844" s="232"/>
      <c r="Y844" s="232"/>
      <c r="Z844" s="232"/>
      <c r="AA844" s="232"/>
      <c r="AB844" s="232"/>
      <c r="AC844" s="232"/>
      <c r="AD844" s="232"/>
      <c r="AE844" s="232"/>
      <c r="AF844" s="232"/>
      <c r="AG844" s="232"/>
      <c r="AH844" s="232"/>
      <c r="AI844" s="232"/>
      <c r="AJ844" s="232"/>
      <c r="AK844" s="232"/>
      <c r="AL844" s="232"/>
      <c r="AM844" s="232"/>
      <c r="AN844" s="232"/>
      <c r="AO844" s="232"/>
      <c r="AP844" s="232"/>
      <c r="AQ844" s="232"/>
      <c r="AR844" s="231"/>
      <c r="AS844" s="231"/>
      <c r="AT844" s="231"/>
      <c r="AU844" s="231"/>
      <c r="AV844" s="231"/>
      <c r="AW844" s="231"/>
      <c r="AX844" s="231"/>
      <c r="AY844" s="231"/>
    </row>
    <row r="845" spans="3:51" s="255" customFormat="1">
      <c r="C845" s="227"/>
      <c r="D845" s="253"/>
      <c r="E845" s="254"/>
      <c r="F845" s="217"/>
      <c r="G845" s="228"/>
      <c r="H845" s="229"/>
      <c r="I845" s="229"/>
      <c r="J845" s="216"/>
      <c r="K845" s="217"/>
      <c r="L845" s="230"/>
      <c r="M845" s="231"/>
      <c r="N845" s="231"/>
      <c r="O845" s="231"/>
      <c r="P845" s="231"/>
      <c r="Q845" s="232"/>
      <c r="R845" s="232"/>
      <c r="S845" s="232"/>
      <c r="T845" s="232"/>
      <c r="U845" s="232"/>
      <c r="V845" s="232"/>
      <c r="W845" s="232"/>
      <c r="X845" s="232"/>
      <c r="Y845" s="232"/>
      <c r="Z845" s="232"/>
      <c r="AA845" s="232"/>
      <c r="AB845" s="232"/>
      <c r="AC845" s="232"/>
      <c r="AD845" s="232"/>
      <c r="AE845" s="232"/>
      <c r="AF845" s="232"/>
      <c r="AG845" s="232"/>
      <c r="AH845" s="232"/>
      <c r="AI845" s="232"/>
      <c r="AJ845" s="232"/>
      <c r="AK845" s="232"/>
      <c r="AL845" s="232"/>
      <c r="AM845" s="232"/>
      <c r="AN845" s="232"/>
      <c r="AO845" s="232"/>
      <c r="AP845" s="232"/>
      <c r="AQ845" s="232"/>
      <c r="AR845" s="231"/>
      <c r="AS845" s="231"/>
      <c r="AT845" s="231"/>
      <c r="AU845" s="231"/>
      <c r="AV845" s="231"/>
      <c r="AW845" s="231"/>
      <c r="AX845" s="231"/>
      <c r="AY845" s="231"/>
    </row>
    <row r="846" spans="3:51" s="255" customFormat="1">
      <c r="C846" s="227"/>
      <c r="D846" s="253"/>
      <c r="E846" s="254"/>
      <c r="F846" s="217"/>
      <c r="G846" s="228"/>
      <c r="H846" s="229"/>
      <c r="I846" s="229"/>
      <c r="J846" s="216"/>
      <c r="K846" s="217"/>
      <c r="L846" s="230"/>
      <c r="M846" s="231"/>
      <c r="N846" s="231"/>
      <c r="O846" s="231"/>
      <c r="P846" s="231"/>
      <c r="Q846" s="232"/>
      <c r="R846" s="232"/>
      <c r="S846" s="232"/>
      <c r="T846" s="232"/>
      <c r="U846" s="232"/>
      <c r="V846" s="232"/>
      <c r="W846" s="232"/>
      <c r="X846" s="232"/>
      <c r="Y846" s="232"/>
      <c r="Z846" s="232"/>
      <c r="AA846" s="232"/>
      <c r="AB846" s="232"/>
      <c r="AC846" s="232"/>
      <c r="AD846" s="232"/>
      <c r="AE846" s="232"/>
      <c r="AF846" s="232"/>
      <c r="AG846" s="232"/>
      <c r="AH846" s="232"/>
      <c r="AI846" s="232"/>
      <c r="AJ846" s="232"/>
      <c r="AK846" s="232"/>
      <c r="AL846" s="232"/>
      <c r="AM846" s="232"/>
      <c r="AN846" s="232"/>
      <c r="AO846" s="232"/>
      <c r="AP846" s="232"/>
      <c r="AQ846" s="232"/>
      <c r="AR846" s="231"/>
      <c r="AS846" s="231"/>
      <c r="AT846" s="231"/>
      <c r="AU846" s="231"/>
      <c r="AV846" s="231"/>
      <c r="AW846" s="231"/>
      <c r="AX846" s="231"/>
      <c r="AY846" s="231"/>
    </row>
    <row r="847" spans="3:51" s="255" customFormat="1">
      <c r="C847" s="227"/>
      <c r="D847" s="253"/>
      <c r="E847" s="254"/>
      <c r="F847" s="217"/>
      <c r="G847" s="228"/>
      <c r="H847" s="229"/>
      <c r="I847" s="229"/>
      <c r="J847" s="216"/>
      <c r="K847" s="217"/>
      <c r="L847" s="230"/>
      <c r="M847" s="231"/>
      <c r="N847" s="231"/>
      <c r="O847" s="231"/>
      <c r="P847" s="231"/>
      <c r="Q847" s="232"/>
      <c r="R847" s="232"/>
      <c r="S847" s="232"/>
      <c r="T847" s="232"/>
      <c r="U847" s="232"/>
      <c r="V847" s="232"/>
      <c r="W847" s="232"/>
      <c r="X847" s="232"/>
      <c r="Y847" s="232"/>
      <c r="Z847" s="232"/>
      <c r="AA847" s="232"/>
      <c r="AB847" s="232"/>
      <c r="AC847" s="232"/>
      <c r="AD847" s="232"/>
      <c r="AE847" s="232"/>
      <c r="AF847" s="232"/>
      <c r="AG847" s="232"/>
      <c r="AH847" s="232"/>
      <c r="AI847" s="232"/>
      <c r="AJ847" s="232"/>
      <c r="AK847" s="232"/>
      <c r="AL847" s="232"/>
      <c r="AM847" s="232"/>
      <c r="AN847" s="232"/>
      <c r="AO847" s="232"/>
      <c r="AP847" s="232"/>
      <c r="AQ847" s="232"/>
      <c r="AR847" s="231"/>
      <c r="AS847" s="231"/>
      <c r="AT847" s="231"/>
      <c r="AU847" s="231"/>
      <c r="AV847" s="231"/>
      <c r="AW847" s="231"/>
      <c r="AX847" s="231"/>
      <c r="AY847" s="231"/>
    </row>
    <row r="848" spans="3:51" s="255" customFormat="1">
      <c r="C848" s="227"/>
      <c r="D848" s="253"/>
      <c r="E848" s="254"/>
      <c r="F848" s="217"/>
      <c r="G848" s="228"/>
      <c r="H848" s="229"/>
      <c r="I848" s="229"/>
      <c r="J848" s="216"/>
      <c r="K848" s="217"/>
      <c r="L848" s="230"/>
      <c r="M848" s="231"/>
      <c r="N848" s="231"/>
      <c r="O848" s="231"/>
      <c r="P848" s="231"/>
      <c r="Q848" s="232"/>
      <c r="R848" s="232"/>
      <c r="S848" s="232"/>
      <c r="T848" s="232"/>
      <c r="U848" s="232"/>
      <c r="V848" s="232"/>
      <c r="W848" s="232"/>
      <c r="X848" s="232"/>
      <c r="Y848" s="232"/>
      <c r="Z848" s="232"/>
      <c r="AA848" s="232"/>
      <c r="AB848" s="232"/>
      <c r="AC848" s="232"/>
      <c r="AD848" s="232"/>
      <c r="AE848" s="232"/>
      <c r="AF848" s="232"/>
      <c r="AG848" s="232"/>
      <c r="AH848" s="232"/>
      <c r="AI848" s="232"/>
      <c r="AJ848" s="232"/>
      <c r="AK848" s="232"/>
      <c r="AL848" s="232"/>
      <c r="AM848" s="232"/>
      <c r="AN848" s="232"/>
      <c r="AO848" s="232"/>
      <c r="AP848" s="232"/>
      <c r="AQ848" s="232"/>
      <c r="AR848" s="231"/>
      <c r="AS848" s="231"/>
      <c r="AT848" s="231"/>
      <c r="AU848" s="231"/>
      <c r="AV848" s="231"/>
      <c r="AW848" s="231"/>
      <c r="AX848" s="231"/>
      <c r="AY848" s="231"/>
    </row>
    <row r="849" spans="3:51" s="255" customFormat="1">
      <c r="C849" s="227"/>
      <c r="D849" s="253"/>
      <c r="E849" s="254"/>
      <c r="F849" s="217"/>
      <c r="G849" s="228"/>
      <c r="H849" s="229"/>
      <c r="I849" s="229"/>
      <c r="J849" s="216"/>
      <c r="K849" s="217"/>
      <c r="L849" s="230"/>
      <c r="M849" s="231"/>
      <c r="N849" s="231"/>
      <c r="O849" s="231"/>
      <c r="P849" s="231"/>
      <c r="Q849" s="232"/>
      <c r="R849" s="232"/>
      <c r="S849" s="232"/>
      <c r="T849" s="232"/>
      <c r="U849" s="232"/>
      <c r="V849" s="232"/>
      <c r="W849" s="232"/>
      <c r="X849" s="232"/>
      <c r="Y849" s="232"/>
      <c r="Z849" s="232"/>
      <c r="AA849" s="232"/>
      <c r="AB849" s="232"/>
      <c r="AC849" s="232"/>
      <c r="AD849" s="232"/>
      <c r="AE849" s="232"/>
      <c r="AF849" s="232"/>
      <c r="AG849" s="232"/>
      <c r="AH849" s="232"/>
      <c r="AI849" s="232"/>
      <c r="AJ849" s="232"/>
      <c r="AK849" s="232"/>
      <c r="AL849" s="232"/>
      <c r="AM849" s="232"/>
      <c r="AN849" s="232"/>
      <c r="AO849" s="232"/>
      <c r="AP849" s="232"/>
      <c r="AQ849" s="232"/>
      <c r="AR849" s="231"/>
      <c r="AS849" s="231"/>
      <c r="AT849" s="231"/>
      <c r="AU849" s="231"/>
      <c r="AV849" s="231"/>
      <c r="AW849" s="231"/>
      <c r="AX849" s="231"/>
      <c r="AY849" s="231"/>
    </row>
    <row r="850" spans="3:51" s="255" customFormat="1">
      <c r="C850" s="227"/>
      <c r="D850" s="253"/>
      <c r="E850" s="254"/>
      <c r="F850" s="217"/>
      <c r="G850" s="228"/>
      <c r="H850" s="229"/>
      <c r="I850" s="229"/>
      <c r="J850" s="216"/>
      <c r="K850" s="217"/>
      <c r="L850" s="230"/>
      <c r="M850" s="231"/>
      <c r="N850" s="231"/>
      <c r="O850" s="231"/>
      <c r="P850" s="231"/>
      <c r="Q850" s="232"/>
      <c r="R850" s="232"/>
      <c r="S850" s="232"/>
      <c r="T850" s="232"/>
      <c r="U850" s="232"/>
      <c r="V850" s="232"/>
      <c r="W850" s="232"/>
      <c r="X850" s="232"/>
      <c r="Y850" s="232"/>
      <c r="Z850" s="232"/>
      <c r="AA850" s="232"/>
      <c r="AB850" s="232"/>
      <c r="AC850" s="232"/>
      <c r="AD850" s="232"/>
      <c r="AE850" s="232"/>
      <c r="AF850" s="232"/>
      <c r="AG850" s="232"/>
      <c r="AH850" s="232"/>
      <c r="AI850" s="232"/>
      <c r="AJ850" s="232"/>
      <c r="AK850" s="232"/>
      <c r="AL850" s="232"/>
      <c r="AM850" s="232"/>
      <c r="AN850" s="232"/>
      <c r="AO850" s="232"/>
      <c r="AP850" s="232"/>
      <c r="AQ850" s="232"/>
      <c r="AR850" s="231"/>
      <c r="AS850" s="231"/>
      <c r="AT850" s="231"/>
      <c r="AU850" s="231"/>
      <c r="AV850" s="231"/>
      <c r="AW850" s="231"/>
      <c r="AX850" s="231"/>
      <c r="AY850" s="231"/>
    </row>
    <row r="851" spans="3:51" s="255" customFormat="1">
      <c r="C851" s="227"/>
      <c r="D851" s="253"/>
      <c r="E851" s="254"/>
      <c r="F851" s="217"/>
      <c r="G851" s="228"/>
      <c r="H851" s="229"/>
      <c r="I851" s="229"/>
      <c r="J851" s="216"/>
      <c r="K851" s="217"/>
      <c r="L851" s="230"/>
      <c r="M851" s="231"/>
      <c r="N851" s="231"/>
      <c r="O851" s="231"/>
      <c r="P851" s="231"/>
      <c r="Q851" s="232"/>
      <c r="R851" s="232"/>
      <c r="S851" s="232"/>
      <c r="T851" s="232"/>
      <c r="U851" s="232"/>
      <c r="V851" s="232"/>
      <c r="W851" s="232"/>
      <c r="X851" s="232"/>
      <c r="Y851" s="232"/>
      <c r="Z851" s="232"/>
      <c r="AA851" s="232"/>
      <c r="AB851" s="232"/>
      <c r="AC851" s="232"/>
      <c r="AD851" s="232"/>
      <c r="AE851" s="232"/>
      <c r="AF851" s="232"/>
      <c r="AG851" s="232"/>
      <c r="AH851" s="232"/>
      <c r="AI851" s="232"/>
      <c r="AJ851" s="232"/>
      <c r="AK851" s="232"/>
      <c r="AL851" s="232"/>
      <c r="AM851" s="232"/>
      <c r="AN851" s="232"/>
      <c r="AO851" s="232"/>
      <c r="AP851" s="232"/>
      <c r="AQ851" s="232"/>
      <c r="AR851" s="231"/>
      <c r="AS851" s="231"/>
      <c r="AT851" s="231"/>
      <c r="AU851" s="231"/>
      <c r="AV851" s="231"/>
      <c r="AW851" s="231"/>
      <c r="AX851" s="231"/>
      <c r="AY851" s="231"/>
    </row>
    <row r="852" spans="3:51" s="255" customFormat="1">
      <c r="C852" s="227"/>
      <c r="D852" s="253"/>
      <c r="E852" s="254"/>
      <c r="F852" s="217"/>
      <c r="G852" s="228"/>
      <c r="H852" s="229"/>
      <c r="I852" s="229"/>
      <c r="J852" s="216"/>
      <c r="K852" s="217"/>
      <c r="L852" s="230"/>
      <c r="M852" s="231"/>
      <c r="N852" s="231"/>
      <c r="O852" s="231"/>
      <c r="P852" s="231"/>
      <c r="Q852" s="232"/>
      <c r="R852" s="232"/>
      <c r="S852" s="232"/>
      <c r="T852" s="232"/>
      <c r="U852" s="232"/>
      <c r="V852" s="232"/>
      <c r="W852" s="232"/>
      <c r="X852" s="232"/>
      <c r="Y852" s="232"/>
      <c r="Z852" s="232"/>
      <c r="AA852" s="232"/>
      <c r="AB852" s="232"/>
      <c r="AC852" s="232"/>
      <c r="AD852" s="232"/>
      <c r="AE852" s="232"/>
      <c r="AF852" s="232"/>
      <c r="AG852" s="232"/>
      <c r="AH852" s="232"/>
      <c r="AI852" s="232"/>
      <c r="AJ852" s="232"/>
      <c r="AK852" s="232"/>
      <c r="AL852" s="232"/>
      <c r="AM852" s="232"/>
      <c r="AN852" s="232"/>
      <c r="AO852" s="232"/>
      <c r="AP852" s="232"/>
      <c r="AQ852" s="232"/>
      <c r="AR852" s="231"/>
      <c r="AS852" s="231"/>
      <c r="AT852" s="231"/>
      <c r="AU852" s="231"/>
      <c r="AV852" s="231"/>
      <c r="AW852" s="231"/>
      <c r="AX852" s="231"/>
      <c r="AY852" s="231"/>
    </row>
    <row r="853" spans="3:51" s="255" customFormat="1">
      <c r="C853" s="227"/>
      <c r="D853" s="253"/>
      <c r="E853" s="254"/>
      <c r="F853" s="217"/>
      <c r="G853" s="228"/>
      <c r="H853" s="229"/>
      <c r="I853" s="229"/>
      <c r="J853" s="216"/>
      <c r="K853" s="217"/>
      <c r="L853" s="230"/>
      <c r="M853" s="231"/>
      <c r="N853" s="231"/>
      <c r="O853" s="231"/>
      <c r="P853" s="231"/>
      <c r="Q853" s="232"/>
      <c r="R853" s="232"/>
      <c r="S853" s="232"/>
      <c r="T853" s="232"/>
      <c r="U853" s="232"/>
      <c r="V853" s="232"/>
      <c r="W853" s="232"/>
      <c r="X853" s="232"/>
      <c r="Y853" s="232"/>
      <c r="Z853" s="232"/>
      <c r="AA853" s="232"/>
      <c r="AB853" s="232"/>
      <c r="AC853" s="232"/>
      <c r="AD853" s="232"/>
      <c r="AE853" s="232"/>
      <c r="AF853" s="232"/>
      <c r="AG853" s="232"/>
      <c r="AH853" s="232"/>
      <c r="AI853" s="232"/>
      <c r="AJ853" s="232"/>
      <c r="AK853" s="232"/>
      <c r="AL853" s="232"/>
      <c r="AM853" s="232"/>
      <c r="AN853" s="232"/>
      <c r="AO853" s="232"/>
      <c r="AP853" s="232"/>
      <c r="AQ853" s="232"/>
      <c r="AR853" s="231"/>
      <c r="AS853" s="231"/>
      <c r="AT853" s="231"/>
      <c r="AU853" s="231"/>
      <c r="AV853" s="231"/>
      <c r="AW853" s="231"/>
      <c r="AX853" s="231"/>
      <c r="AY853" s="231"/>
    </row>
    <row r="854" spans="3:51" s="255" customFormat="1">
      <c r="C854" s="227"/>
      <c r="D854" s="253"/>
      <c r="E854" s="254"/>
      <c r="F854" s="217"/>
      <c r="G854" s="228"/>
      <c r="H854" s="229"/>
      <c r="I854" s="229"/>
      <c r="J854" s="216"/>
      <c r="K854" s="217"/>
      <c r="L854" s="230"/>
      <c r="M854" s="231"/>
      <c r="N854" s="231"/>
      <c r="O854" s="231"/>
      <c r="P854" s="231"/>
      <c r="Q854" s="232"/>
      <c r="R854" s="232"/>
      <c r="S854" s="232"/>
      <c r="T854" s="232"/>
      <c r="U854" s="232"/>
      <c r="V854" s="232"/>
      <c r="W854" s="232"/>
      <c r="X854" s="232"/>
      <c r="Y854" s="232"/>
      <c r="Z854" s="232"/>
      <c r="AA854" s="232"/>
      <c r="AB854" s="232"/>
      <c r="AC854" s="232"/>
      <c r="AD854" s="232"/>
      <c r="AE854" s="232"/>
      <c r="AF854" s="232"/>
      <c r="AG854" s="232"/>
      <c r="AH854" s="232"/>
      <c r="AI854" s="232"/>
      <c r="AJ854" s="232"/>
      <c r="AK854" s="232"/>
      <c r="AL854" s="232"/>
      <c r="AM854" s="232"/>
      <c r="AN854" s="232"/>
      <c r="AO854" s="232"/>
      <c r="AP854" s="232"/>
      <c r="AQ854" s="232"/>
      <c r="AR854" s="231"/>
      <c r="AS854" s="231"/>
      <c r="AT854" s="231"/>
      <c r="AU854" s="231"/>
      <c r="AV854" s="231"/>
      <c r="AW854" s="231"/>
      <c r="AX854" s="231"/>
      <c r="AY854" s="231"/>
    </row>
    <row r="855" spans="3:51" s="255" customFormat="1">
      <c r="C855" s="227"/>
      <c r="D855" s="253"/>
      <c r="E855" s="254"/>
      <c r="F855" s="217"/>
      <c r="G855" s="228"/>
      <c r="H855" s="229"/>
      <c r="I855" s="229"/>
      <c r="J855" s="216"/>
      <c r="K855" s="217"/>
      <c r="L855" s="230"/>
      <c r="M855" s="231"/>
      <c r="N855" s="231"/>
      <c r="O855" s="231"/>
      <c r="P855" s="231"/>
      <c r="Q855" s="232"/>
      <c r="R855" s="232"/>
      <c r="S855" s="232"/>
      <c r="T855" s="232"/>
      <c r="U855" s="232"/>
      <c r="V855" s="232"/>
      <c r="W855" s="232"/>
      <c r="X855" s="232"/>
      <c r="Y855" s="232"/>
      <c r="Z855" s="232"/>
      <c r="AA855" s="232"/>
      <c r="AB855" s="232"/>
      <c r="AC855" s="232"/>
      <c r="AD855" s="232"/>
      <c r="AE855" s="232"/>
      <c r="AF855" s="232"/>
      <c r="AG855" s="232"/>
      <c r="AH855" s="232"/>
      <c r="AI855" s="232"/>
      <c r="AJ855" s="232"/>
      <c r="AK855" s="232"/>
      <c r="AL855" s="232"/>
      <c r="AM855" s="232"/>
      <c r="AN855" s="232"/>
      <c r="AO855" s="232"/>
      <c r="AP855" s="232"/>
      <c r="AQ855" s="232"/>
      <c r="AR855" s="231"/>
      <c r="AS855" s="231"/>
      <c r="AT855" s="231"/>
      <c r="AU855" s="231"/>
      <c r="AV855" s="231"/>
      <c r="AW855" s="231"/>
      <c r="AX855" s="231"/>
      <c r="AY855" s="231"/>
    </row>
    <row r="856" spans="3:51" s="255" customFormat="1">
      <c r="C856" s="227"/>
      <c r="D856" s="253"/>
      <c r="E856" s="254"/>
      <c r="F856" s="217"/>
      <c r="G856" s="228"/>
      <c r="H856" s="229"/>
      <c r="I856" s="229"/>
      <c r="J856" s="216"/>
      <c r="K856" s="217"/>
      <c r="L856" s="230"/>
      <c r="M856" s="231"/>
      <c r="N856" s="231"/>
      <c r="O856" s="231"/>
      <c r="P856" s="231"/>
      <c r="Q856" s="232"/>
      <c r="R856" s="232"/>
      <c r="S856" s="232"/>
      <c r="T856" s="232"/>
      <c r="U856" s="232"/>
      <c r="V856" s="232"/>
      <c r="W856" s="232"/>
      <c r="X856" s="232"/>
      <c r="Y856" s="232"/>
      <c r="Z856" s="232"/>
      <c r="AA856" s="232"/>
      <c r="AB856" s="232"/>
      <c r="AC856" s="232"/>
      <c r="AD856" s="232"/>
      <c r="AE856" s="232"/>
      <c r="AF856" s="232"/>
      <c r="AG856" s="232"/>
      <c r="AH856" s="232"/>
      <c r="AI856" s="232"/>
      <c r="AJ856" s="232"/>
      <c r="AK856" s="232"/>
      <c r="AL856" s="232"/>
      <c r="AM856" s="232"/>
      <c r="AN856" s="232"/>
      <c r="AO856" s="232"/>
      <c r="AP856" s="232"/>
      <c r="AQ856" s="232"/>
      <c r="AR856" s="231"/>
      <c r="AS856" s="231"/>
      <c r="AT856" s="231"/>
      <c r="AU856" s="231"/>
      <c r="AV856" s="231"/>
      <c r="AW856" s="231"/>
      <c r="AX856" s="231"/>
      <c r="AY856" s="231"/>
    </row>
    <row r="857" spans="3:51" s="255" customFormat="1">
      <c r="C857" s="227"/>
      <c r="D857" s="253"/>
      <c r="E857" s="254"/>
      <c r="F857" s="217"/>
      <c r="G857" s="228"/>
      <c r="H857" s="229"/>
      <c r="I857" s="229"/>
      <c r="J857" s="216"/>
      <c r="K857" s="217"/>
      <c r="L857" s="230"/>
      <c r="M857" s="231"/>
      <c r="N857" s="231"/>
      <c r="O857" s="231"/>
      <c r="P857" s="231"/>
      <c r="Q857" s="232"/>
      <c r="R857" s="232"/>
      <c r="S857" s="232"/>
      <c r="T857" s="232"/>
      <c r="U857" s="232"/>
      <c r="V857" s="232"/>
      <c r="W857" s="232"/>
      <c r="X857" s="232"/>
      <c r="Y857" s="232"/>
      <c r="Z857" s="232"/>
      <c r="AA857" s="232"/>
      <c r="AB857" s="232"/>
      <c r="AC857" s="232"/>
      <c r="AD857" s="232"/>
      <c r="AE857" s="232"/>
      <c r="AF857" s="232"/>
      <c r="AG857" s="232"/>
      <c r="AH857" s="232"/>
      <c r="AI857" s="232"/>
      <c r="AJ857" s="232"/>
      <c r="AK857" s="232"/>
      <c r="AL857" s="232"/>
      <c r="AM857" s="232"/>
      <c r="AN857" s="232"/>
      <c r="AO857" s="232"/>
      <c r="AP857" s="232"/>
      <c r="AQ857" s="232"/>
      <c r="AR857" s="231"/>
      <c r="AS857" s="231"/>
      <c r="AT857" s="231"/>
      <c r="AU857" s="231"/>
      <c r="AV857" s="231"/>
      <c r="AW857" s="231"/>
      <c r="AX857" s="231"/>
      <c r="AY857" s="231"/>
    </row>
    <row r="858" spans="3:51" s="255" customFormat="1">
      <c r="C858" s="227"/>
      <c r="D858" s="253"/>
      <c r="E858" s="254"/>
      <c r="F858" s="217"/>
      <c r="G858" s="228"/>
      <c r="H858" s="229"/>
      <c r="I858" s="229"/>
      <c r="J858" s="216"/>
      <c r="K858" s="217"/>
      <c r="L858" s="230"/>
      <c r="M858" s="231"/>
      <c r="N858" s="231"/>
      <c r="O858" s="231"/>
      <c r="P858" s="231"/>
      <c r="Q858" s="232"/>
      <c r="R858" s="232"/>
      <c r="S858" s="232"/>
      <c r="T858" s="232"/>
      <c r="U858" s="232"/>
      <c r="V858" s="232"/>
      <c r="W858" s="232"/>
      <c r="X858" s="232"/>
      <c r="Y858" s="232"/>
      <c r="Z858" s="232"/>
      <c r="AA858" s="232"/>
      <c r="AB858" s="232"/>
      <c r="AC858" s="232"/>
      <c r="AD858" s="232"/>
      <c r="AE858" s="232"/>
      <c r="AF858" s="232"/>
      <c r="AG858" s="232"/>
      <c r="AH858" s="232"/>
      <c r="AI858" s="232"/>
      <c r="AJ858" s="232"/>
      <c r="AK858" s="232"/>
      <c r="AL858" s="232"/>
      <c r="AM858" s="232"/>
      <c r="AN858" s="232"/>
      <c r="AO858" s="232"/>
      <c r="AP858" s="232"/>
      <c r="AQ858" s="232"/>
      <c r="AR858" s="231"/>
      <c r="AS858" s="231"/>
      <c r="AT858" s="231"/>
      <c r="AU858" s="231"/>
      <c r="AV858" s="231"/>
      <c r="AW858" s="231"/>
      <c r="AX858" s="231"/>
      <c r="AY858" s="231"/>
    </row>
    <row r="859" spans="3:51" s="255" customFormat="1">
      <c r="C859" s="227"/>
      <c r="D859" s="253"/>
      <c r="E859" s="254"/>
      <c r="F859" s="217"/>
      <c r="G859" s="228"/>
      <c r="H859" s="229"/>
      <c r="I859" s="229"/>
      <c r="J859" s="216"/>
      <c r="K859" s="217"/>
      <c r="L859" s="230"/>
      <c r="M859" s="231"/>
      <c r="N859" s="231"/>
      <c r="O859" s="231"/>
      <c r="P859" s="231"/>
      <c r="Q859" s="232"/>
      <c r="R859" s="232"/>
      <c r="S859" s="232"/>
      <c r="T859" s="232"/>
      <c r="U859" s="232"/>
      <c r="V859" s="232"/>
      <c r="W859" s="232"/>
      <c r="X859" s="232"/>
      <c r="Y859" s="232"/>
      <c r="Z859" s="232"/>
      <c r="AA859" s="232"/>
      <c r="AB859" s="232"/>
      <c r="AC859" s="232"/>
      <c r="AD859" s="232"/>
      <c r="AE859" s="232"/>
      <c r="AF859" s="232"/>
      <c r="AG859" s="232"/>
      <c r="AH859" s="232"/>
      <c r="AI859" s="232"/>
      <c r="AJ859" s="232"/>
      <c r="AK859" s="232"/>
      <c r="AL859" s="232"/>
      <c r="AM859" s="232"/>
      <c r="AN859" s="232"/>
      <c r="AO859" s="232"/>
      <c r="AP859" s="232"/>
      <c r="AQ859" s="232"/>
      <c r="AR859" s="231"/>
      <c r="AS859" s="231"/>
      <c r="AT859" s="231"/>
      <c r="AU859" s="231"/>
      <c r="AV859" s="231"/>
      <c r="AW859" s="231"/>
      <c r="AX859" s="231"/>
      <c r="AY859" s="231"/>
    </row>
    <row r="860" spans="3:51" s="255" customFormat="1">
      <c r="C860" s="227"/>
      <c r="D860" s="253"/>
      <c r="E860" s="254"/>
      <c r="F860" s="217"/>
      <c r="G860" s="228"/>
      <c r="H860" s="229"/>
      <c r="I860" s="229"/>
      <c r="J860" s="216"/>
      <c r="K860" s="217"/>
      <c r="L860" s="230"/>
      <c r="M860" s="231"/>
      <c r="N860" s="231"/>
      <c r="O860" s="231"/>
      <c r="P860" s="231"/>
      <c r="Q860" s="232"/>
      <c r="R860" s="232"/>
      <c r="S860" s="232"/>
      <c r="T860" s="232"/>
      <c r="U860" s="232"/>
      <c r="V860" s="232"/>
      <c r="W860" s="232"/>
      <c r="X860" s="232"/>
      <c r="Y860" s="232"/>
      <c r="Z860" s="232"/>
      <c r="AA860" s="232"/>
      <c r="AB860" s="232"/>
      <c r="AC860" s="232"/>
      <c r="AD860" s="232"/>
      <c r="AE860" s="232"/>
      <c r="AF860" s="232"/>
      <c r="AG860" s="232"/>
      <c r="AH860" s="232"/>
      <c r="AI860" s="232"/>
      <c r="AJ860" s="232"/>
      <c r="AK860" s="232"/>
      <c r="AL860" s="232"/>
      <c r="AM860" s="232"/>
      <c r="AN860" s="232"/>
      <c r="AO860" s="232"/>
      <c r="AP860" s="232"/>
      <c r="AQ860" s="232"/>
      <c r="AR860" s="231"/>
      <c r="AS860" s="231"/>
      <c r="AT860" s="231"/>
      <c r="AU860" s="231"/>
      <c r="AV860" s="231"/>
      <c r="AW860" s="231"/>
      <c r="AX860" s="231"/>
      <c r="AY860" s="231"/>
    </row>
    <row r="861" spans="3:51" s="255" customFormat="1">
      <c r="C861" s="227"/>
      <c r="D861" s="253"/>
      <c r="E861" s="254"/>
      <c r="F861" s="217"/>
      <c r="G861" s="228"/>
      <c r="H861" s="229"/>
      <c r="I861" s="229"/>
      <c r="J861" s="216"/>
      <c r="K861" s="217"/>
      <c r="L861" s="230"/>
      <c r="M861" s="231"/>
      <c r="N861" s="231"/>
      <c r="O861" s="231"/>
      <c r="P861" s="231"/>
      <c r="Q861" s="232"/>
      <c r="R861" s="232"/>
      <c r="S861" s="232"/>
      <c r="T861" s="232"/>
      <c r="U861" s="232"/>
      <c r="V861" s="232"/>
      <c r="W861" s="232"/>
      <c r="X861" s="232"/>
      <c r="Y861" s="232"/>
      <c r="Z861" s="232"/>
      <c r="AA861" s="232"/>
      <c r="AB861" s="232"/>
      <c r="AC861" s="232"/>
      <c r="AD861" s="232"/>
      <c r="AE861" s="232"/>
      <c r="AF861" s="232"/>
      <c r="AG861" s="232"/>
      <c r="AH861" s="232"/>
      <c r="AI861" s="232"/>
      <c r="AJ861" s="232"/>
      <c r="AK861" s="232"/>
      <c r="AL861" s="232"/>
      <c r="AM861" s="232"/>
      <c r="AN861" s="232"/>
      <c r="AO861" s="232"/>
      <c r="AP861" s="232"/>
      <c r="AQ861" s="232"/>
      <c r="AR861" s="231"/>
      <c r="AS861" s="231"/>
      <c r="AT861" s="231"/>
      <c r="AU861" s="231"/>
      <c r="AV861" s="231"/>
      <c r="AW861" s="231"/>
      <c r="AX861" s="231"/>
      <c r="AY861" s="231"/>
    </row>
    <row r="862" spans="3:51" s="255" customFormat="1">
      <c r="C862" s="227"/>
      <c r="D862" s="253"/>
      <c r="E862" s="254"/>
      <c r="F862" s="217"/>
      <c r="G862" s="228"/>
      <c r="H862" s="229"/>
      <c r="I862" s="229"/>
      <c r="J862" s="216"/>
      <c r="K862" s="217"/>
      <c r="L862" s="230"/>
      <c r="M862" s="231"/>
      <c r="N862" s="231"/>
      <c r="O862" s="231"/>
      <c r="P862" s="231"/>
      <c r="Q862" s="232"/>
      <c r="R862" s="232"/>
      <c r="S862" s="232"/>
      <c r="T862" s="232"/>
      <c r="U862" s="232"/>
      <c r="V862" s="232"/>
      <c r="W862" s="232"/>
      <c r="X862" s="232"/>
      <c r="Y862" s="232"/>
      <c r="Z862" s="232"/>
      <c r="AA862" s="232"/>
      <c r="AB862" s="232"/>
      <c r="AC862" s="232"/>
      <c r="AD862" s="232"/>
      <c r="AE862" s="232"/>
      <c r="AF862" s="232"/>
      <c r="AG862" s="232"/>
      <c r="AH862" s="232"/>
      <c r="AI862" s="232"/>
      <c r="AJ862" s="232"/>
      <c r="AK862" s="232"/>
      <c r="AL862" s="232"/>
      <c r="AM862" s="232"/>
      <c r="AN862" s="232"/>
      <c r="AO862" s="232"/>
      <c r="AP862" s="232"/>
      <c r="AQ862" s="232"/>
      <c r="AR862" s="231"/>
      <c r="AS862" s="231"/>
      <c r="AT862" s="231"/>
      <c r="AU862" s="231"/>
      <c r="AV862" s="231"/>
      <c r="AW862" s="231"/>
      <c r="AX862" s="231"/>
      <c r="AY862" s="231"/>
    </row>
    <row r="863" spans="3:51" s="255" customFormat="1">
      <c r="C863" s="227"/>
      <c r="D863" s="253"/>
      <c r="E863" s="254"/>
      <c r="F863" s="217"/>
      <c r="G863" s="228"/>
      <c r="H863" s="229"/>
      <c r="I863" s="229"/>
      <c r="J863" s="216"/>
      <c r="K863" s="217"/>
      <c r="L863" s="230"/>
      <c r="M863" s="231"/>
      <c r="N863" s="231"/>
      <c r="O863" s="231"/>
      <c r="P863" s="231"/>
      <c r="Q863" s="232"/>
      <c r="R863" s="232"/>
      <c r="S863" s="232"/>
      <c r="T863" s="232"/>
      <c r="U863" s="232"/>
      <c r="V863" s="232"/>
      <c r="W863" s="232"/>
      <c r="X863" s="232"/>
      <c r="Y863" s="232"/>
      <c r="Z863" s="232"/>
      <c r="AA863" s="232"/>
      <c r="AB863" s="232"/>
      <c r="AC863" s="232"/>
      <c r="AD863" s="232"/>
      <c r="AE863" s="232"/>
      <c r="AF863" s="232"/>
      <c r="AG863" s="232"/>
      <c r="AH863" s="232"/>
      <c r="AI863" s="232"/>
      <c r="AJ863" s="232"/>
      <c r="AK863" s="232"/>
      <c r="AL863" s="232"/>
      <c r="AM863" s="232"/>
      <c r="AN863" s="232"/>
      <c r="AO863" s="232"/>
      <c r="AP863" s="232"/>
      <c r="AQ863" s="232"/>
      <c r="AR863" s="231"/>
      <c r="AS863" s="231"/>
      <c r="AT863" s="231"/>
      <c r="AU863" s="231"/>
      <c r="AV863" s="231"/>
      <c r="AW863" s="231"/>
      <c r="AX863" s="231"/>
      <c r="AY863" s="231"/>
    </row>
    <row r="864" spans="3:51" s="255" customFormat="1">
      <c r="C864" s="227"/>
      <c r="D864" s="253"/>
      <c r="E864" s="254"/>
      <c r="F864" s="217"/>
      <c r="G864" s="228"/>
      <c r="H864" s="229"/>
      <c r="I864" s="229"/>
      <c r="J864" s="216"/>
      <c r="K864" s="217"/>
      <c r="L864" s="230"/>
      <c r="M864" s="231"/>
      <c r="N864" s="231"/>
      <c r="O864" s="231"/>
      <c r="P864" s="231"/>
      <c r="Q864" s="232"/>
      <c r="R864" s="232"/>
      <c r="S864" s="232"/>
      <c r="T864" s="232"/>
      <c r="U864" s="232"/>
      <c r="V864" s="232"/>
      <c r="W864" s="232"/>
      <c r="X864" s="232"/>
      <c r="Y864" s="232"/>
      <c r="Z864" s="232"/>
      <c r="AA864" s="232"/>
      <c r="AB864" s="232"/>
      <c r="AC864" s="232"/>
      <c r="AD864" s="232"/>
      <c r="AE864" s="232"/>
      <c r="AF864" s="232"/>
      <c r="AG864" s="232"/>
      <c r="AH864" s="232"/>
      <c r="AI864" s="232"/>
      <c r="AJ864" s="232"/>
      <c r="AK864" s="232"/>
      <c r="AL864" s="232"/>
      <c r="AM864" s="232"/>
      <c r="AN864" s="232"/>
      <c r="AO864" s="232"/>
      <c r="AP864" s="232"/>
      <c r="AQ864" s="232"/>
      <c r="AR864" s="231"/>
      <c r="AS864" s="231"/>
      <c r="AT864" s="231"/>
      <c r="AU864" s="231"/>
      <c r="AV864" s="231"/>
      <c r="AW864" s="231"/>
      <c r="AX864" s="231"/>
      <c r="AY864" s="231"/>
    </row>
    <row r="865" spans="3:51" s="255" customFormat="1">
      <c r="C865" s="227"/>
      <c r="D865" s="253"/>
      <c r="E865" s="254"/>
      <c r="F865" s="217"/>
      <c r="G865" s="228"/>
      <c r="H865" s="229"/>
      <c r="I865" s="229"/>
      <c r="J865" s="216"/>
      <c r="K865" s="217"/>
      <c r="L865" s="230"/>
      <c r="M865" s="231"/>
      <c r="N865" s="231"/>
      <c r="O865" s="231"/>
      <c r="P865" s="231"/>
      <c r="Q865" s="232"/>
      <c r="R865" s="232"/>
      <c r="S865" s="232"/>
      <c r="T865" s="232"/>
      <c r="U865" s="232"/>
      <c r="V865" s="232"/>
      <c r="W865" s="232"/>
      <c r="X865" s="232"/>
      <c r="Y865" s="232"/>
      <c r="Z865" s="232"/>
      <c r="AA865" s="232"/>
      <c r="AB865" s="232"/>
      <c r="AC865" s="232"/>
      <c r="AD865" s="232"/>
      <c r="AE865" s="232"/>
      <c r="AF865" s="232"/>
      <c r="AG865" s="232"/>
      <c r="AH865" s="232"/>
      <c r="AI865" s="232"/>
      <c r="AJ865" s="232"/>
      <c r="AK865" s="232"/>
      <c r="AL865" s="232"/>
      <c r="AM865" s="232"/>
      <c r="AN865" s="232"/>
      <c r="AO865" s="232"/>
      <c r="AP865" s="232"/>
      <c r="AQ865" s="232"/>
      <c r="AR865" s="231"/>
      <c r="AS865" s="231"/>
      <c r="AT865" s="231"/>
      <c r="AU865" s="231"/>
      <c r="AV865" s="231"/>
      <c r="AW865" s="231"/>
      <c r="AX865" s="231"/>
      <c r="AY865" s="231"/>
    </row>
    <row r="866" spans="3:51" s="255" customFormat="1">
      <c r="C866" s="227"/>
      <c r="D866" s="253"/>
      <c r="E866" s="254"/>
      <c r="F866" s="217"/>
      <c r="G866" s="228"/>
      <c r="H866" s="229"/>
      <c r="I866" s="229"/>
      <c r="J866" s="216"/>
      <c r="K866" s="217"/>
      <c r="L866" s="230"/>
      <c r="M866" s="231"/>
      <c r="N866" s="231"/>
      <c r="O866" s="231"/>
      <c r="P866" s="231"/>
      <c r="Q866" s="232"/>
      <c r="R866" s="232"/>
      <c r="S866" s="232"/>
      <c r="T866" s="232"/>
      <c r="U866" s="232"/>
      <c r="V866" s="232"/>
      <c r="W866" s="232"/>
      <c r="X866" s="232"/>
      <c r="Y866" s="232"/>
      <c r="Z866" s="232"/>
      <c r="AA866" s="232"/>
      <c r="AB866" s="232"/>
      <c r="AC866" s="232"/>
      <c r="AD866" s="232"/>
      <c r="AE866" s="232"/>
      <c r="AF866" s="232"/>
      <c r="AG866" s="232"/>
      <c r="AH866" s="232"/>
      <c r="AI866" s="232"/>
      <c r="AJ866" s="232"/>
      <c r="AK866" s="232"/>
      <c r="AL866" s="232"/>
      <c r="AM866" s="232"/>
      <c r="AN866" s="232"/>
      <c r="AO866" s="232"/>
      <c r="AP866" s="232"/>
      <c r="AQ866" s="232"/>
      <c r="AR866" s="231"/>
      <c r="AS866" s="231"/>
      <c r="AT866" s="231"/>
      <c r="AU866" s="231"/>
      <c r="AV866" s="231"/>
      <c r="AW866" s="231"/>
      <c r="AX866" s="231"/>
      <c r="AY866" s="231"/>
    </row>
    <row r="867" spans="3:51" s="255" customFormat="1">
      <c r="C867" s="227"/>
      <c r="D867" s="253"/>
      <c r="E867" s="254"/>
      <c r="F867" s="217"/>
      <c r="G867" s="228"/>
      <c r="H867" s="229"/>
      <c r="I867" s="229"/>
      <c r="J867" s="216"/>
      <c r="K867" s="217"/>
      <c r="L867" s="230"/>
      <c r="M867" s="231"/>
      <c r="N867" s="231"/>
      <c r="O867" s="231"/>
      <c r="P867" s="231"/>
      <c r="Q867" s="232"/>
      <c r="R867" s="232"/>
      <c r="S867" s="232"/>
      <c r="T867" s="232"/>
      <c r="U867" s="232"/>
      <c r="V867" s="232"/>
      <c r="W867" s="232"/>
      <c r="X867" s="232"/>
      <c r="Y867" s="232"/>
      <c r="Z867" s="232"/>
      <c r="AA867" s="232"/>
      <c r="AB867" s="232"/>
      <c r="AC867" s="232"/>
      <c r="AD867" s="232"/>
      <c r="AE867" s="232"/>
      <c r="AF867" s="232"/>
      <c r="AG867" s="232"/>
      <c r="AH867" s="232"/>
      <c r="AI867" s="232"/>
      <c r="AJ867" s="232"/>
      <c r="AK867" s="232"/>
      <c r="AL867" s="232"/>
      <c r="AM867" s="232"/>
      <c r="AN867" s="232"/>
      <c r="AO867" s="232"/>
      <c r="AP867" s="232"/>
      <c r="AQ867" s="232"/>
      <c r="AR867" s="231"/>
      <c r="AS867" s="231"/>
      <c r="AT867" s="231"/>
      <c r="AU867" s="231"/>
      <c r="AV867" s="231"/>
      <c r="AW867" s="231"/>
      <c r="AX867" s="231"/>
      <c r="AY867" s="231"/>
    </row>
    <row r="868" spans="3:51" s="255" customFormat="1">
      <c r="C868" s="227"/>
      <c r="D868" s="253"/>
      <c r="E868" s="254"/>
      <c r="F868" s="217"/>
      <c r="G868" s="228"/>
      <c r="H868" s="229"/>
      <c r="I868" s="229"/>
      <c r="J868" s="216"/>
      <c r="K868" s="217"/>
      <c r="L868" s="230"/>
      <c r="M868" s="231"/>
      <c r="N868" s="231"/>
      <c r="O868" s="231"/>
      <c r="P868" s="231"/>
      <c r="Q868" s="232"/>
      <c r="R868" s="232"/>
      <c r="S868" s="232"/>
      <c r="T868" s="232"/>
      <c r="U868" s="232"/>
      <c r="V868" s="232"/>
      <c r="W868" s="232"/>
      <c r="X868" s="232"/>
      <c r="Y868" s="232"/>
      <c r="Z868" s="232"/>
      <c r="AA868" s="232"/>
      <c r="AB868" s="232"/>
      <c r="AC868" s="232"/>
      <c r="AD868" s="232"/>
      <c r="AE868" s="232"/>
      <c r="AF868" s="232"/>
      <c r="AG868" s="232"/>
      <c r="AH868" s="232"/>
      <c r="AI868" s="232"/>
      <c r="AJ868" s="232"/>
      <c r="AK868" s="232"/>
      <c r="AL868" s="232"/>
      <c r="AM868" s="232"/>
      <c r="AN868" s="232"/>
      <c r="AO868" s="232"/>
      <c r="AP868" s="232"/>
      <c r="AQ868" s="232"/>
      <c r="AR868" s="231"/>
      <c r="AS868" s="231"/>
      <c r="AT868" s="231"/>
      <c r="AU868" s="231"/>
      <c r="AV868" s="231"/>
      <c r="AW868" s="231"/>
      <c r="AX868" s="231"/>
      <c r="AY868" s="231"/>
    </row>
    <row r="869" spans="3:51" s="255" customFormat="1">
      <c r="C869" s="227"/>
      <c r="D869" s="253"/>
      <c r="E869" s="254"/>
      <c r="F869" s="217"/>
      <c r="G869" s="228"/>
      <c r="H869" s="229"/>
      <c r="I869" s="229"/>
      <c r="J869" s="216"/>
      <c r="K869" s="217"/>
      <c r="L869" s="230"/>
      <c r="M869" s="231"/>
      <c r="N869" s="231"/>
      <c r="O869" s="231"/>
      <c r="P869" s="231"/>
      <c r="Q869" s="232"/>
      <c r="R869" s="232"/>
      <c r="S869" s="232"/>
      <c r="T869" s="232"/>
      <c r="U869" s="232"/>
      <c r="V869" s="232"/>
      <c r="W869" s="232"/>
      <c r="X869" s="232"/>
      <c r="Y869" s="232"/>
      <c r="Z869" s="232"/>
      <c r="AA869" s="232"/>
      <c r="AB869" s="232"/>
      <c r="AC869" s="232"/>
      <c r="AD869" s="232"/>
      <c r="AE869" s="232"/>
      <c r="AF869" s="232"/>
      <c r="AG869" s="232"/>
      <c r="AH869" s="232"/>
      <c r="AI869" s="232"/>
      <c r="AJ869" s="232"/>
      <c r="AK869" s="232"/>
      <c r="AL869" s="232"/>
      <c r="AM869" s="232"/>
      <c r="AN869" s="232"/>
      <c r="AO869" s="232"/>
      <c r="AP869" s="232"/>
      <c r="AQ869" s="232"/>
      <c r="AR869" s="231"/>
      <c r="AS869" s="231"/>
      <c r="AT869" s="231"/>
      <c r="AU869" s="231"/>
      <c r="AV869" s="231"/>
      <c r="AW869" s="231"/>
      <c r="AX869" s="231"/>
      <c r="AY869" s="231"/>
    </row>
    <row r="870" spans="3:51" s="255" customFormat="1">
      <c r="C870" s="227"/>
      <c r="D870" s="253"/>
      <c r="E870" s="254"/>
      <c r="F870" s="217"/>
      <c r="G870" s="228"/>
      <c r="H870" s="229"/>
      <c r="I870" s="229"/>
      <c r="J870" s="216"/>
      <c r="K870" s="217"/>
      <c r="L870" s="230"/>
      <c r="M870" s="231"/>
      <c r="N870" s="231"/>
      <c r="O870" s="231"/>
      <c r="P870" s="231"/>
      <c r="Q870" s="232"/>
      <c r="R870" s="232"/>
      <c r="S870" s="232"/>
      <c r="T870" s="232"/>
      <c r="U870" s="232"/>
      <c r="V870" s="232"/>
      <c r="W870" s="232"/>
      <c r="X870" s="232"/>
      <c r="Y870" s="232"/>
      <c r="Z870" s="232"/>
      <c r="AA870" s="232"/>
      <c r="AB870" s="232"/>
      <c r="AC870" s="232"/>
      <c r="AD870" s="232"/>
      <c r="AE870" s="232"/>
      <c r="AF870" s="232"/>
      <c r="AG870" s="232"/>
      <c r="AH870" s="232"/>
      <c r="AI870" s="232"/>
      <c r="AJ870" s="232"/>
      <c r="AK870" s="232"/>
      <c r="AL870" s="232"/>
      <c r="AM870" s="232"/>
      <c r="AN870" s="232"/>
      <c r="AO870" s="232"/>
      <c r="AP870" s="232"/>
      <c r="AQ870" s="232"/>
      <c r="AR870" s="231"/>
      <c r="AS870" s="231"/>
      <c r="AT870" s="231"/>
      <c r="AU870" s="231"/>
      <c r="AV870" s="231"/>
      <c r="AW870" s="231"/>
      <c r="AX870" s="231"/>
      <c r="AY870" s="231"/>
    </row>
    <row r="871" spans="3:51" s="255" customFormat="1">
      <c r="C871" s="227"/>
      <c r="D871" s="253"/>
      <c r="E871" s="254"/>
      <c r="F871" s="217"/>
      <c r="G871" s="228"/>
      <c r="H871" s="229"/>
      <c r="I871" s="229"/>
      <c r="J871" s="216"/>
      <c r="K871" s="217"/>
      <c r="L871" s="230"/>
      <c r="M871" s="231"/>
      <c r="N871" s="231"/>
      <c r="O871" s="231"/>
      <c r="P871" s="231"/>
      <c r="Q871" s="232"/>
      <c r="R871" s="232"/>
      <c r="S871" s="232"/>
      <c r="T871" s="232"/>
      <c r="U871" s="232"/>
      <c r="V871" s="232"/>
      <c r="W871" s="232"/>
      <c r="X871" s="232"/>
      <c r="Y871" s="232"/>
      <c r="Z871" s="232"/>
      <c r="AA871" s="232"/>
      <c r="AB871" s="232"/>
      <c r="AC871" s="232"/>
      <c r="AD871" s="232"/>
      <c r="AE871" s="232"/>
      <c r="AF871" s="232"/>
      <c r="AG871" s="232"/>
      <c r="AH871" s="232"/>
      <c r="AI871" s="232"/>
      <c r="AJ871" s="232"/>
      <c r="AK871" s="232"/>
      <c r="AL871" s="232"/>
      <c r="AM871" s="232"/>
      <c r="AN871" s="232"/>
      <c r="AO871" s="232"/>
      <c r="AP871" s="232"/>
      <c r="AQ871" s="232"/>
      <c r="AR871" s="231"/>
      <c r="AS871" s="231"/>
      <c r="AT871" s="231"/>
      <c r="AU871" s="231"/>
      <c r="AV871" s="231"/>
      <c r="AW871" s="231"/>
      <c r="AX871" s="231"/>
      <c r="AY871" s="231"/>
    </row>
    <row r="872" spans="3:51" s="255" customFormat="1">
      <c r="C872" s="227"/>
      <c r="D872" s="253"/>
      <c r="E872" s="254"/>
      <c r="F872" s="217"/>
      <c r="G872" s="228"/>
      <c r="H872" s="229"/>
      <c r="I872" s="229"/>
      <c r="J872" s="216"/>
      <c r="K872" s="217"/>
      <c r="L872" s="230"/>
      <c r="M872" s="231"/>
      <c r="N872" s="231"/>
      <c r="O872" s="231"/>
      <c r="P872" s="231"/>
      <c r="Q872" s="232"/>
      <c r="R872" s="232"/>
      <c r="S872" s="232"/>
      <c r="T872" s="232"/>
      <c r="U872" s="232"/>
      <c r="V872" s="232"/>
      <c r="W872" s="232"/>
      <c r="X872" s="232"/>
      <c r="Y872" s="232"/>
      <c r="Z872" s="232"/>
      <c r="AA872" s="232"/>
      <c r="AB872" s="232"/>
      <c r="AC872" s="232"/>
      <c r="AD872" s="232"/>
      <c r="AE872" s="232"/>
      <c r="AF872" s="232"/>
      <c r="AG872" s="232"/>
      <c r="AH872" s="232"/>
      <c r="AI872" s="232"/>
      <c r="AJ872" s="232"/>
      <c r="AK872" s="232"/>
      <c r="AL872" s="232"/>
      <c r="AM872" s="232"/>
      <c r="AN872" s="232"/>
      <c r="AO872" s="232"/>
      <c r="AP872" s="232"/>
      <c r="AQ872" s="232"/>
      <c r="AR872" s="231"/>
      <c r="AS872" s="231"/>
      <c r="AT872" s="231"/>
      <c r="AU872" s="231"/>
      <c r="AV872" s="231"/>
      <c r="AW872" s="231"/>
      <c r="AX872" s="231"/>
      <c r="AY872" s="231"/>
    </row>
    <row r="873" spans="3:51" s="255" customFormat="1">
      <c r="C873" s="227"/>
      <c r="D873" s="253"/>
      <c r="E873" s="254"/>
      <c r="F873" s="217"/>
      <c r="G873" s="228"/>
      <c r="H873" s="229"/>
      <c r="I873" s="229"/>
      <c r="J873" s="216"/>
      <c r="K873" s="217"/>
      <c r="L873" s="230"/>
      <c r="M873" s="231"/>
      <c r="N873" s="231"/>
      <c r="O873" s="231"/>
      <c r="P873" s="231"/>
      <c r="Q873" s="232"/>
      <c r="R873" s="232"/>
      <c r="S873" s="232"/>
      <c r="T873" s="232"/>
      <c r="U873" s="232"/>
      <c r="V873" s="232"/>
      <c r="W873" s="232"/>
      <c r="X873" s="232"/>
      <c r="Y873" s="232"/>
      <c r="Z873" s="232"/>
      <c r="AA873" s="232"/>
      <c r="AB873" s="232"/>
      <c r="AC873" s="232"/>
      <c r="AD873" s="232"/>
      <c r="AE873" s="232"/>
      <c r="AF873" s="232"/>
      <c r="AG873" s="232"/>
      <c r="AH873" s="232"/>
      <c r="AI873" s="232"/>
      <c r="AJ873" s="232"/>
      <c r="AK873" s="232"/>
      <c r="AL873" s="232"/>
      <c r="AM873" s="232"/>
      <c r="AN873" s="232"/>
      <c r="AO873" s="232"/>
      <c r="AP873" s="232"/>
      <c r="AQ873" s="232"/>
      <c r="AR873" s="231"/>
      <c r="AS873" s="231"/>
      <c r="AT873" s="231"/>
      <c r="AU873" s="231"/>
      <c r="AV873" s="231"/>
      <c r="AW873" s="231"/>
      <c r="AX873" s="231"/>
      <c r="AY873" s="231"/>
    </row>
    <row r="874" spans="3:51" s="255" customFormat="1">
      <c r="C874" s="227"/>
      <c r="D874" s="253"/>
      <c r="E874" s="254"/>
      <c r="F874" s="217"/>
      <c r="G874" s="228"/>
      <c r="H874" s="229"/>
      <c r="I874" s="229"/>
      <c r="J874" s="216"/>
      <c r="K874" s="217"/>
      <c r="L874" s="230"/>
      <c r="M874" s="231"/>
      <c r="N874" s="231"/>
      <c r="O874" s="231"/>
      <c r="P874" s="231"/>
      <c r="Q874" s="232"/>
      <c r="R874" s="232"/>
      <c r="S874" s="232"/>
      <c r="T874" s="232"/>
      <c r="U874" s="232"/>
      <c r="V874" s="232"/>
      <c r="W874" s="232"/>
      <c r="X874" s="232"/>
      <c r="Y874" s="232"/>
      <c r="Z874" s="232"/>
      <c r="AA874" s="232"/>
      <c r="AB874" s="232"/>
      <c r="AC874" s="232"/>
      <c r="AD874" s="232"/>
      <c r="AE874" s="232"/>
      <c r="AF874" s="232"/>
      <c r="AG874" s="232"/>
      <c r="AH874" s="232"/>
      <c r="AI874" s="232"/>
      <c r="AJ874" s="232"/>
      <c r="AK874" s="232"/>
      <c r="AL874" s="232"/>
      <c r="AM874" s="232"/>
      <c r="AN874" s="232"/>
      <c r="AO874" s="232"/>
      <c r="AP874" s="232"/>
      <c r="AQ874" s="232"/>
      <c r="AR874" s="231"/>
      <c r="AS874" s="231"/>
      <c r="AT874" s="231"/>
      <c r="AU874" s="231"/>
      <c r="AV874" s="231"/>
      <c r="AW874" s="231"/>
      <c r="AX874" s="231"/>
      <c r="AY874" s="231"/>
    </row>
    <row r="875" spans="3:51" s="255" customFormat="1">
      <c r="C875" s="227"/>
      <c r="D875" s="253"/>
      <c r="E875" s="254"/>
      <c r="F875" s="217"/>
      <c r="G875" s="228"/>
      <c r="H875" s="229"/>
      <c r="I875" s="229"/>
      <c r="J875" s="216"/>
      <c r="K875" s="217"/>
      <c r="L875" s="230"/>
      <c r="M875" s="231"/>
      <c r="N875" s="231"/>
      <c r="O875" s="231"/>
      <c r="P875" s="231"/>
      <c r="Q875" s="232"/>
      <c r="R875" s="232"/>
      <c r="S875" s="232"/>
      <c r="T875" s="232"/>
      <c r="U875" s="232"/>
      <c r="V875" s="232"/>
      <c r="W875" s="232"/>
      <c r="X875" s="232"/>
      <c r="Y875" s="232"/>
      <c r="Z875" s="232"/>
      <c r="AA875" s="232"/>
      <c r="AB875" s="232"/>
      <c r="AC875" s="232"/>
      <c r="AD875" s="232"/>
      <c r="AE875" s="232"/>
      <c r="AF875" s="232"/>
      <c r="AG875" s="232"/>
      <c r="AH875" s="232"/>
      <c r="AI875" s="232"/>
      <c r="AJ875" s="232"/>
      <c r="AK875" s="232"/>
      <c r="AL875" s="232"/>
      <c r="AM875" s="232"/>
      <c r="AN875" s="232"/>
      <c r="AO875" s="232"/>
      <c r="AP875" s="232"/>
      <c r="AQ875" s="232"/>
      <c r="AR875" s="231"/>
      <c r="AS875" s="231"/>
      <c r="AT875" s="231"/>
      <c r="AU875" s="231"/>
      <c r="AV875" s="231"/>
      <c r="AW875" s="231"/>
      <c r="AX875" s="231"/>
      <c r="AY875" s="231"/>
    </row>
    <row r="876" spans="3:51" s="255" customFormat="1">
      <c r="C876" s="227"/>
      <c r="D876" s="253"/>
      <c r="E876" s="254"/>
      <c r="F876" s="217"/>
      <c r="G876" s="228"/>
      <c r="H876" s="229"/>
      <c r="I876" s="229"/>
      <c r="J876" s="216"/>
      <c r="K876" s="217"/>
      <c r="L876" s="230"/>
      <c r="M876" s="231"/>
      <c r="N876" s="231"/>
      <c r="O876" s="231"/>
      <c r="P876" s="231"/>
      <c r="Q876" s="232"/>
      <c r="R876" s="232"/>
      <c r="S876" s="232"/>
      <c r="T876" s="232"/>
      <c r="U876" s="232"/>
      <c r="V876" s="232"/>
      <c r="W876" s="232"/>
      <c r="X876" s="232"/>
      <c r="Y876" s="232"/>
      <c r="Z876" s="232"/>
      <c r="AA876" s="232"/>
      <c r="AB876" s="232"/>
      <c r="AC876" s="232"/>
      <c r="AD876" s="232"/>
      <c r="AE876" s="232"/>
      <c r="AF876" s="232"/>
      <c r="AG876" s="232"/>
      <c r="AH876" s="232"/>
      <c r="AI876" s="232"/>
      <c r="AJ876" s="232"/>
      <c r="AK876" s="232"/>
      <c r="AL876" s="232"/>
      <c r="AM876" s="232"/>
      <c r="AN876" s="232"/>
      <c r="AO876" s="232"/>
      <c r="AP876" s="232"/>
      <c r="AQ876" s="232"/>
      <c r="AR876" s="231"/>
      <c r="AS876" s="231"/>
      <c r="AT876" s="231"/>
      <c r="AU876" s="231"/>
      <c r="AV876" s="231"/>
      <c r="AW876" s="231"/>
      <c r="AX876" s="231"/>
      <c r="AY876" s="231"/>
    </row>
    <row r="877" spans="3:51" s="255" customFormat="1">
      <c r="C877" s="227"/>
      <c r="D877" s="253"/>
      <c r="E877" s="254"/>
      <c r="F877" s="217"/>
      <c r="G877" s="228"/>
      <c r="H877" s="229"/>
      <c r="I877" s="229"/>
      <c r="J877" s="216"/>
      <c r="K877" s="217"/>
      <c r="L877" s="230"/>
      <c r="M877" s="231"/>
      <c r="N877" s="231"/>
      <c r="O877" s="231"/>
      <c r="P877" s="231"/>
      <c r="Q877" s="232"/>
      <c r="R877" s="232"/>
      <c r="S877" s="232"/>
      <c r="T877" s="232"/>
      <c r="U877" s="232"/>
      <c r="V877" s="232"/>
      <c r="W877" s="232"/>
      <c r="X877" s="232"/>
      <c r="Y877" s="232"/>
      <c r="Z877" s="232"/>
      <c r="AA877" s="232"/>
      <c r="AB877" s="232"/>
      <c r="AC877" s="232"/>
      <c r="AD877" s="232"/>
      <c r="AE877" s="232"/>
      <c r="AF877" s="232"/>
      <c r="AG877" s="232"/>
      <c r="AH877" s="232"/>
      <c r="AI877" s="232"/>
      <c r="AJ877" s="232"/>
      <c r="AK877" s="232"/>
      <c r="AL877" s="232"/>
      <c r="AM877" s="232"/>
      <c r="AN877" s="232"/>
      <c r="AO877" s="232"/>
      <c r="AP877" s="232"/>
      <c r="AQ877" s="232"/>
      <c r="AR877" s="231"/>
      <c r="AS877" s="231"/>
      <c r="AT877" s="231"/>
      <c r="AU877" s="231"/>
      <c r="AV877" s="231"/>
      <c r="AW877" s="231"/>
      <c r="AX877" s="231"/>
      <c r="AY877" s="231"/>
    </row>
    <row r="878" spans="3:51" s="255" customFormat="1">
      <c r="C878" s="227"/>
      <c r="D878" s="253"/>
      <c r="E878" s="254"/>
      <c r="F878" s="217"/>
      <c r="G878" s="228"/>
      <c r="H878" s="229"/>
      <c r="I878" s="229"/>
      <c r="J878" s="216"/>
      <c r="K878" s="217"/>
      <c r="L878" s="230"/>
      <c r="M878" s="231"/>
      <c r="N878" s="231"/>
      <c r="O878" s="231"/>
      <c r="P878" s="231"/>
      <c r="Q878" s="232"/>
      <c r="R878" s="232"/>
      <c r="S878" s="232"/>
      <c r="T878" s="232"/>
      <c r="U878" s="232"/>
      <c r="V878" s="232"/>
      <c r="W878" s="232"/>
      <c r="X878" s="232"/>
      <c r="Y878" s="232"/>
      <c r="Z878" s="232"/>
      <c r="AA878" s="232"/>
      <c r="AB878" s="232"/>
      <c r="AC878" s="232"/>
      <c r="AD878" s="232"/>
      <c r="AE878" s="232"/>
      <c r="AF878" s="232"/>
      <c r="AG878" s="232"/>
      <c r="AH878" s="232"/>
      <c r="AI878" s="232"/>
      <c r="AJ878" s="232"/>
      <c r="AK878" s="232"/>
      <c r="AL878" s="232"/>
      <c r="AM878" s="232"/>
      <c r="AN878" s="232"/>
      <c r="AO878" s="232"/>
      <c r="AP878" s="232"/>
      <c r="AQ878" s="232"/>
      <c r="AR878" s="231"/>
      <c r="AS878" s="231"/>
      <c r="AT878" s="231"/>
      <c r="AU878" s="231"/>
      <c r="AV878" s="231"/>
      <c r="AW878" s="231"/>
      <c r="AX878" s="231"/>
      <c r="AY878" s="231"/>
    </row>
    <row r="879" spans="3:51" s="255" customFormat="1">
      <c r="C879" s="227"/>
      <c r="D879" s="253"/>
      <c r="E879" s="254"/>
      <c r="F879" s="217"/>
      <c r="G879" s="228"/>
      <c r="H879" s="229"/>
      <c r="I879" s="229"/>
      <c r="J879" s="216"/>
      <c r="K879" s="217"/>
      <c r="L879" s="230"/>
      <c r="M879" s="231"/>
      <c r="N879" s="231"/>
      <c r="O879" s="231"/>
      <c r="P879" s="231"/>
      <c r="Q879" s="232"/>
      <c r="R879" s="232"/>
      <c r="S879" s="232"/>
      <c r="T879" s="232"/>
      <c r="U879" s="232"/>
      <c r="V879" s="232"/>
      <c r="W879" s="232"/>
      <c r="X879" s="232"/>
      <c r="Y879" s="232"/>
      <c r="Z879" s="232"/>
      <c r="AA879" s="232"/>
      <c r="AB879" s="232"/>
      <c r="AC879" s="232"/>
      <c r="AD879" s="232"/>
      <c r="AE879" s="232"/>
      <c r="AF879" s="232"/>
      <c r="AG879" s="232"/>
      <c r="AH879" s="232"/>
      <c r="AI879" s="232"/>
      <c r="AJ879" s="232"/>
      <c r="AK879" s="232"/>
      <c r="AL879" s="232"/>
      <c r="AM879" s="232"/>
      <c r="AN879" s="232"/>
      <c r="AO879" s="232"/>
      <c r="AP879" s="232"/>
      <c r="AQ879" s="232"/>
      <c r="AR879" s="231"/>
      <c r="AS879" s="231"/>
      <c r="AT879" s="231"/>
      <c r="AU879" s="231"/>
      <c r="AV879" s="231"/>
      <c r="AW879" s="231"/>
      <c r="AX879" s="231"/>
      <c r="AY879" s="231"/>
    </row>
    <row r="880" spans="3:51" s="255" customFormat="1">
      <c r="C880" s="227"/>
      <c r="D880" s="253"/>
      <c r="E880" s="254"/>
      <c r="F880" s="217"/>
      <c r="G880" s="228"/>
      <c r="H880" s="229"/>
      <c r="I880" s="229"/>
      <c r="J880" s="216"/>
      <c r="K880" s="217"/>
      <c r="L880" s="230"/>
      <c r="M880" s="231"/>
      <c r="N880" s="231"/>
      <c r="O880" s="231"/>
      <c r="P880" s="231"/>
      <c r="Q880" s="232"/>
      <c r="R880" s="232"/>
      <c r="S880" s="232"/>
      <c r="T880" s="232"/>
      <c r="U880" s="232"/>
      <c r="V880" s="232"/>
      <c r="W880" s="232"/>
      <c r="X880" s="232"/>
      <c r="Y880" s="232"/>
      <c r="Z880" s="232"/>
      <c r="AA880" s="232"/>
      <c r="AB880" s="232"/>
      <c r="AC880" s="232"/>
      <c r="AD880" s="232"/>
      <c r="AE880" s="232"/>
      <c r="AF880" s="232"/>
      <c r="AG880" s="232"/>
      <c r="AH880" s="232"/>
      <c r="AI880" s="232"/>
      <c r="AJ880" s="232"/>
      <c r="AK880" s="232"/>
      <c r="AL880" s="232"/>
      <c r="AM880" s="232"/>
      <c r="AN880" s="232"/>
      <c r="AO880" s="232"/>
      <c r="AP880" s="232"/>
      <c r="AQ880" s="232"/>
      <c r="AR880" s="231"/>
      <c r="AS880" s="231"/>
      <c r="AT880" s="231"/>
      <c r="AU880" s="231"/>
      <c r="AV880" s="231"/>
      <c r="AW880" s="231"/>
      <c r="AX880" s="231"/>
      <c r="AY880" s="231"/>
    </row>
    <row r="881" spans="3:51" s="255" customFormat="1">
      <c r="C881" s="227"/>
      <c r="D881" s="253"/>
      <c r="E881" s="254"/>
      <c r="F881" s="217"/>
      <c r="G881" s="228"/>
      <c r="H881" s="229"/>
      <c r="I881" s="229"/>
      <c r="J881" s="216"/>
      <c r="K881" s="217"/>
      <c r="L881" s="230"/>
      <c r="M881" s="231"/>
      <c r="N881" s="231"/>
      <c r="O881" s="231"/>
      <c r="P881" s="231"/>
      <c r="Q881" s="232"/>
      <c r="R881" s="232"/>
      <c r="S881" s="232"/>
      <c r="T881" s="232"/>
      <c r="U881" s="232"/>
      <c r="V881" s="232"/>
      <c r="W881" s="232"/>
      <c r="X881" s="232"/>
      <c r="Y881" s="232"/>
      <c r="Z881" s="232"/>
      <c r="AA881" s="232"/>
      <c r="AB881" s="232"/>
      <c r="AC881" s="232"/>
      <c r="AD881" s="232"/>
      <c r="AE881" s="232"/>
      <c r="AF881" s="232"/>
      <c r="AG881" s="232"/>
      <c r="AH881" s="232"/>
      <c r="AI881" s="232"/>
      <c r="AJ881" s="232"/>
      <c r="AK881" s="232"/>
      <c r="AL881" s="232"/>
      <c r="AM881" s="232"/>
      <c r="AN881" s="232"/>
      <c r="AO881" s="232"/>
      <c r="AP881" s="232"/>
      <c r="AQ881" s="232"/>
      <c r="AR881" s="231"/>
      <c r="AS881" s="231"/>
      <c r="AT881" s="231"/>
      <c r="AU881" s="231"/>
      <c r="AV881" s="231"/>
      <c r="AW881" s="231"/>
      <c r="AX881" s="231"/>
      <c r="AY881" s="231"/>
    </row>
    <row r="882" spans="3:51" s="255" customFormat="1">
      <c r="C882" s="227"/>
      <c r="D882" s="253"/>
      <c r="E882" s="254"/>
      <c r="F882" s="217"/>
      <c r="G882" s="228"/>
      <c r="H882" s="229"/>
      <c r="I882" s="229"/>
      <c r="J882" s="216"/>
      <c r="K882" s="217"/>
      <c r="L882" s="230"/>
      <c r="M882" s="231"/>
      <c r="N882" s="231"/>
      <c r="O882" s="231"/>
      <c r="P882" s="231"/>
      <c r="Q882" s="232"/>
      <c r="R882" s="232"/>
      <c r="S882" s="232"/>
      <c r="T882" s="232"/>
      <c r="U882" s="232"/>
      <c r="V882" s="232"/>
      <c r="W882" s="232"/>
      <c r="X882" s="232"/>
      <c r="Y882" s="232"/>
      <c r="Z882" s="232"/>
      <c r="AA882" s="232"/>
      <c r="AB882" s="232"/>
      <c r="AC882" s="232"/>
      <c r="AD882" s="232"/>
      <c r="AE882" s="232"/>
      <c r="AF882" s="232"/>
      <c r="AG882" s="232"/>
      <c r="AH882" s="232"/>
      <c r="AI882" s="232"/>
      <c r="AJ882" s="232"/>
      <c r="AK882" s="232"/>
      <c r="AL882" s="232"/>
      <c r="AM882" s="232"/>
      <c r="AN882" s="232"/>
      <c r="AO882" s="232"/>
      <c r="AP882" s="232"/>
      <c r="AQ882" s="232"/>
      <c r="AR882" s="231"/>
      <c r="AS882" s="231"/>
      <c r="AT882" s="231"/>
      <c r="AU882" s="231"/>
      <c r="AV882" s="231"/>
      <c r="AW882" s="231"/>
      <c r="AX882" s="231"/>
      <c r="AY882" s="231"/>
    </row>
    <row r="883" spans="3:51" s="255" customFormat="1">
      <c r="C883" s="227"/>
      <c r="D883" s="253"/>
      <c r="E883" s="254"/>
      <c r="F883" s="217"/>
      <c r="G883" s="228"/>
      <c r="H883" s="229"/>
      <c r="I883" s="229"/>
      <c r="J883" s="216"/>
      <c r="K883" s="217"/>
      <c r="L883" s="230"/>
      <c r="M883" s="231"/>
      <c r="N883" s="231"/>
      <c r="O883" s="231"/>
      <c r="P883" s="231"/>
      <c r="Q883" s="232"/>
      <c r="R883" s="232"/>
      <c r="S883" s="232"/>
      <c r="T883" s="232"/>
      <c r="U883" s="232"/>
      <c r="V883" s="232"/>
      <c r="W883" s="232"/>
      <c r="X883" s="232"/>
      <c r="Y883" s="232"/>
      <c r="Z883" s="232"/>
      <c r="AA883" s="232"/>
      <c r="AB883" s="232"/>
      <c r="AC883" s="232"/>
      <c r="AD883" s="232"/>
      <c r="AE883" s="232"/>
      <c r="AF883" s="232"/>
      <c r="AG883" s="232"/>
      <c r="AH883" s="232"/>
      <c r="AI883" s="232"/>
      <c r="AJ883" s="232"/>
      <c r="AK883" s="232"/>
      <c r="AL883" s="232"/>
      <c r="AM883" s="232"/>
      <c r="AN883" s="232"/>
      <c r="AO883" s="232"/>
      <c r="AP883" s="232"/>
      <c r="AQ883" s="232"/>
      <c r="AR883" s="231"/>
      <c r="AS883" s="231"/>
      <c r="AT883" s="231"/>
      <c r="AU883" s="231"/>
      <c r="AV883" s="231"/>
      <c r="AW883" s="231"/>
      <c r="AX883" s="231"/>
      <c r="AY883" s="231"/>
    </row>
    <row r="884" spans="3:51" s="255" customFormat="1">
      <c r="C884" s="227"/>
      <c r="D884" s="253"/>
      <c r="E884" s="254"/>
      <c r="F884" s="217"/>
      <c r="G884" s="228"/>
      <c r="H884" s="229"/>
      <c r="I884" s="229"/>
      <c r="J884" s="216"/>
      <c r="K884" s="217"/>
      <c r="L884" s="230"/>
      <c r="M884" s="231"/>
      <c r="N884" s="231"/>
      <c r="O884" s="231"/>
      <c r="P884" s="231"/>
      <c r="Q884" s="232"/>
      <c r="R884" s="232"/>
      <c r="S884" s="232"/>
      <c r="T884" s="232"/>
      <c r="U884" s="232"/>
      <c r="V884" s="232"/>
      <c r="W884" s="232"/>
      <c r="X884" s="232"/>
      <c r="Y884" s="232"/>
      <c r="Z884" s="232"/>
      <c r="AA884" s="232"/>
      <c r="AB884" s="232"/>
      <c r="AC884" s="232"/>
      <c r="AD884" s="232"/>
      <c r="AE884" s="232"/>
      <c r="AF884" s="232"/>
      <c r="AG884" s="232"/>
      <c r="AH884" s="232"/>
      <c r="AI884" s="232"/>
      <c r="AJ884" s="232"/>
      <c r="AK884" s="232"/>
      <c r="AL884" s="232"/>
      <c r="AM884" s="232"/>
      <c r="AN884" s="232"/>
      <c r="AO884" s="232"/>
      <c r="AP884" s="232"/>
      <c r="AQ884" s="232"/>
      <c r="AR884" s="231"/>
      <c r="AS884" s="231"/>
      <c r="AT884" s="231"/>
      <c r="AU884" s="231"/>
      <c r="AV884" s="231"/>
      <c r="AW884" s="231"/>
      <c r="AX884" s="231"/>
      <c r="AY884" s="231"/>
    </row>
    <row r="885" spans="3:51" s="255" customFormat="1">
      <c r="C885" s="227"/>
      <c r="D885" s="253"/>
      <c r="E885" s="254"/>
      <c r="F885" s="217"/>
      <c r="G885" s="228"/>
      <c r="H885" s="229"/>
      <c r="I885" s="229"/>
      <c r="J885" s="216"/>
      <c r="K885" s="217"/>
      <c r="L885" s="230"/>
      <c r="M885" s="231"/>
      <c r="N885" s="231"/>
      <c r="O885" s="231"/>
      <c r="P885" s="231"/>
      <c r="Q885" s="232"/>
      <c r="R885" s="232"/>
      <c r="S885" s="232"/>
      <c r="T885" s="232"/>
      <c r="U885" s="232"/>
      <c r="V885" s="232"/>
      <c r="W885" s="232"/>
      <c r="X885" s="232"/>
      <c r="Y885" s="232"/>
      <c r="Z885" s="232"/>
      <c r="AA885" s="232"/>
      <c r="AB885" s="232"/>
      <c r="AC885" s="232"/>
      <c r="AD885" s="232"/>
      <c r="AE885" s="232"/>
      <c r="AF885" s="232"/>
      <c r="AG885" s="232"/>
      <c r="AH885" s="232"/>
      <c r="AI885" s="232"/>
      <c r="AJ885" s="232"/>
      <c r="AK885" s="232"/>
      <c r="AL885" s="232"/>
      <c r="AM885" s="232"/>
      <c r="AN885" s="232"/>
      <c r="AO885" s="232"/>
      <c r="AP885" s="232"/>
      <c r="AQ885" s="232"/>
      <c r="AR885" s="231"/>
      <c r="AS885" s="231"/>
      <c r="AT885" s="231"/>
      <c r="AU885" s="231"/>
      <c r="AV885" s="231"/>
      <c r="AW885" s="231"/>
      <c r="AX885" s="231"/>
      <c r="AY885" s="231"/>
    </row>
    <row r="886" spans="3:51" s="255" customFormat="1">
      <c r="C886" s="227"/>
      <c r="D886" s="253"/>
      <c r="E886" s="254"/>
      <c r="F886" s="217"/>
      <c r="G886" s="228"/>
      <c r="H886" s="229"/>
      <c r="I886" s="229"/>
      <c r="J886" s="216"/>
      <c r="K886" s="217"/>
      <c r="L886" s="230"/>
      <c r="M886" s="231"/>
      <c r="N886" s="231"/>
      <c r="O886" s="231"/>
      <c r="P886" s="231"/>
      <c r="Q886" s="232"/>
      <c r="R886" s="232"/>
      <c r="S886" s="232"/>
      <c r="T886" s="232"/>
      <c r="U886" s="232"/>
      <c r="V886" s="232"/>
      <c r="W886" s="232"/>
      <c r="X886" s="232"/>
      <c r="Y886" s="232"/>
      <c r="Z886" s="232"/>
      <c r="AA886" s="232"/>
      <c r="AB886" s="232"/>
      <c r="AC886" s="232"/>
      <c r="AD886" s="232"/>
      <c r="AE886" s="232"/>
      <c r="AF886" s="232"/>
      <c r="AG886" s="232"/>
      <c r="AH886" s="232"/>
      <c r="AI886" s="232"/>
      <c r="AJ886" s="232"/>
      <c r="AK886" s="232"/>
      <c r="AL886" s="232"/>
      <c r="AM886" s="232"/>
      <c r="AN886" s="232"/>
      <c r="AO886" s="232"/>
      <c r="AP886" s="232"/>
      <c r="AQ886" s="232"/>
      <c r="AR886" s="231"/>
      <c r="AS886" s="231"/>
      <c r="AT886" s="231"/>
      <c r="AU886" s="231"/>
      <c r="AV886" s="231"/>
      <c r="AW886" s="231"/>
      <c r="AX886" s="231"/>
      <c r="AY886" s="231"/>
    </row>
    <row r="887" spans="3:51" s="255" customFormat="1">
      <c r="C887" s="227"/>
      <c r="D887" s="253"/>
      <c r="E887" s="254"/>
      <c r="F887" s="217"/>
      <c r="G887" s="228"/>
      <c r="H887" s="229"/>
      <c r="I887" s="229"/>
      <c r="J887" s="216"/>
      <c r="K887" s="217"/>
      <c r="L887" s="230"/>
      <c r="M887" s="231"/>
      <c r="N887" s="231"/>
      <c r="O887" s="231"/>
      <c r="P887" s="231"/>
      <c r="Q887" s="232"/>
      <c r="R887" s="232"/>
      <c r="S887" s="232"/>
      <c r="T887" s="232"/>
      <c r="U887" s="232"/>
      <c r="V887" s="232"/>
      <c r="W887" s="232"/>
      <c r="X887" s="232"/>
      <c r="Y887" s="232"/>
      <c r="Z887" s="232"/>
      <c r="AA887" s="232"/>
      <c r="AB887" s="232"/>
      <c r="AC887" s="232"/>
      <c r="AD887" s="232"/>
      <c r="AE887" s="232"/>
      <c r="AF887" s="232"/>
      <c r="AG887" s="232"/>
      <c r="AH887" s="232"/>
      <c r="AI887" s="232"/>
      <c r="AJ887" s="232"/>
      <c r="AK887" s="232"/>
      <c r="AL887" s="232"/>
      <c r="AM887" s="232"/>
      <c r="AN887" s="232"/>
      <c r="AO887" s="232"/>
      <c r="AP887" s="232"/>
      <c r="AQ887" s="232"/>
      <c r="AR887" s="231"/>
      <c r="AS887" s="231"/>
      <c r="AT887" s="231"/>
      <c r="AU887" s="231"/>
      <c r="AV887" s="231"/>
      <c r="AW887" s="231"/>
      <c r="AX887" s="231"/>
      <c r="AY887" s="231"/>
    </row>
    <row r="888" spans="3:51" s="255" customFormat="1">
      <c r="C888" s="227"/>
      <c r="D888" s="253"/>
      <c r="E888" s="254"/>
      <c r="F888" s="217"/>
      <c r="G888" s="228"/>
      <c r="H888" s="229"/>
      <c r="I888" s="229"/>
      <c r="J888" s="216"/>
      <c r="K888" s="217"/>
      <c r="L888" s="230"/>
      <c r="M888" s="231"/>
      <c r="N888" s="231"/>
      <c r="O888" s="231"/>
      <c r="P888" s="231"/>
      <c r="Q888" s="232"/>
      <c r="R888" s="232"/>
      <c r="S888" s="232"/>
      <c r="T888" s="232"/>
      <c r="U888" s="232"/>
      <c r="V888" s="232"/>
      <c r="W888" s="232"/>
      <c r="X888" s="232"/>
      <c r="Y888" s="232"/>
      <c r="Z888" s="232"/>
      <c r="AA888" s="232"/>
      <c r="AB888" s="232"/>
      <c r="AC888" s="232"/>
      <c r="AD888" s="232"/>
      <c r="AE888" s="232"/>
      <c r="AF888" s="232"/>
      <c r="AG888" s="232"/>
      <c r="AH888" s="232"/>
      <c r="AI888" s="232"/>
      <c r="AJ888" s="232"/>
      <c r="AK888" s="232"/>
      <c r="AL888" s="232"/>
      <c r="AM888" s="232"/>
      <c r="AN888" s="232"/>
      <c r="AO888" s="232"/>
      <c r="AP888" s="232"/>
      <c r="AQ888" s="232"/>
      <c r="AR888" s="231"/>
      <c r="AS888" s="231"/>
      <c r="AT888" s="231"/>
      <c r="AU888" s="231"/>
      <c r="AV888" s="231"/>
      <c r="AW888" s="231"/>
      <c r="AX888" s="231"/>
      <c r="AY888" s="231"/>
    </row>
    <row r="889" spans="3:51" s="255" customFormat="1">
      <c r="C889" s="227"/>
      <c r="D889" s="253"/>
      <c r="E889" s="254"/>
      <c r="F889" s="217"/>
      <c r="G889" s="228"/>
      <c r="H889" s="229"/>
      <c r="I889" s="229"/>
      <c r="J889" s="216"/>
      <c r="K889" s="217"/>
      <c r="L889" s="230"/>
      <c r="M889" s="231"/>
      <c r="N889" s="231"/>
      <c r="O889" s="231"/>
      <c r="P889" s="231"/>
      <c r="Q889" s="232"/>
      <c r="R889" s="232"/>
      <c r="S889" s="232"/>
      <c r="T889" s="232"/>
      <c r="U889" s="232"/>
      <c r="V889" s="232"/>
      <c r="W889" s="232"/>
      <c r="X889" s="232"/>
      <c r="Y889" s="232"/>
      <c r="Z889" s="232"/>
      <c r="AA889" s="232"/>
      <c r="AB889" s="232"/>
      <c r="AC889" s="232"/>
      <c r="AD889" s="232"/>
      <c r="AE889" s="232"/>
      <c r="AF889" s="232"/>
      <c r="AG889" s="232"/>
      <c r="AH889" s="232"/>
      <c r="AI889" s="232"/>
      <c r="AJ889" s="232"/>
      <c r="AK889" s="232"/>
      <c r="AL889" s="232"/>
      <c r="AM889" s="232"/>
      <c r="AN889" s="232"/>
      <c r="AO889" s="232"/>
      <c r="AP889" s="232"/>
      <c r="AQ889" s="232"/>
      <c r="AR889" s="231"/>
      <c r="AS889" s="231"/>
      <c r="AT889" s="231"/>
      <c r="AU889" s="231"/>
      <c r="AV889" s="231"/>
      <c r="AW889" s="231"/>
      <c r="AX889" s="231"/>
      <c r="AY889" s="231"/>
    </row>
    <row r="890" spans="3:51" s="255" customFormat="1">
      <c r="C890" s="227"/>
      <c r="D890" s="253"/>
      <c r="E890" s="254"/>
      <c r="F890" s="217"/>
      <c r="G890" s="228"/>
      <c r="H890" s="229"/>
      <c r="I890" s="229"/>
      <c r="J890" s="216"/>
      <c r="K890" s="217"/>
      <c r="L890" s="230"/>
      <c r="M890" s="231"/>
      <c r="N890" s="231"/>
      <c r="O890" s="231"/>
      <c r="P890" s="231"/>
      <c r="Q890" s="232"/>
      <c r="R890" s="232"/>
      <c r="S890" s="232"/>
      <c r="T890" s="232"/>
      <c r="U890" s="232"/>
      <c r="V890" s="232"/>
      <c r="W890" s="232"/>
      <c r="X890" s="232"/>
      <c r="Y890" s="232"/>
      <c r="Z890" s="232"/>
      <c r="AA890" s="232"/>
      <c r="AB890" s="232"/>
      <c r="AC890" s="232"/>
      <c r="AD890" s="232"/>
      <c r="AE890" s="232"/>
      <c r="AF890" s="232"/>
      <c r="AG890" s="232"/>
      <c r="AH890" s="232"/>
      <c r="AI890" s="232"/>
      <c r="AJ890" s="232"/>
      <c r="AK890" s="232"/>
      <c r="AL890" s="232"/>
      <c r="AM890" s="232"/>
      <c r="AN890" s="232"/>
      <c r="AO890" s="232"/>
      <c r="AP890" s="232"/>
      <c r="AQ890" s="232"/>
      <c r="AR890" s="231"/>
      <c r="AS890" s="231"/>
      <c r="AT890" s="231"/>
      <c r="AU890" s="231"/>
      <c r="AV890" s="231"/>
      <c r="AW890" s="231"/>
      <c r="AX890" s="231"/>
      <c r="AY890" s="231"/>
    </row>
    <row r="891" spans="3:51" s="255" customFormat="1">
      <c r="C891" s="227"/>
      <c r="D891" s="253"/>
      <c r="E891" s="254"/>
      <c r="F891" s="217"/>
      <c r="G891" s="228"/>
      <c r="H891" s="229"/>
      <c r="I891" s="229"/>
      <c r="J891" s="216"/>
      <c r="K891" s="217"/>
      <c r="L891" s="230"/>
      <c r="M891" s="231"/>
      <c r="N891" s="231"/>
      <c r="O891" s="231"/>
      <c r="P891" s="231"/>
      <c r="Q891" s="232"/>
      <c r="R891" s="232"/>
      <c r="S891" s="232"/>
      <c r="T891" s="232"/>
      <c r="U891" s="232"/>
      <c r="V891" s="232"/>
      <c r="W891" s="232"/>
      <c r="X891" s="232"/>
      <c r="Y891" s="232"/>
      <c r="Z891" s="232"/>
      <c r="AA891" s="232"/>
      <c r="AB891" s="232"/>
      <c r="AC891" s="232"/>
      <c r="AD891" s="232"/>
      <c r="AE891" s="232"/>
      <c r="AF891" s="232"/>
      <c r="AG891" s="232"/>
      <c r="AH891" s="232"/>
      <c r="AI891" s="232"/>
      <c r="AJ891" s="232"/>
      <c r="AK891" s="232"/>
      <c r="AL891" s="232"/>
      <c r="AM891" s="232"/>
      <c r="AN891" s="232"/>
      <c r="AO891" s="232"/>
      <c r="AP891" s="232"/>
      <c r="AQ891" s="232"/>
      <c r="AR891" s="231"/>
      <c r="AS891" s="231"/>
      <c r="AT891" s="231"/>
      <c r="AU891" s="231"/>
      <c r="AV891" s="231"/>
      <c r="AW891" s="231"/>
      <c r="AX891" s="231"/>
      <c r="AY891" s="231"/>
    </row>
    <row r="892" spans="3:51" s="255" customFormat="1">
      <c r="C892" s="227"/>
      <c r="D892" s="253"/>
      <c r="E892" s="254"/>
      <c r="F892" s="217"/>
      <c r="G892" s="228"/>
      <c r="H892" s="229"/>
      <c r="I892" s="229"/>
      <c r="J892" s="216"/>
      <c r="K892" s="217"/>
      <c r="L892" s="230"/>
      <c r="M892" s="231"/>
      <c r="N892" s="231"/>
      <c r="O892" s="231"/>
      <c r="P892" s="231"/>
      <c r="Q892" s="232"/>
      <c r="R892" s="232"/>
      <c r="S892" s="232"/>
      <c r="T892" s="232"/>
      <c r="U892" s="232"/>
      <c r="V892" s="232"/>
      <c r="W892" s="232"/>
      <c r="X892" s="232"/>
      <c r="Y892" s="232"/>
      <c r="Z892" s="232"/>
      <c r="AA892" s="232"/>
      <c r="AB892" s="232"/>
      <c r="AC892" s="232"/>
      <c r="AD892" s="232"/>
      <c r="AE892" s="232"/>
      <c r="AF892" s="232"/>
      <c r="AG892" s="232"/>
      <c r="AH892" s="232"/>
      <c r="AI892" s="232"/>
      <c r="AJ892" s="232"/>
      <c r="AK892" s="232"/>
      <c r="AL892" s="232"/>
      <c r="AM892" s="232"/>
      <c r="AN892" s="232"/>
      <c r="AO892" s="232"/>
      <c r="AP892" s="232"/>
      <c r="AQ892" s="232"/>
      <c r="AR892" s="231"/>
      <c r="AS892" s="231"/>
      <c r="AT892" s="231"/>
      <c r="AU892" s="231"/>
      <c r="AV892" s="231"/>
      <c r="AW892" s="231"/>
      <c r="AX892" s="231"/>
      <c r="AY892" s="231"/>
    </row>
    <row r="893" spans="3:51" s="255" customFormat="1">
      <c r="C893" s="227"/>
      <c r="D893" s="253"/>
      <c r="E893" s="254"/>
      <c r="F893" s="217"/>
      <c r="G893" s="228"/>
      <c r="H893" s="229"/>
      <c r="I893" s="229"/>
      <c r="J893" s="216"/>
      <c r="K893" s="217"/>
      <c r="L893" s="230"/>
      <c r="M893" s="231"/>
      <c r="N893" s="231"/>
      <c r="O893" s="231"/>
      <c r="P893" s="231"/>
      <c r="Q893" s="232"/>
      <c r="R893" s="232"/>
      <c r="S893" s="232"/>
      <c r="T893" s="232"/>
      <c r="U893" s="232"/>
      <c r="V893" s="232"/>
      <c r="W893" s="232"/>
      <c r="X893" s="232"/>
      <c r="Y893" s="232"/>
      <c r="Z893" s="232"/>
      <c r="AA893" s="232"/>
      <c r="AB893" s="232"/>
      <c r="AC893" s="232"/>
      <c r="AD893" s="232"/>
      <c r="AE893" s="232"/>
      <c r="AF893" s="232"/>
      <c r="AG893" s="232"/>
      <c r="AH893" s="232"/>
      <c r="AI893" s="232"/>
      <c r="AJ893" s="232"/>
      <c r="AK893" s="232"/>
      <c r="AL893" s="232"/>
      <c r="AM893" s="232"/>
      <c r="AN893" s="232"/>
      <c r="AO893" s="232"/>
      <c r="AP893" s="232"/>
      <c r="AQ893" s="232"/>
      <c r="AR893" s="231"/>
      <c r="AS893" s="231"/>
      <c r="AT893" s="231"/>
      <c r="AU893" s="231"/>
      <c r="AV893" s="231"/>
      <c r="AW893" s="231"/>
      <c r="AX893" s="231"/>
      <c r="AY893" s="231"/>
    </row>
    <row r="894" spans="3:51" s="255" customFormat="1">
      <c r="C894" s="227"/>
      <c r="D894" s="253"/>
      <c r="E894" s="254"/>
      <c r="F894" s="217"/>
      <c r="G894" s="228"/>
      <c r="H894" s="229"/>
      <c r="I894" s="229"/>
      <c r="J894" s="216"/>
      <c r="K894" s="217"/>
      <c r="L894" s="230"/>
      <c r="M894" s="231"/>
      <c r="N894" s="231"/>
      <c r="O894" s="231"/>
      <c r="P894" s="231"/>
      <c r="Q894" s="232"/>
      <c r="R894" s="232"/>
      <c r="S894" s="232"/>
      <c r="T894" s="232"/>
      <c r="U894" s="232"/>
      <c r="V894" s="232"/>
      <c r="W894" s="232"/>
      <c r="X894" s="232"/>
      <c r="Y894" s="232"/>
      <c r="Z894" s="232"/>
      <c r="AA894" s="232"/>
      <c r="AB894" s="232"/>
      <c r="AC894" s="232"/>
      <c r="AD894" s="232"/>
      <c r="AE894" s="232"/>
      <c r="AF894" s="232"/>
      <c r="AG894" s="232"/>
      <c r="AH894" s="232"/>
      <c r="AI894" s="232"/>
      <c r="AJ894" s="232"/>
      <c r="AK894" s="232"/>
      <c r="AL894" s="232"/>
      <c r="AM894" s="232"/>
      <c r="AN894" s="232"/>
      <c r="AO894" s="232"/>
      <c r="AP894" s="232"/>
      <c r="AQ894" s="232"/>
      <c r="AR894" s="231"/>
      <c r="AS894" s="231"/>
      <c r="AT894" s="231"/>
      <c r="AU894" s="231"/>
      <c r="AV894" s="231"/>
      <c r="AW894" s="231"/>
      <c r="AX894" s="231"/>
      <c r="AY894" s="231"/>
    </row>
    <row r="895" spans="3:51" s="255" customFormat="1">
      <c r="C895" s="227"/>
      <c r="D895" s="253"/>
      <c r="E895" s="254"/>
      <c r="F895" s="217"/>
      <c r="G895" s="228"/>
      <c r="H895" s="229"/>
      <c r="I895" s="229"/>
      <c r="J895" s="216"/>
      <c r="K895" s="217"/>
      <c r="L895" s="230"/>
      <c r="M895" s="231"/>
      <c r="N895" s="231"/>
      <c r="O895" s="231"/>
      <c r="P895" s="231"/>
      <c r="Q895" s="232"/>
      <c r="R895" s="232"/>
      <c r="S895" s="232"/>
      <c r="T895" s="232"/>
      <c r="U895" s="232"/>
      <c r="V895" s="232"/>
      <c r="W895" s="232"/>
      <c r="X895" s="232"/>
      <c r="Y895" s="232"/>
      <c r="Z895" s="232"/>
      <c r="AA895" s="232"/>
      <c r="AB895" s="232"/>
      <c r="AC895" s="232"/>
      <c r="AD895" s="232"/>
      <c r="AE895" s="232"/>
      <c r="AF895" s="232"/>
      <c r="AG895" s="232"/>
      <c r="AH895" s="232"/>
      <c r="AI895" s="232"/>
      <c r="AJ895" s="232"/>
      <c r="AK895" s="232"/>
      <c r="AL895" s="232"/>
      <c r="AM895" s="232"/>
      <c r="AN895" s="232"/>
      <c r="AO895" s="232"/>
      <c r="AP895" s="232"/>
      <c r="AQ895" s="232"/>
      <c r="AR895" s="231"/>
      <c r="AS895" s="231"/>
      <c r="AT895" s="231"/>
      <c r="AU895" s="231"/>
      <c r="AV895" s="231"/>
      <c r="AW895" s="231"/>
      <c r="AX895" s="231"/>
      <c r="AY895" s="231"/>
    </row>
    <row r="896" spans="3:51" s="255" customFormat="1">
      <c r="C896" s="227"/>
      <c r="D896" s="253"/>
      <c r="E896" s="254"/>
      <c r="F896" s="217"/>
      <c r="G896" s="228"/>
      <c r="H896" s="229"/>
      <c r="I896" s="229"/>
      <c r="J896" s="216"/>
      <c r="K896" s="217"/>
      <c r="L896" s="230"/>
      <c r="M896" s="231"/>
      <c r="N896" s="231"/>
      <c r="O896" s="231"/>
      <c r="P896" s="231"/>
      <c r="Q896" s="232"/>
      <c r="R896" s="232"/>
      <c r="S896" s="232"/>
      <c r="T896" s="232"/>
      <c r="U896" s="232"/>
      <c r="V896" s="232"/>
      <c r="W896" s="232"/>
      <c r="X896" s="232"/>
      <c r="Y896" s="232"/>
      <c r="Z896" s="232"/>
      <c r="AA896" s="232"/>
      <c r="AB896" s="232"/>
      <c r="AC896" s="232"/>
      <c r="AD896" s="232"/>
      <c r="AE896" s="232"/>
      <c r="AF896" s="232"/>
      <c r="AG896" s="232"/>
      <c r="AH896" s="232"/>
      <c r="AI896" s="232"/>
      <c r="AJ896" s="232"/>
      <c r="AK896" s="232"/>
      <c r="AL896" s="232"/>
      <c r="AM896" s="232"/>
      <c r="AN896" s="232"/>
      <c r="AO896" s="232"/>
      <c r="AP896" s="232"/>
      <c r="AQ896" s="232"/>
      <c r="AR896" s="231"/>
      <c r="AS896" s="231"/>
      <c r="AT896" s="231"/>
      <c r="AU896" s="231"/>
      <c r="AV896" s="231"/>
      <c r="AW896" s="231"/>
      <c r="AX896" s="231"/>
      <c r="AY896" s="231"/>
    </row>
    <row r="897" spans="3:51" s="255" customFormat="1">
      <c r="C897" s="227"/>
      <c r="D897" s="253"/>
      <c r="E897" s="254"/>
      <c r="F897" s="217"/>
      <c r="G897" s="228"/>
      <c r="H897" s="229"/>
      <c r="I897" s="229"/>
      <c r="J897" s="216"/>
      <c r="K897" s="217"/>
      <c r="L897" s="230"/>
      <c r="M897" s="231"/>
      <c r="N897" s="231"/>
      <c r="O897" s="231"/>
      <c r="P897" s="231"/>
      <c r="Q897" s="232"/>
      <c r="R897" s="232"/>
      <c r="S897" s="232"/>
      <c r="T897" s="232"/>
      <c r="U897" s="232"/>
      <c r="V897" s="232"/>
      <c r="W897" s="232"/>
      <c r="X897" s="232"/>
      <c r="Y897" s="232"/>
      <c r="Z897" s="232"/>
      <c r="AA897" s="232"/>
      <c r="AB897" s="232"/>
      <c r="AC897" s="232"/>
      <c r="AD897" s="232"/>
      <c r="AE897" s="232"/>
      <c r="AF897" s="232"/>
      <c r="AG897" s="232"/>
      <c r="AH897" s="232"/>
      <c r="AI897" s="232"/>
      <c r="AJ897" s="232"/>
      <c r="AK897" s="232"/>
      <c r="AL897" s="232"/>
      <c r="AM897" s="232"/>
      <c r="AN897" s="232"/>
      <c r="AO897" s="232"/>
      <c r="AP897" s="232"/>
      <c r="AQ897" s="232"/>
      <c r="AR897" s="231"/>
      <c r="AS897" s="231"/>
      <c r="AT897" s="231"/>
      <c r="AU897" s="231"/>
      <c r="AV897" s="231"/>
      <c r="AW897" s="231"/>
      <c r="AX897" s="231"/>
      <c r="AY897" s="231"/>
    </row>
    <row r="898" spans="3:51" s="255" customFormat="1">
      <c r="C898" s="227"/>
      <c r="D898" s="253"/>
      <c r="E898" s="254"/>
      <c r="F898" s="217"/>
      <c r="G898" s="228"/>
      <c r="H898" s="229"/>
      <c r="I898" s="229"/>
      <c r="J898" s="216"/>
      <c r="K898" s="217"/>
      <c r="L898" s="230"/>
      <c r="M898" s="231"/>
      <c r="N898" s="231"/>
      <c r="O898" s="231"/>
      <c r="P898" s="231"/>
      <c r="Q898" s="232"/>
      <c r="R898" s="232"/>
      <c r="S898" s="232"/>
      <c r="T898" s="232"/>
      <c r="U898" s="232"/>
      <c r="V898" s="232"/>
      <c r="W898" s="232"/>
      <c r="X898" s="232"/>
      <c r="Y898" s="232"/>
      <c r="Z898" s="232"/>
      <c r="AA898" s="232"/>
      <c r="AB898" s="232"/>
      <c r="AC898" s="232"/>
      <c r="AD898" s="232"/>
      <c r="AE898" s="232"/>
      <c r="AF898" s="232"/>
      <c r="AG898" s="232"/>
      <c r="AH898" s="232"/>
      <c r="AI898" s="232"/>
      <c r="AJ898" s="232"/>
      <c r="AK898" s="232"/>
      <c r="AL898" s="232"/>
      <c r="AM898" s="232"/>
      <c r="AN898" s="232"/>
      <c r="AO898" s="232"/>
      <c r="AP898" s="232"/>
      <c r="AQ898" s="232"/>
      <c r="AR898" s="231"/>
      <c r="AS898" s="231"/>
      <c r="AT898" s="231"/>
      <c r="AU898" s="231"/>
      <c r="AV898" s="231"/>
      <c r="AW898" s="231"/>
      <c r="AX898" s="231"/>
      <c r="AY898" s="231"/>
    </row>
    <row r="899" spans="3:51" s="255" customFormat="1">
      <c r="C899" s="227"/>
      <c r="D899" s="253"/>
      <c r="E899" s="254"/>
      <c r="F899" s="217"/>
      <c r="G899" s="228"/>
      <c r="H899" s="229"/>
      <c r="I899" s="229"/>
      <c r="J899" s="216"/>
      <c r="K899" s="217"/>
      <c r="L899" s="230"/>
      <c r="M899" s="231"/>
      <c r="N899" s="231"/>
      <c r="O899" s="231"/>
      <c r="P899" s="231"/>
      <c r="Q899" s="232"/>
      <c r="R899" s="232"/>
      <c r="S899" s="232"/>
      <c r="T899" s="232"/>
      <c r="U899" s="232"/>
      <c r="V899" s="232"/>
      <c r="W899" s="232"/>
      <c r="X899" s="232"/>
      <c r="Y899" s="232"/>
      <c r="Z899" s="232"/>
      <c r="AA899" s="232"/>
      <c r="AB899" s="232"/>
      <c r="AC899" s="232"/>
      <c r="AD899" s="232"/>
      <c r="AE899" s="232"/>
      <c r="AF899" s="232"/>
      <c r="AG899" s="232"/>
      <c r="AH899" s="232"/>
      <c r="AI899" s="232"/>
      <c r="AJ899" s="232"/>
      <c r="AK899" s="232"/>
      <c r="AL899" s="232"/>
      <c r="AM899" s="232"/>
      <c r="AN899" s="232"/>
      <c r="AO899" s="232"/>
      <c r="AP899" s="232"/>
      <c r="AQ899" s="232"/>
      <c r="AR899" s="231"/>
      <c r="AS899" s="231"/>
      <c r="AT899" s="231"/>
      <c r="AU899" s="231"/>
      <c r="AV899" s="231"/>
      <c r="AW899" s="231"/>
      <c r="AX899" s="231"/>
      <c r="AY899" s="231"/>
    </row>
    <row r="900" spans="3:51" s="255" customFormat="1">
      <c r="C900" s="227"/>
      <c r="D900" s="253"/>
      <c r="E900" s="254"/>
      <c r="F900" s="217"/>
      <c r="G900" s="228"/>
      <c r="H900" s="229"/>
      <c r="I900" s="229"/>
      <c r="J900" s="216"/>
      <c r="K900" s="217"/>
      <c r="L900" s="230"/>
      <c r="M900" s="231"/>
      <c r="N900" s="231"/>
      <c r="O900" s="231"/>
      <c r="P900" s="231"/>
      <c r="Q900" s="232"/>
      <c r="R900" s="232"/>
      <c r="S900" s="232"/>
      <c r="T900" s="232"/>
      <c r="U900" s="232"/>
      <c r="V900" s="232"/>
      <c r="W900" s="232"/>
      <c r="X900" s="232"/>
      <c r="Y900" s="232"/>
      <c r="Z900" s="232"/>
      <c r="AA900" s="232"/>
      <c r="AB900" s="232"/>
      <c r="AC900" s="232"/>
      <c r="AD900" s="232"/>
      <c r="AE900" s="232"/>
      <c r="AF900" s="232"/>
      <c r="AG900" s="232"/>
      <c r="AH900" s="232"/>
      <c r="AI900" s="232"/>
      <c r="AJ900" s="232"/>
      <c r="AK900" s="232"/>
      <c r="AL900" s="232"/>
      <c r="AM900" s="232"/>
      <c r="AN900" s="232"/>
      <c r="AO900" s="232"/>
      <c r="AP900" s="232"/>
      <c r="AQ900" s="232"/>
      <c r="AR900" s="231"/>
      <c r="AS900" s="231"/>
      <c r="AT900" s="231"/>
      <c r="AU900" s="231"/>
      <c r="AV900" s="231"/>
      <c r="AW900" s="231"/>
      <c r="AX900" s="231"/>
      <c r="AY900" s="231"/>
    </row>
    <row r="901" spans="3:51" s="255" customFormat="1">
      <c r="C901" s="227"/>
      <c r="D901" s="253"/>
      <c r="E901" s="254"/>
      <c r="F901" s="217"/>
      <c r="G901" s="228"/>
      <c r="H901" s="229"/>
      <c r="I901" s="229"/>
      <c r="J901" s="216"/>
      <c r="K901" s="217"/>
      <c r="L901" s="230"/>
      <c r="M901" s="231"/>
      <c r="N901" s="231"/>
      <c r="O901" s="231"/>
      <c r="P901" s="231"/>
      <c r="Q901" s="232"/>
      <c r="R901" s="232"/>
      <c r="S901" s="232"/>
      <c r="T901" s="232"/>
      <c r="U901" s="232"/>
      <c r="V901" s="232"/>
      <c r="W901" s="232"/>
      <c r="X901" s="232"/>
      <c r="Y901" s="232"/>
      <c r="Z901" s="232"/>
      <c r="AA901" s="232"/>
      <c r="AB901" s="232"/>
      <c r="AC901" s="232"/>
      <c r="AD901" s="232"/>
      <c r="AE901" s="232"/>
      <c r="AF901" s="232"/>
      <c r="AG901" s="232"/>
      <c r="AH901" s="232"/>
      <c r="AI901" s="232"/>
      <c r="AJ901" s="232"/>
      <c r="AK901" s="232"/>
      <c r="AL901" s="232"/>
      <c r="AM901" s="232"/>
      <c r="AN901" s="232"/>
      <c r="AO901" s="232"/>
      <c r="AP901" s="232"/>
      <c r="AQ901" s="232"/>
      <c r="AR901" s="231"/>
      <c r="AS901" s="231"/>
      <c r="AT901" s="231"/>
      <c r="AU901" s="231"/>
      <c r="AV901" s="231"/>
      <c r="AW901" s="231"/>
      <c r="AX901" s="231"/>
      <c r="AY901" s="231"/>
    </row>
    <row r="902" spans="3:51" s="255" customFormat="1">
      <c r="C902" s="227"/>
      <c r="D902" s="253"/>
      <c r="E902" s="254"/>
      <c r="F902" s="217"/>
      <c r="G902" s="228"/>
      <c r="H902" s="229"/>
      <c r="I902" s="229"/>
      <c r="J902" s="216"/>
      <c r="K902" s="217"/>
      <c r="L902" s="230"/>
      <c r="M902" s="231"/>
      <c r="N902" s="231"/>
      <c r="O902" s="231"/>
      <c r="P902" s="231"/>
      <c r="Q902" s="232"/>
      <c r="R902" s="232"/>
      <c r="S902" s="232"/>
      <c r="T902" s="232"/>
      <c r="U902" s="232"/>
      <c r="V902" s="232"/>
      <c r="W902" s="232"/>
      <c r="X902" s="232"/>
      <c r="Y902" s="232"/>
      <c r="Z902" s="232"/>
      <c r="AA902" s="232"/>
      <c r="AB902" s="232"/>
      <c r="AC902" s="232"/>
      <c r="AD902" s="232"/>
      <c r="AE902" s="232"/>
      <c r="AF902" s="232"/>
      <c r="AG902" s="232"/>
      <c r="AH902" s="232"/>
      <c r="AI902" s="232"/>
      <c r="AJ902" s="232"/>
      <c r="AK902" s="232"/>
      <c r="AL902" s="232"/>
      <c r="AM902" s="232"/>
      <c r="AN902" s="232"/>
      <c r="AO902" s="232"/>
      <c r="AP902" s="232"/>
      <c r="AQ902" s="232"/>
      <c r="AR902" s="231"/>
      <c r="AS902" s="231"/>
      <c r="AT902" s="231"/>
      <c r="AU902" s="231"/>
      <c r="AV902" s="231"/>
      <c r="AW902" s="231"/>
      <c r="AX902" s="231"/>
      <c r="AY902" s="231"/>
    </row>
    <row r="903" spans="3:51" s="255" customFormat="1">
      <c r="C903" s="227"/>
      <c r="D903" s="253"/>
      <c r="E903" s="254"/>
      <c r="F903" s="217"/>
      <c r="G903" s="228"/>
      <c r="H903" s="229"/>
      <c r="I903" s="229"/>
      <c r="J903" s="216"/>
      <c r="K903" s="217"/>
      <c r="L903" s="230"/>
      <c r="M903" s="231"/>
      <c r="N903" s="231"/>
      <c r="O903" s="231"/>
      <c r="P903" s="231"/>
      <c r="Q903" s="232"/>
      <c r="R903" s="232"/>
      <c r="S903" s="232"/>
      <c r="T903" s="232"/>
      <c r="U903" s="232"/>
      <c r="V903" s="232"/>
      <c r="W903" s="232"/>
      <c r="X903" s="232"/>
      <c r="Y903" s="232"/>
      <c r="Z903" s="232"/>
      <c r="AA903" s="232"/>
      <c r="AB903" s="232"/>
      <c r="AC903" s="232"/>
      <c r="AD903" s="232"/>
      <c r="AE903" s="232"/>
      <c r="AF903" s="232"/>
      <c r="AG903" s="232"/>
      <c r="AH903" s="232"/>
      <c r="AI903" s="232"/>
      <c r="AJ903" s="232"/>
      <c r="AK903" s="232"/>
      <c r="AL903" s="232"/>
      <c r="AM903" s="232"/>
      <c r="AN903" s="232"/>
      <c r="AO903" s="232"/>
      <c r="AP903" s="232"/>
      <c r="AQ903" s="232"/>
      <c r="AR903" s="231"/>
      <c r="AS903" s="231"/>
      <c r="AT903" s="231"/>
      <c r="AU903" s="231"/>
      <c r="AV903" s="231"/>
      <c r="AW903" s="231"/>
      <c r="AX903" s="231"/>
      <c r="AY903" s="231"/>
    </row>
    <row r="904" spans="3:51" s="255" customFormat="1">
      <c r="C904" s="227"/>
      <c r="D904" s="253"/>
      <c r="E904" s="254"/>
      <c r="F904" s="217"/>
      <c r="G904" s="228"/>
      <c r="H904" s="229"/>
      <c r="I904" s="229"/>
      <c r="J904" s="216"/>
      <c r="K904" s="217"/>
      <c r="L904" s="230"/>
      <c r="M904" s="231"/>
      <c r="N904" s="231"/>
      <c r="O904" s="231"/>
      <c r="P904" s="231"/>
      <c r="Q904" s="232"/>
      <c r="R904" s="232"/>
      <c r="S904" s="232"/>
      <c r="T904" s="232"/>
      <c r="U904" s="232"/>
      <c r="V904" s="232"/>
      <c r="W904" s="232"/>
      <c r="X904" s="232"/>
      <c r="Y904" s="232"/>
      <c r="Z904" s="232"/>
      <c r="AA904" s="232"/>
      <c r="AB904" s="232"/>
      <c r="AC904" s="232"/>
      <c r="AD904" s="232"/>
      <c r="AE904" s="232"/>
      <c r="AF904" s="232"/>
      <c r="AG904" s="232"/>
      <c r="AH904" s="232"/>
      <c r="AI904" s="232"/>
      <c r="AJ904" s="232"/>
      <c r="AK904" s="232"/>
      <c r="AL904" s="232"/>
      <c r="AM904" s="232"/>
      <c r="AN904" s="232"/>
      <c r="AO904" s="232"/>
      <c r="AP904" s="232"/>
      <c r="AQ904" s="232"/>
      <c r="AR904" s="231"/>
      <c r="AS904" s="231"/>
      <c r="AT904" s="231"/>
      <c r="AU904" s="231"/>
      <c r="AV904" s="231"/>
      <c r="AW904" s="231"/>
      <c r="AX904" s="231"/>
      <c r="AY904" s="231"/>
    </row>
    <row r="905" spans="3:51" s="255" customFormat="1">
      <c r="C905" s="227"/>
      <c r="D905" s="253"/>
      <c r="E905" s="254"/>
      <c r="F905" s="217"/>
      <c r="G905" s="228"/>
      <c r="H905" s="229"/>
      <c r="I905" s="229"/>
      <c r="J905" s="216"/>
      <c r="K905" s="217"/>
      <c r="L905" s="230"/>
      <c r="M905" s="231"/>
      <c r="N905" s="231"/>
      <c r="O905" s="231"/>
      <c r="P905" s="231"/>
      <c r="Q905" s="232"/>
      <c r="R905" s="232"/>
      <c r="S905" s="232"/>
      <c r="T905" s="232"/>
      <c r="U905" s="232"/>
      <c r="V905" s="232"/>
      <c r="W905" s="232"/>
      <c r="X905" s="232"/>
      <c r="Y905" s="232"/>
      <c r="Z905" s="232"/>
      <c r="AA905" s="232"/>
      <c r="AB905" s="232"/>
      <c r="AC905" s="232"/>
      <c r="AD905" s="232"/>
      <c r="AE905" s="232"/>
      <c r="AF905" s="232"/>
      <c r="AG905" s="232"/>
      <c r="AH905" s="232"/>
      <c r="AI905" s="232"/>
      <c r="AJ905" s="232"/>
      <c r="AK905" s="232"/>
      <c r="AL905" s="232"/>
      <c r="AM905" s="232"/>
      <c r="AN905" s="232"/>
      <c r="AO905" s="232"/>
      <c r="AP905" s="232"/>
      <c r="AQ905" s="232"/>
      <c r="AR905" s="231"/>
      <c r="AS905" s="231"/>
      <c r="AT905" s="231"/>
      <c r="AU905" s="231"/>
      <c r="AV905" s="231"/>
      <c r="AW905" s="231"/>
      <c r="AX905" s="231"/>
      <c r="AY905" s="231"/>
    </row>
    <row r="906" spans="3:51" s="255" customFormat="1">
      <c r="C906" s="227"/>
      <c r="D906" s="253"/>
      <c r="E906" s="254"/>
      <c r="F906" s="217"/>
      <c r="G906" s="228"/>
      <c r="H906" s="229"/>
      <c r="I906" s="229"/>
      <c r="J906" s="216"/>
      <c r="K906" s="217"/>
      <c r="L906" s="230"/>
      <c r="M906" s="231"/>
      <c r="N906" s="231"/>
      <c r="O906" s="231"/>
      <c r="P906" s="231"/>
      <c r="Q906" s="232"/>
      <c r="R906" s="232"/>
      <c r="S906" s="232"/>
      <c r="T906" s="232"/>
      <c r="U906" s="232"/>
      <c r="V906" s="232"/>
      <c r="W906" s="232"/>
      <c r="X906" s="232"/>
      <c r="Y906" s="232"/>
      <c r="Z906" s="232"/>
      <c r="AA906" s="232"/>
      <c r="AB906" s="232"/>
      <c r="AC906" s="232"/>
      <c r="AD906" s="232"/>
      <c r="AE906" s="232"/>
      <c r="AF906" s="232"/>
      <c r="AG906" s="232"/>
      <c r="AH906" s="232"/>
      <c r="AI906" s="232"/>
      <c r="AJ906" s="232"/>
      <c r="AK906" s="232"/>
      <c r="AL906" s="232"/>
      <c r="AM906" s="232"/>
      <c r="AN906" s="232"/>
      <c r="AO906" s="232"/>
      <c r="AP906" s="232"/>
      <c r="AQ906" s="232"/>
      <c r="AR906" s="231"/>
      <c r="AS906" s="231"/>
      <c r="AT906" s="231"/>
      <c r="AU906" s="231"/>
      <c r="AV906" s="231"/>
      <c r="AW906" s="231"/>
      <c r="AX906" s="231"/>
      <c r="AY906" s="231"/>
    </row>
    <row r="907" spans="3:51" s="255" customFormat="1">
      <c r="C907" s="227"/>
      <c r="D907" s="253"/>
      <c r="E907" s="254"/>
      <c r="F907" s="217"/>
      <c r="G907" s="228"/>
      <c r="H907" s="229"/>
      <c r="I907" s="229"/>
      <c r="J907" s="216"/>
      <c r="K907" s="217"/>
      <c r="L907" s="230"/>
      <c r="M907" s="231"/>
      <c r="N907" s="231"/>
      <c r="O907" s="231"/>
      <c r="P907" s="231"/>
      <c r="Q907" s="232"/>
      <c r="R907" s="232"/>
      <c r="S907" s="232"/>
      <c r="T907" s="232"/>
      <c r="U907" s="232"/>
      <c r="V907" s="232"/>
      <c r="W907" s="232"/>
      <c r="X907" s="232"/>
      <c r="Y907" s="232"/>
      <c r="Z907" s="232"/>
      <c r="AA907" s="232"/>
      <c r="AB907" s="232"/>
      <c r="AC907" s="232"/>
      <c r="AD907" s="232"/>
      <c r="AE907" s="232"/>
      <c r="AF907" s="232"/>
      <c r="AG907" s="232"/>
      <c r="AH907" s="232"/>
      <c r="AI907" s="232"/>
      <c r="AJ907" s="232"/>
      <c r="AK907" s="232"/>
      <c r="AL907" s="232"/>
      <c r="AM907" s="232"/>
      <c r="AN907" s="232"/>
      <c r="AO907" s="232"/>
      <c r="AP907" s="232"/>
      <c r="AQ907" s="232"/>
      <c r="AR907" s="231"/>
      <c r="AS907" s="231"/>
      <c r="AT907" s="231"/>
      <c r="AU907" s="231"/>
      <c r="AV907" s="231"/>
      <c r="AW907" s="231"/>
      <c r="AX907" s="231"/>
      <c r="AY907" s="231"/>
    </row>
    <row r="908" spans="3:51" s="255" customFormat="1">
      <c r="C908" s="227"/>
      <c r="D908" s="253"/>
      <c r="E908" s="254"/>
      <c r="F908" s="217"/>
      <c r="G908" s="228"/>
      <c r="H908" s="229"/>
      <c r="I908" s="229"/>
      <c r="J908" s="216"/>
      <c r="K908" s="217"/>
      <c r="L908" s="230"/>
      <c r="M908" s="231"/>
      <c r="N908" s="231"/>
      <c r="O908" s="231"/>
      <c r="P908" s="231"/>
      <c r="Q908" s="232"/>
      <c r="R908" s="232"/>
      <c r="S908" s="232"/>
      <c r="T908" s="232"/>
      <c r="U908" s="232"/>
      <c r="V908" s="232"/>
      <c r="W908" s="232"/>
      <c r="X908" s="232"/>
      <c r="Y908" s="232"/>
      <c r="Z908" s="232"/>
      <c r="AA908" s="232"/>
      <c r="AB908" s="232"/>
      <c r="AC908" s="232"/>
      <c r="AD908" s="232"/>
      <c r="AE908" s="232"/>
      <c r="AF908" s="232"/>
      <c r="AG908" s="232"/>
      <c r="AH908" s="232"/>
      <c r="AI908" s="232"/>
      <c r="AJ908" s="232"/>
      <c r="AK908" s="232"/>
      <c r="AL908" s="232"/>
      <c r="AM908" s="232"/>
      <c r="AN908" s="232"/>
      <c r="AO908" s="232"/>
      <c r="AP908" s="232"/>
      <c r="AQ908" s="232"/>
      <c r="AR908" s="231"/>
      <c r="AS908" s="231"/>
      <c r="AT908" s="231"/>
      <c r="AU908" s="231"/>
      <c r="AV908" s="231"/>
      <c r="AW908" s="231"/>
      <c r="AX908" s="231"/>
      <c r="AY908" s="231"/>
    </row>
    <row r="909" spans="3:51" s="255" customFormat="1">
      <c r="C909" s="227"/>
      <c r="D909" s="253"/>
      <c r="E909" s="254"/>
      <c r="F909" s="217"/>
      <c r="G909" s="228"/>
      <c r="H909" s="229"/>
      <c r="I909" s="229"/>
      <c r="J909" s="216"/>
      <c r="K909" s="217"/>
      <c r="L909" s="230"/>
      <c r="M909" s="231"/>
      <c r="N909" s="231"/>
      <c r="O909" s="231"/>
      <c r="P909" s="231"/>
      <c r="Q909" s="232"/>
      <c r="R909" s="232"/>
      <c r="S909" s="232"/>
      <c r="T909" s="232"/>
      <c r="U909" s="232"/>
      <c r="V909" s="232"/>
      <c r="W909" s="232"/>
      <c r="X909" s="232"/>
      <c r="Y909" s="232"/>
      <c r="Z909" s="232"/>
      <c r="AA909" s="232"/>
      <c r="AB909" s="232"/>
      <c r="AC909" s="232"/>
      <c r="AD909" s="232"/>
      <c r="AE909" s="232"/>
      <c r="AF909" s="232"/>
      <c r="AG909" s="232"/>
      <c r="AH909" s="232"/>
      <c r="AI909" s="232"/>
      <c r="AJ909" s="232"/>
      <c r="AK909" s="232"/>
      <c r="AL909" s="232"/>
      <c r="AM909" s="232"/>
      <c r="AN909" s="232"/>
      <c r="AO909" s="232"/>
      <c r="AP909" s="232"/>
      <c r="AQ909" s="232"/>
      <c r="AR909" s="231"/>
      <c r="AS909" s="231"/>
      <c r="AT909" s="231"/>
      <c r="AU909" s="231"/>
      <c r="AV909" s="231"/>
      <c r="AW909" s="231"/>
      <c r="AX909" s="231"/>
      <c r="AY909" s="231"/>
    </row>
    <row r="910" spans="3:51" s="255" customFormat="1">
      <c r="C910" s="227"/>
      <c r="D910" s="253"/>
      <c r="E910" s="254"/>
      <c r="F910" s="217"/>
      <c r="G910" s="228"/>
      <c r="H910" s="229"/>
      <c r="I910" s="229"/>
      <c r="J910" s="216"/>
      <c r="K910" s="217"/>
      <c r="L910" s="230"/>
      <c r="M910" s="231"/>
      <c r="N910" s="231"/>
      <c r="O910" s="231"/>
      <c r="P910" s="231"/>
      <c r="Q910" s="232"/>
      <c r="R910" s="232"/>
      <c r="S910" s="232"/>
      <c r="T910" s="232"/>
      <c r="U910" s="232"/>
      <c r="V910" s="232"/>
      <c r="W910" s="232"/>
      <c r="X910" s="232"/>
      <c r="Y910" s="232"/>
      <c r="Z910" s="232"/>
      <c r="AA910" s="232"/>
      <c r="AB910" s="232"/>
      <c r="AC910" s="232"/>
      <c r="AD910" s="232"/>
      <c r="AE910" s="232"/>
      <c r="AF910" s="232"/>
      <c r="AG910" s="232"/>
      <c r="AH910" s="232"/>
      <c r="AI910" s="232"/>
      <c r="AJ910" s="232"/>
      <c r="AK910" s="232"/>
      <c r="AL910" s="232"/>
      <c r="AM910" s="232"/>
      <c r="AN910" s="232"/>
      <c r="AO910" s="232"/>
      <c r="AP910" s="232"/>
      <c r="AQ910" s="232"/>
      <c r="AR910" s="231"/>
      <c r="AS910" s="231"/>
      <c r="AT910" s="231"/>
      <c r="AU910" s="231"/>
      <c r="AV910" s="231"/>
      <c r="AW910" s="231"/>
      <c r="AX910" s="231"/>
      <c r="AY910" s="231"/>
    </row>
    <row r="911" spans="3:51" s="255" customFormat="1">
      <c r="C911" s="227"/>
      <c r="D911" s="253"/>
      <c r="E911" s="254"/>
      <c r="F911" s="217"/>
      <c r="G911" s="228"/>
      <c r="H911" s="229"/>
      <c r="I911" s="229"/>
      <c r="J911" s="216"/>
      <c r="K911" s="217"/>
      <c r="L911" s="230"/>
      <c r="M911" s="231"/>
      <c r="N911" s="231"/>
      <c r="O911" s="231"/>
      <c r="P911" s="231"/>
      <c r="Q911" s="232"/>
      <c r="R911" s="232"/>
      <c r="S911" s="232"/>
      <c r="T911" s="232"/>
      <c r="U911" s="232"/>
      <c r="V911" s="232"/>
      <c r="W911" s="232"/>
      <c r="X911" s="232"/>
      <c r="Y911" s="232"/>
      <c r="Z911" s="232"/>
      <c r="AA911" s="232"/>
      <c r="AB911" s="232"/>
      <c r="AC911" s="232"/>
      <c r="AD911" s="232"/>
      <c r="AE911" s="232"/>
      <c r="AF911" s="232"/>
      <c r="AG911" s="232"/>
      <c r="AH911" s="232"/>
      <c r="AI911" s="232"/>
      <c r="AJ911" s="232"/>
      <c r="AK911" s="232"/>
      <c r="AL911" s="232"/>
      <c r="AM911" s="232"/>
      <c r="AN911" s="232"/>
      <c r="AO911" s="232"/>
      <c r="AP911" s="232"/>
      <c r="AQ911" s="232"/>
      <c r="AR911" s="231"/>
      <c r="AS911" s="231"/>
      <c r="AT911" s="231"/>
      <c r="AU911" s="231"/>
      <c r="AV911" s="231"/>
      <c r="AW911" s="231"/>
      <c r="AX911" s="231"/>
      <c r="AY911" s="231"/>
    </row>
    <row r="912" spans="3:51" s="255" customFormat="1">
      <c r="C912" s="227"/>
      <c r="D912" s="253"/>
      <c r="E912" s="254"/>
      <c r="F912" s="217"/>
      <c r="G912" s="228"/>
      <c r="H912" s="229"/>
      <c r="I912" s="229"/>
      <c r="J912" s="216"/>
      <c r="K912" s="217"/>
      <c r="L912" s="230"/>
      <c r="M912" s="231"/>
      <c r="N912" s="231"/>
      <c r="O912" s="231"/>
      <c r="P912" s="231"/>
      <c r="Q912" s="232"/>
      <c r="R912" s="232"/>
      <c r="S912" s="232"/>
      <c r="T912" s="232"/>
      <c r="U912" s="232"/>
      <c r="V912" s="232"/>
      <c r="W912" s="232"/>
      <c r="X912" s="232"/>
      <c r="Y912" s="232"/>
      <c r="Z912" s="232"/>
      <c r="AA912" s="232"/>
      <c r="AB912" s="232"/>
      <c r="AC912" s="232"/>
      <c r="AD912" s="232"/>
      <c r="AE912" s="232"/>
      <c r="AF912" s="232"/>
      <c r="AG912" s="232"/>
      <c r="AH912" s="232"/>
      <c r="AI912" s="232"/>
      <c r="AJ912" s="232"/>
      <c r="AK912" s="232"/>
      <c r="AL912" s="232"/>
      <c r="AM912" s="232"/>
      <c r="AN912" s="232"/>
      <c r="AO912" s="232"/>
      <c r="AP912" s="232"/>
      <c r="AQ912" s="232"/>
      <c r="AR912" s="231"/>
      <c r="AS912" s="231"/>
      <c r="AT912" s="231"/>
      <c r="AU912" s="231"/>
      <c r="AV912" s="231"/>
      <c r="AW912" s="231"/>
      <c r="AX912" s="231"/>
      <c r="AY912" s="231"/>
    </row>
    <row r="913" spans="3:51" s="255" customFormat="1">
      <c r="C913" s="227"/>
      <c r="D913" s="253"/>
      <c r="E913" s="254"/>
      <c r="F913" s="217"/>
      <c r="G913" s="228"/>
      <c r="H913" s="229"/>
      <c r="I913" s="229"/>
      <c r="J913" s="216"/>
      <c r="K913" s="217"/>
      <c r="L913" s="230"/>
      <c r="M913" s="231"/>
      <c r="N913" s="231"/>
      <c r="O913" s="231"/>
      <c r="P913" s="231"/>
      <c r="Q913" s="232"/>
      <c r="R913" s="232"/>
      <c r="S913" s="232"/>
      <c r="T913" s="232"/>
      <c r="U913" s="232"/>
      <c r="V913" s="232"/>
      <c r="W913" s="232"/>
      <c r="X913" s="232"/>
      <c r="Y913" s="232"/>
      <c r="Z913" s="232"/>
      <c r="AA913" s="232"/>
      <c r="AB913" s="232"/>
      <c r="AC913" s="232"/>
      <c r="AD913" s="232"/>
      <c r="AE913" s="232"/>
      <c r="AF913" s="232"/>
      <c r="AG913" s="232"/>
      <c r="AH913" s="232"/>
      <c r="AI913" s="232"/>
      <c r="AJ913" s="232"/>
      <c r="AK913" s="232"/>
      <c r="AL913" s="232"/>
      <c r="AM913" s="232"/>
      <c r="AN913" s="232"/>
      <c r="AO913" s="232"/>
      <c r="AP913" s="232"/>
      <c r="AQ913" s="232"/>
      <c r="AR913" s="231"/>
      <c r="AS913" s="231"/>
      <c r="AT913" s="231"/>
      <c r="AU913" s="231"/>
      <c r="AV913" s="231"/>
      <c r="AW913" s="231"/>
      <c r="AX913" s="231"/>
      <c r="AY913" s="231"/>
    </row>
    <row r="914" spans="3:51" s="255" customFormat="1">
      <c r="C914" s="227"/>
      <c r="D914" s="253"/>
      <c r="E914" s="254"/>
      <c r="F914" s="217"/>
      <c r="G914" s="228"/>
      <c r="H914" s="229"/>
      <c r="I914" s="229"/>
      <c r="J914" s="216"/>
      <c r="K914" s="217"/>
      <c r="L914" s="230"/>
      <c r="M914" s="231"/>
      <c r="N914" s="231"/>
      <c r="O914" s="231"/>
      <c r="P914" s="231"/>
      <c r="Q914" s="232"/>
      <c r="R914" s="232"/>
      <c r="S914" s="232"/>
      <c r="T914" s="232"/>
      <c r="U914" s="232"/>
      <c r="V914" s="232"/>
      <c r="W914" s="232"/>
      <c r="X914" s="232"/>
      <c r="Y914" s="232"/>
      <c r="Z914" s="232"/>
      <c r="AA914" s="232"/>
      <c r="AB914" s="232"/>
      <c r="AC914" s="232"/>
      <c r="AD914" s="232"/>
      <c r="AE914" s="232"/>
      <c r="AF914" s="232"/>
      <c r="AG914" s="232"/>
      <c r="AH914" s="232"/>
      <c r="AI914" s="232"/>
      <c r="AJ914" s="232"/>
      <c r="AK914" s="232"/>
      <c r="AL914" s="232"/>
      <c r="AM914" s="232"/>
      <c r="AN914" s="232"/>
      <c r="AO914" s="232"/>
      <c r="AP914" s="232"/>
      <c r="AQ914" s="232"/>
      <c r="AR914" s="231"/>
      <c r="AS914" s="231"/>
      <c r="AT914" s="231"/>
      <c r="AU914" s="231"/>
      <c r="AV914" s="231"/>
      <c r="AW914" s="231"/>
      <c r="AX914" s="231"/>
      <c r="AY914" s="231"/>
    </row>
    <row r="915" spans="3:51" s="255" customFormat="1">
      <c r="C915" s="227"/>
      <c r="D915" s="253"/>
      <c r="E915" s="254"/>
      <c r="F915" s="217"/>
      <c r="G915" s="228"/>
      <c r="H915" s="229"/>
      <c r="I915" s="229"/>
      <c r="J915" s="216"/>
      <c r="K915" s="217"/>
      <c r="L915" s="230"/>
      <c r="M915" s="231"/>
      <c r="N915" s="231"/>
      <c r="O915" s="231"/>
      <c r="P915" s="231"/>
      <c r="Q915" s="232"/>
      <c r="R915" s="232"/>
      <c r="S915" s="232"/>
      <c r="T915" s="232"/>
      <c r="U915" s="232"/>
      <c r="V915" s="232"/>
      <c r="W915" s="232"/>
      <c r="X915" s="232"/>
      <c r="Y915" s="232"/>
      <c r="Z915" s="232"/>
      <c r="AA915" s="232"/>
      <c r="AB915" s="232"/>
      <c r="AC915" s="232"/>
      <c r="AD915" s="232"/>
      <c r="AE915" s="232"/>
      <c r="AF915" s="232"/>
      <c r="AG915" s="232"/>
      <c r="AH915" s="232"/>
      <c r="AI915" s="232"/>
      <c r="AJ915" s="232"/>
      <c r="AK915" s="232"/>
      <c r="AL915" s="232"/>
      <c r="AM915" s="232"/>
      <c r="AN915" s="232"/>
      <c r="AO915" s="232"/>
      <c r="AP915" s="232"/>
      <c r="AQ915" s="232"/>
      <c r="AR915" s="231"/>
      <c r="AS915" s="231"/>
      <c r="AT915" s="231"/>
      <c r="AU915" s="231"/>
      <c r="AV915" s="231"/>
      <c r="AW915" s="231"/>
      <c r="AX915" s="231"/>
      <c r="AY915" s="231"/>
    </row>
    <row r="916" spans="3:51" s="255" customFormat="1">
      <c r="C916" s="227"/>
      <c r="D916" s="253"/>
      <c r="E916" s="254"/>
      <c r="F916" s="217"/>
      <c r="G916" s="228"/>
      <c r="H916" s="229"/>
      <c r="I916" s="229"/>
      <c r="J916" s="216"/>
      <c r="K916" s="217"/>
      <c r="L916" s="230"/>
      <c r="M916" s="231"/>
      <c r="N916" s="231"/>
      <c r="O916" s="231"/>
      <c r="P916" s="231"/>
      <c r="Q916" s="232"/>
      <c r="R916" s="232"/>
      <c r="S916" s="232"/>
      <c r="T916" s="232"/>
      <c r="U916" s="232"/>
      <c r="V916" s="232"/>
      <c r="W916" s="232"/>
      <c r="X916" s="232"/>
      <c r="Y916" s="232"/>
      <c r="Z916" s="232"/>
      <c r="AA916" s="232"/>
      <c r="AB916" s="232"/>
      <c r="AC916" s="232"/>
      <c r="AD916" s="232"/>
      <c r="AE916" s="232"/>
      <c r="AF916" s="232"/>
      <c r="AG916" s="232"/>
      <c r="AH916" s="232"/>
      <c r="AI916" s="232"/>
      <c r="AJ916" s="232"/>
      <c r="AK916" s="232"/>
      <c r="AL916" s="232"/>
      <c r="AM916" s="232"/>
      <c r="AN916" s="232"/>
      <c r="AO916" s="232"/>
      <c r="AP916" s="232"/>
      <c r="AQ916" s="232"/>
      <c r="AR916" s="231"/>
      <c r="AS916" s="231"/>
      <c r="AT916" s="231"/>
      <c r="AU916" s="231"/>
      <c r="AV916" s="231"/>
      <c r="AW916" s="231"/>
      <c r="AX916" s="231"/>
      <c r="AY916" s="231"/>
    </row>
    <row r="917" spans="3:51" s="255" customFormat="1">
      <c r="C917" s="227"/>
      <c r="D917" s="253"/>
      <c r="E917" s="254"/>
      <c r="F917" s="217"/>
      <c r="G917" s="228"/>
      <c r="H917" s="229"/>
      <c r="I917" s="229"/>
      <c r="J917" s="216"/>
      <c r="K917" s="217"/>
      <c r="L917" s="230"/>
      <c r="M917" s="231"/>
      <c r="N917" s="231"/>
      <c r="O917" s="231"/>
      <c r="P917" s="231"/>
      <c r="Q917" s="232"/>
      <c r="R917" s="232"/>
      <c r="S917" s="232"/>
      <c r="T917" s="232"/>
      <c r="U917" s="232"/>
      <c r="V917" s="232"/>
      <c r="W917" s="232"/>
      <c r="X917" s="232"/>
      <c r="Y917" s="232"/>
      <c r="Z917" s="232"/>
      <c r="AA917" s="232"/>
      <c r="AB917" s="232"/>
      <c r="AC917" s="232"/>
      <c r="AD917" s="232"/>
      <c r="AE917" s="232"/>
      <c r="AF917" s="232"/>
      <c r="AG917" s="232"/>
      <c r="AH917" s="232"/>
      <c r="AI917" s="232"/>
      <c r="AJ917" s="232"/>
      <c r="AK917" s="232"/>
      <c r="AL917" s="232"/>
      <c r="AM917" s="232"/>
      <c r="AN917" s="232"/>
      <c r="AO917" s="232"/>
      <c r="AP917" s="232"/>
      <c r="AQ917" s="232"/>
      <c r="AR917" s="231"/>
      <c r="AS917" s="231"/>
      <c r="AT917" s="231"/>
      <c r="AU917" s="231"/>
      <c r="AV917" s="231"/>
      <c r="AW917" s="231"/>
      <c r="AX917" s="231"/>
      <c r="AY917" s="231"/>
    </row>
    <row r="918" spans="3:51" s="255" customFormat="1">
      <c r="C918" s="227"/>
      <c r="D918" s="253"/>
      <c r="E918" s="254"/>
      <c r="F918" s="217"/>
      <c r="G918" s="228"/>
      <c r="H918" s="229"/>
      <c r="I918" s="229"/>
      <c r="J918" s="216"/>
      <c r="K918" s="217"/>
      <c r="L918" s="230"/>
      <c r="M918" s="231"/>
      <c r="N918" s="231"/>
      <c r="O918" s="231"/>
      <c r="P918" s="231"/>
      <c r="Q918" s="232"/>
      <c r="R918" s="232"/>
      <c r="S918" s="232"/>
      <c r="T918" s="232"/>
      <c r="U918" s="232"/>
      <c r="V918" s="232"/>
      <c r="W918" s="232"/>
      <c r="X918" s="232"/>
      <c r="Y918" s="232"/>
      <c r="Z918" s="232"/>
      <c r="AA918" s="232"/>
      <c r="AB918" s="232"/>
      <c r="AC918" s="232"/>
      <c r="AD918" s="232"/>
      <c r="AE918" s="232"/>
      <c r="AF918" s="232"/>
      <c r="AG918" s="232"/>
      <c r="AH918" s="232"/>
      <c r="AI918" s="232"/>
      <c r="AJ918" s="232"/>
      <c r="AK918" s="232"/>
      <c r="AL918" s="232"/>
      <c r="AM918" s="232"/>
      <c r="AN918" s="232"/>
      <c r="AO918" s="232"/>
      <c r="AP918" s="232"/>
      <c r="AQ918" s="232"/>
      <c r="AR918" s="231"/>
      <c r="AS918" s="231"/>
      <c r="AT918" s="231"/>
      <c r="AU918" s="231"/>
      <c r="AV918" s="231"/>
      <c r="AW918" s="231"/>
      <c r="AX918" s="231"/>
      <c r="AY918" s="231"/>
    </row>
    <row r="919" spans="3:51" s="255" customFormat="1">
      <c r="C919" s="227"/>
      <c r="D919" s="253"/>
      <c r="E919" s="254"/>
      <c r="F919" s="217"/>
      <c r="G919" s="228"/>
      <c r="H919" s="229"/>
      <c r="I919" s="229"/>
      <c r="J919" s="216"/>
      <c r="K919" s="217"/>
      <c r="L919" s="230"/>
      <c r="M919" s="231"/>
      <c r="N919" s="231"/>
      <c r="O919" s="231"/>
      <c r="P919" s="231"/>
      <c r="Q919" s="232"/>
      <c r="R919" s="232"/>
      <c r="S919" s="232"/>
      <c r="T919" s="232"/>
      <c r="U919" s="232"/>
      <c r="V919" s="232"/>
      <c r="W919" s="232"/>
      <c r="X919" s="232"/>
      <c r="Y919" s="232"/>
      <c r="Z919" s="232"/>
      <c r="AA919" s="232"/>
      <c r="AB919" s="232"/>
      <c r="AC919" s="232"/>
      <c r="AD919" s="232"/>
      <c r="AE919" s="232"/>
      <c r="AF919" s="232"/>
      <c r="AG919" s="232"/>
      <c r="AH919" s="232"/>
      <c r="AI919" s="232"/>
      <c r="AJ919" s="232"/>
      <c r="AK919" s="232"/>
      <c r="AL919" s="232"/>
      <c r="AM919" s="232"/>
      <c r="AN919" s="232"/>
      <c r="AO919" s="232"/>
      <c r="AP919" s="232"/>
      <c r="AQ919" s="232"/>
      <c r="AR919" s="231"/>
      <c r="AS919" s="231"/>
      <c r="AT919" s="231"/>
      <c r="AU919" s="231"/>
      <c r="AV919" s="231"/>
      <c r="AW919" s="231"/>
      <c r="AX919" s="231"/>
      <c r="AY919" s="231"/>
    </row>
    <row r="920" spans="3:51" s="255" customFormat="1">
      <c r="C920" s="227"/>
      <c r="D920" s="253"/>
      <c r="E920" s="254"/>
      <c r="F920" s="217"/>
      <c r="G920" s="228"/>
      <c r="H920" s="229"/>
      <c r="I920" s="229"/>
      <c r="J920" s="216"/>
      <c r="K920" s="217"/>
      <c r="L920" s="230"/>
      <c r="M920" s="231"/>
      <c r="N920" s="231"/>
      <c r="O920" s="231"/>
      <c r="P920" s="231"/>
      <c r="Q920" s="232"/>
      <c r="R920" s="232"/>
      <c r="S920" s="232"/>
      <c r="T920" s="232"/>
      <c r="U920" s="232"/>
      <c r="V920" s="232"/>
      <c r="W920" s="232"/>
      <c r="X920" s="232"/>
      <c r="Y920" s="232"/>
      <c r="Z920" s="232"/>
      <c r="AA920" s="232"/>
      <c r="AB920" s="232"/>
      <c r="AC920" s="232"/>
      <c r="AD920" s="232"/>
      <c r="AE920" s="232"/>
      <c r="AF920" s="232"/>
      <c r="AG920" s="232"/>
      <c r="AH920" s="232"/>
      <c r="AI920" s="232"/>
      <c r="AJ920" s="232"/>
      <c r="AK920" s="232"/>
      <c r="AL920" s="232"/>
      <c r="AM920" s="232"/>
      <c r="AN920" s="232"/>
      <c r="AO920" s="232"/>
      <c r="AP920" s="232"/>
      <c r="AQ920" s="232"/>
      <c r="AR920" s="231"/>
      <c r="AS920" s="231"/>
      <c r="AT920" s="231"/>
      <c r="AU920" s="231"/>
      <c r="AV920" s="231"/>
      <c r="AW920" s="231"/>
      <c r="AX920" s="231"/>
      <c r="AY920" s="231"/>
    </row>
    <row r="921" spans="3:51" s="255" customFormat="1">
      <c r="C921" s="227"/>
      <c r="D921" s="253"/>
      <c r="E921" s="254"/>
      <c r="F921" s="217"/>
      <c r="G921" s="228"/>
      <c r="H921" s="229"/>
      <c r="I921" s="229"/>
      <c r="J921" s="216"/>
      <c r="K921" s="217"/>
      <c r="L921" s="230"/>
      <c r="M921" s="231"/>
      <c r="N921" s="231"/>
      <c r="O921" s="231"/>
      <c r="P921" s="231"/>
      <c r="Q921" s="232"/>
      <c r="R921" s="232"/>
      <c r="S921" s="232"/>
      <c r="T921" s="232"/>
      <c r="U921" s="232"/>
      <c r="V921" s="232"/>
      <c r="W921" s="232"/>
      <c r="X921" s="232"/>
      <c r="Y921" s="232"/>
      <c r="Z921" s="232"/>
      <c r="AA921" s="232"/>
      <c r="AB921" s="232"/>
      <c r="AC921" s="232"/>
      <c r="AD921" s="232"/>
      <c r="AE921" s="232"/>
      <c r="AF921" s="232"/>
      <c r="AG921" s="232"/>
      <c r="AH921" s="232"/>
      <c r="AI921" s="232"/>
      <c r="AJ921" s="232"/>
      <c r="AK921" s="232"/>
      <c r="AL921" s="232"/>
      <c r="AM921" s="232"/>
      <c r="AN921" s="232"/>
      <c r="AO921" s="232"/>
      <c r="AP921" s="232"/>
      <c r="AQ921" s="232"/>
      <c r="AR921" s="231"/>
      <c r="AS921" s="231"/>
      <c r="AT921" s="231"/>
      <c r="AU921" s="231"/>
      <c r="AV921" s="231"/>
      <c r="AW921" s="231"/>
      <c r="AX921" s="231"/>
      <c r="AY921" s="231"/>
    </row>
    <row r="922" spans="3:51" s="255" customFormat="1">
      <c r="C922" s="227"/>
      <c r="D922" s="253"/>
      <c r="E922" s="254"/>
      <c r="F922" s="217"/>
      <c r="G922" s="228"/>
      <c r="H922" s="229"/>
      <c r="I922" s="229"/>
      <c r="J922" s="216"/>
      <c r="K922" s="217"/>
      <c r="L922" s="230"/>
      <c r="M922" s="231"/>
      <c r="N922" s="231"/>
      <c r="O922" s="231"/>
      <c r="P922" s="231"/>
      <c r="Q922" s="232"/>
      <c r="R922" s="232"/>
      <c r="S922" s="232"/>
      <c r="T922" s="232"/>
      <c r="U922" s="232"/>
      <c r="V922" s="232"/>
      <c r="W922" s="232"/>
      <c r="X922" s="232"/>
      <c r="Y922" s="232"/>
      <c r="Z922" s="232"/>
      <c r="AA922" s="232"/>
      <c r="AB922" s="232"/>
      <c r="AC922" s="232"/>
      <c r="AD922" s="232"/>
      <c r="AE922" s="232"/>
      <c r="AF922" s="232"/>
      <c r="AG922" s="232"/>
      <c r="AH922" s="232"/>
      <c r="AI922" s="232"/>
      <c r="AJ922" s="232"/>
      <c r="AK922" s="232"/>
      <c r="AL922" s="232"/>
      <c r="AM922" s="232"/>
      <c r="AN922" s="232"/>
      <c r="AO922" s="232"/>
      <c r="AP922" s="232"/>
      <c r="AQ922" s="232"/>
      <c r="AR922" s="231"/>
      <c r="AS922" s="231"/>
      <c r="AT922" s="231"/>
      <c r="AU922" s="231"/>
      <c r="AV922" s="231"/>
      <c r="AW922" s="231"/>
      <c r="AX922" s="231"/>
      <c r="AY922" s="231"/>
    </row>
    <row r="923" spans="3:51" s="255" customFormat="1">
      <c r="C923" s="227"/>
      <c r="D923" s="253"/>
      <c r="E923" s="254"/>
      <c r="F923" s="217"/>
      <c r="G923" s="228"/>
      <c r="H923" s="229"/>
      <c r="I923" s="229"/>
      <c r="J923" s="216"/>
      <c r="K923" s="217"/>
      <c r="L923" s="230"/>
      <c r="M923" s="231"/>
      <c r="N923" s="231"/>
      <c r="O923" s="231"/>
      <c r="P923" s="231"/>
      <c r="Q923" s="232"/>
      <c r="R923" s="232"/>
      <c r="S923" s="232"/>
      <c r="T923" s="232"/>
      <c r="U923" s="232"/>
      <c r="V923" s="232"/>
      <c r="W923" s="232"/>
      <c r="X923" s="232"/>
      <c r="Y923" s="232"/>
      <c r="Z923" s="232"/>
      <c r="AA923" s="232"/>
      <c r="AB923" s="232"/>
      <c r="AC923" s="232"/>
      <c r="AD923" s="232"/>
      <c r="AE923" s="232"/>
      <c r="AF923" s="232"/>
      <c r="AG923" s="232"/>
      <c r="AH923" s="232"/>
      <c r="AI923" s="232"/>
      <c r="AJ923" s="232"/>
      <c r="AK923" s="232"/>
      <c r="AL923" s="232"/>
      <c r="AM923" s="232"/>
      <c r="AN923" s="232"/>
      <c r="AO923" s="232"/>
      <c r="AP923" s="232"/>
      <c r="AQ923" s="232"/>
      <c r="AR923" s="231"/>
      <c r="AS923" s="231"/>
      <c r="AT923" s="231"/>
      <c r="AU923" s="231"/>
      <c r="AV923" s="231"/>
      <c r="AW923" s="231"/>
      <c r="AX923" s="231"/>
      <c r="AY923" s="231"/>
    </row>
    <row r="924" spans="3:51" s="255" customFormat="1">
      <c r="C924" s="227"/>
      <c r="D924" s="253"/>
      <c r="E924" s="254"/>
      <c r="F924" s="217"/>
      <c r="G924" s="228"/>
      <c r="H924" s="229"/>
      <c r="I924" s="229"/>
      <c r="J924" s="216"/>
      <c r="K924" s="217"/>
      <c r="L924" s="230"/>
      <c r="M924" s="231"/>
      <c r="N924" s="231"/>
      <c r="O924" s="231"/>
      <c r="P924" s="231"/>
      <c r="Q924" s="232"/>
      <c r="R924" s="232"/>
      <c r="S924" s="232"/>
      <c r="T924" s="232"/>
      <c r="U924" s="232"/>
      <c r="V924" s="232"/>
      <c r="W924" s="232"/>
      <c r="X924" s="232"/>
      <c r="Y924" s="232"/>
      <c r="Z924" s="232"/>
      <c r="AA924" s="232"/>
      <c r="AB924" s="232"/>
      <c r="AC924" s="232"/>
      <c r="AD924" s="232"/>
      <c r="AE924" s="232"/>
      <c r="AF924" s="232"/>
      <c r="AG924" s="232"/>
      <c r="AH924" s="232"/>
      <c r="AI924" s="232"/>
      <c r="AJ924" s="232"/>
      <c r="AK924" s="232"/>
      <c r="AL924" s="232"/>
      <c r="AM924" s="232"/>
      <c r="AN924" s="232"/>
      <c r="AO924" s="232"/>
      <c r="AP924" s="232"/>
      <c r="AQ924" s="232"/>
      <c r="AR924" s="231"/>
      <c r="AS924" s="231"/>
      <c r="AT924" s="231"/>
      <c r="AU924" s="231"/>
      <c r="AV924" s="231"/>
      <c r="AW924" s="231"/>
      <c r="AX924" s="231"/>
      <c r="AY924" s="231"/>
    </row>
    <row r="925" spans="3:51" s="255" customFormat="1">
      <c r="C925" s="227"/>
      <c r="D925" s="253"/>
      <c r="E925" s="254"/>
      <c r="F925" s="217"/>
      <c r="G925" s="228"/>
      <c r="H925" s="229"/>
      <c r="I925" s="229"/>
      <c r="J925" s="216"/>
      <c r="K925" s="217"/>
      <c r="L925" s="230"/>
      <c r="M925" s="231"/>
      <c r="N925" s="231"/>
      <c r="O925" s="231"/>
      <c r="P925" s="231"/>
      <c r="Q925" s="232"/>
      <c r="R925" s="232"/>
      <c r="S925" s="232"/>
      <c r="T925" s="232"/>
      <c r="U925" s="232"/>
      <c r="V925" s="232"/>
      <c r="W925" s="232"/>
      <c r="X925" s="232"/>
      <c r="Y925" s="232"/>
      <c r="Z925" s="232"/>
      <c r="AA925" s="232"/>
      <c r="AB925" s="232"/>
      <c r="AC925" s="232"/>
      <c r="AD925" s="232"/>
      <c r="AE925" s="232"/>
      <c r="AF925" s="232"/>
      <c r="AG925" s="232"/>
      <c r="AH925" s="232"/>
      <c r="AI925" s="232"/>
      <c r="AJ925" s="232"/>
      <c r="AK925" s="232"/>
      <c r="AL925" s="232"/>
      <c r="AM925" s="232"/>
      <c r="AN925" s="232"/>
      <c r="AO925" s="232"/>
      <c r="AP925" s="232"/>
      <c r="AQ925" s="232"/>
      <c r="AR925" s="231"/>
      <c r="AS925" s="231"/>
      <c r="AT925" s="231"/>
      <c r="AU925" s="231"/>
      <c r="AV925" s="231"/>
      <c r="AW925" s="231"/>
      <c r="AX925" s="231"/>
      <c r="AY925" s="231"/>
    </row>
    <row r="926" spans="3:51" s="255" customFormat="1">
      <c r="C926" s="227"/>
      <c r="D926" s="253"/>
      <c r="E926" s="254"/>
      <c r="F926" s="217"/>
      <c r="G926" s="228"/>
      <c r="H926" s="229"/>
      <c r="I926" s="229"/>
      <c r="J926" s="216"/>
      <c r="K926" s="217"/>
      <c r="L926" s="230"/>
      <c r="M926" s="231"/>
      <c r="N926" s="231"/>
      <c r="O926" s="231"/>
      <c r="P926" s="231"/>
      <c r="Q926" s="232"/>
      <c r="R926" s="232"/>
      <c r="S926" s="232"/>
      <c r="T926" s="232"/>
      <c r="U926" s="232"/>
      <c r="V926" s="232"/>
      <c r="W926" s="232"/>
      <c r="X926" s="232"/>
      <c r="Y926" s="232"/>
      <c r="Z926" s="232"/>
      <c r="AA926" s="232"/>
      <c r="AB926" s="232"/>
      <c r="AC926" s="232"/>
      <c r="AD926" s="232"/>
      <c r="AE926" s="232"/>
      <c r="AF926" s="232"/>
      <c r="AG926" s="232"/>
      <c r="AH926" s="232"/>
      <c r="AI926" s="232"/>
      <c r="AJ926" s="232"/>
      <c r="AK926" s="232"/>
      <c r="AL926" s="232"/>
      <c r="AM926" s="232"/>
      <c r="AN926" s="232"/>
      <c r="AO926" s="232"/>
      <c r="AP926" s="232"/>
      <c r="AQ926" s="232"/>
      <c r="AR926" s="231"/>
      <c r="AS926" s="231"/>
      <c r="AT926" s="231"/>
      <c r="AU926" s="231"/>
      <c r="AV926" s="231"/>
      <c r="AW926" s="231"/>
      <c r="AX926" s="231"/>
      <c r="AY926" s="231"/>
    </row>
    <row r="927" spans="3:51" s="255" customFormat="1">
      <c r="C927" s="227"/>
      <c r="D927" s="253"/>
      <c r="E927" s="254"/>
      <c r="F927" s="217"/>
      <c r="G927" s="228"/>
      <c r="H927" s="229"/>
      <c r="I927" s="229"/>
      <c r="J927" s="216"/>
      <c r="K927" s="217"/>
      <c r="L927" s="230"/>
      <c r="M927" s="231"/>
      <c r="N927" s="231"/>
      <c r="O927" s="231"/>
      <c r="P927" s="231"/>
      <c r="Q927" s="232"/>
      <c r="R927" s="232"/>
      <c r="S927" s="232"/>
      <c r="T927" s="232"/>
      <c r="U927" s="232"/>
      <c r="V927" s="232"/>
      <c r="W927" s="232"/>
      <c r="X927" s="232"/>
      <c r="Y927" s="232"/>
      <c r="Z927" s="232"/>
      <c r="AA927" s="232"/>
      <c r="AB927" s="232"/>
      <c r="AC927" s="232"/>
      <c r="AD927" s="232"/>
      <c r="AE927" s="232"/>
      <c r="AF927" s="232"/>
      <c r="AG927" s="232"/>
      <c r="AH927" s="232"/>
      <c r="AI927" s="232"/>
      <c r="AJ927" s="232"/>
      <c r="AK927" s="232"/>
      <c r="AL927" s="232"/>
      <c r="AM927" s="232"/>
      <c r="AN927" s="232"/>
      <c r="AO927" s="232"/>
      <c r="AP927" s="232"/>
      <c r="AQ927" s="232"/>
      <c r="AR927" s="231"/>
      <c r="AS927" s="231"/>
      <c r="AT927" s="231"/>
      <c r="AU927" s="231"/>
      <c r="AV927" s="231"/>
      <c r="AW927" s="231"/>
      <c r="AX927" s="231"/>
      <c r="AY927" s="231"/>
    </row>
    <row r="928" spans="3:51" s="255" customFormat="1">
      <c r="C928" s="227"/>
      <c r="D928" s="253"/>
      <c r="E928" s="254"/>
      <c r="F928" s="217"/>
      <c r="G928" s="228"/>
      <c r="H928" s="229"/>
      <c r="I928" s="229"/>
      <c r="J928" s="216"/>
      <c r="K928" s="217"/>
      <c r="L928" s="230"/>
      <c r="M928" s="231"/>
      <c r="N928" s="231"/>
      <c r="O928" s="231"/>
      <c r="P928" s="231"/>
      <c r="Q928" s="232"/>
      <c r="R928" s="232"/>
      <c r="S928" s="232"/>
      <c r="T928" s="232"/>
      <c r="U928" s="232"/>
      <c r="V928" s="232"/>
      <c r="W928" s="232"/>
      <c r="X928" s="232"/>
      <c r="Y928" s="232"/>
      <c r="Z928" s="232"/>
      <c r="AA928" s="232"/>
      <c r="AB928" s="232"/>
      <c r="AC928" s="232"/>
      <c r="AD928" s="232"/>
      <c r="AE928" s="232"/>
      <c r="AF928" s="232"/>
      <c r="AG928" s="232"/>
      <c r="AH928" s="232"/>
      <c r="AI928" s="232"/>
      <c r="AJ928" s="232"/>
      <c r="AK928" s="232"/>
      <c r="AL928" s="232"/>
      <c r="AM928" s="232"/>
      <c r="AN928" s="232"/>
      <c r="AO928" s="232"/>
      <c r="AP928" s="232"/>
      <c r="AQ928" s="232"/>
      <c r="AR928" s="231"/>
      <c r="AS928" s="231"/>
      <c r="AT928" s="231"/>
      <c r="AU928" s="231"/>
      <c r="AV928" s="231"/>
      <c r="AW928" s="231"/>
      <c r="AX928" s="231"/>
      <c r="AY928" s="231"/>
    </row>
    <row r="929" spans="3:51" s="255" customFormat="1">
      <c r="C929" s="227"/>
      <c r="D929" s="253"/>
      <c r="E929" s="254"/>
      <c r="F929" s="217"/>
      <c r="G929" s="228"/>
      <c r="H929" s="229"/>
      <c r="I929" s="229"/>
      <c r="J929" s="216"/>
      <c r="K929" s="217"/>
      <c r="L929" s="230"/>
      <c r="M929" s="231"/>
      <c r="N929" s="231"/>
      <c r="O929" s="231"/>
      <c r="P929" s="231"/>
      <c r="Q929" s="232"/>
      <c r="R929" s="232"/>
      <c r="S929" s="232"/>
      <c r="T929" s="232"/>
      <c r="U929" s="232"/>
      <c r="V929" s="232"/>
      <c r="W929" s="232"/>
      <c r="X929" s="232"/>
      <c r="Y929" s="232"/>
      <c r="Z929" s="232"/>
      <c r="AA929" s="232"/>
      <c r="AB929" s="232"/>
      <c r="AC929" s="232"/>
      <c r="AD929" s="232"/>
      <c r="AE929" s="232"/>
      <c r="AF929" s="232"/>
      <c r="AG929" s="232"/>
      <c r="AH929" s="232"/>
      <c r="AI929" s="232"/>
      <c r="AJ929" s="232"/>
      <c r="AK929" s="232"/>
      <c r="AL929" s="232"/>
      <c r="AM929" s="232"/>
      <c r="AN929" s="232"/>
      <c r="AO929" s="232"/>
      <c r="AP929" s="232"/>
      <c r="AQ929" s="232"/>
      <c r="AR929" s="231"/>
      <c r="AS929" s="231"/>
      <c r="AT929" s="231"/>
      <c r="AU929" s="231"/>
      <c r="AV929" s="231"/>
      <c r="AW929" s="231"/>
      <c r="AX929" s="231"/>
      <c r="AY929" s="231"/>
    </row>
    <row r="930" spans="3:51" s="255" customFormat="1">
      <c r="C930" s="227"/>
      <c r="D930" s="253"/>
      <c r="E930" s="254"/>
      <c r="F930" s="217"/>
      <c r="G930" s="228"/>
      <c r="H930" s="229"/>
      <c r="I930" s="229"/>
      <c r="J930" s="216"/>
      <c r="K930" s="217"/>
      <c r="L930" s="230"/>
      <c r="M930" s="231"/>
      <c r="N930" s="231"/>
      <c r="O930" s="231"/>
      <c r="P930" s="231"/>
      <c r="Q930" s="232"/>
      <c r="R930" s="232"/>
      <c r="S930" s="232"/>
      <c r="T930" s="232"/>
      <c r="U930" s="232"/>
      <c r="V930" s="232"/>
      <c r="W930" s="232"/>
      <c r="X930" s="232"/>
      <c r="Y930" s="232"/>
      <c r="Z930" s="232"/>
      <c r="AA930" s="232"/>
      <c r="AB930" s="232"/>
      <c r="AC930" s="232"/>
      <c r="AD930" s="232"/>
      <c r="AE930" s="232"/>
      <c r="AF930" s="232"/>
      <c r="AG930" s="232"/>
      <c r="AH930" s="232"/>
      <c r="AI930" s="232"/>
      <c r="AJ930" s="232"/>
      <c r="AK930" s="232"/>
      <c r="AL930" s="232"/>
      <c r="AM930" s="232"/>
      <c r="AN930" s="232"/>
      <c r="AO930" s="232"/>
      <c r="AP930" s="232"/>
      <c r="AQ930" s="232"/>
      <c r="AR930" s="231"/>
      <c r="AS930" s="231"/>
      <c r="AT930" s="231"/>
      <c r="AU930" s="231"/>
      <c r="AV930" s="231"/>
      <c r="AW930" s="231"/>
      <c r="AX930" s="231"/>
      <c r="AY930" s="231"/>
    </row>
    <row r="931" spans="3:51" s="255" customFormat="1">
      <c r="C931" s="227"/>
      <c r="D931" s="253"/>
      <c r="E931" s="254"/>
      <c r="F931" s="217"/>
      <c r="G931" s="228"/>
      <c r="H931" s="229"/>
      <c r="I931" s="229"/>
      <c r="J931" s="216"/>
      <c r="K931" s="217"/>
      <c r="L931" s="230"/>
      <c r="M931" s="231"/>
      <c r="N931" s="231"/>
      <c r="O931" s="231"/>
      <c r="P931" s="231"/>
      <c r="Q931" s="232"/>
      <c r="R931" s="232"/>
      <c r="S931" s="232"/>
      <c r="T931" s="232"/>
      <c r="U931" s="232"/>
      <c r="V931" s="232"/>
      <c r="W931" s="232"/>
      <c r="X931" s="232"/>
      <c r="Y931" s="232"/>
      <c r="Z931" s="232"/>
      <c r="AA931" s="232"/>
      <c r="AB931" s="232"/>
      <c r="AC931" s="232"/>
      <c r="AD931" s="232"/>
      <c r="AE931" s="232"/>
      <c r="AF931" s="232"/>
      <c r="AG931" s="232"/>
      <c r="AH931" s="232"/>
      <c r="AI931" s="232"/>
      <c r="AJ931" s="232"/>
      <c r="AK931" s="232"/>
      <c r="AL931" s="232"/>
      <c r="AM931" s="232"/>
      <c r="AN931" s="232"/>
      <c r="AO931" s="232"/>
      <c r="AP931" s="232"/>
      <c r="AQ931" s="232"/>
      <c r="AR931" s="231"/>
      <c r="AS931" s="231"/>
      <c r="AT931" s="231"/>
      <c r="AU931" s="231"/>
      <c r="AV931" s="231"/>
      <c r="AW931" s="231"/>
      <c r="AX931" s="231"/>
      <c r="AY931" s="231"/>
    </row>
    <row r="932" spans="3:51" s="255" customFormat="1">
      <c r="C932" s="227"/>
      <c r="D932" s="253"/>
      <c r="E932" s="254"/>
      <c r="F932" s="217"/>
      <c r="G932" s="228"/>
      <c r="H932" s="229"/>
      <c r="I932" s="229"/>
      <c r="J932" s="216"/>
      <c r="K932" s="217"/>
      <c r="L932" s="230"/>
      <c r="M932" s="231"/>
      <c r="N932" s="231"/>
      <c r="O932" s="231"/>
      <c r="P932" s="231"/>
      <c r="Q932" s="232"/>
      <c r="R932" s="232"/>
      <c r="S932" s="232"/>
      <c r="T932" s="232"/>
      <c r="U932" s="232"/>
      <c r="V932" s="232"/>
      <c r="W932" s="232"/>
      <c r="X932" s="232"/>
      <c r="Y932" s="232"/>
      <c r="Z932" s="232"/>
      <c r="AA932" s="232"/>
      <c r="AB932" s="232"/>
      <c r="AC932" s="232"/>
      <c r="AD932" s="232"/>
      <c r="AE932" s="232"/>
      <c r="AF932" s="232"/>
      <c r="AG932" s="232"/>
      <c r="AH932" s="232"/>
      <c r="AI932" s="232"/>
      <c r="AJ932" s="232"/>
      <c r="AK932" s="232"/>
      <c r="AL932" s="232"/>
      <c r="AM932" s="232"/>
      <c r="AN932" s="232"/>
      <c r="AO932" s="232"/>
      <c r="AP932" s="232"/>
      <c r="AQ932" s="232"/>
      <c r="AR932" s="231"/>
      <c r="AS932" s="231"/>
      <c r="AT932" s="231"/>
      <c r="AU932" s="231"/>
      <c r="AV932" s="231"/>
      <c r="AW932" s="231"/>
      <c r="AX932" s="231"/>
      <c r="AY932" s="231"/>
    </row>
    <row r="933" spans="3:51" s="255" customFormat="1">
      <c r="C933" s="227"/>
      <c r="D933" s="253"/>
      <c r="E933" s="254"/>
      <c r="F933" s="217"/>
      <c r="G933" s="228"/>
      <c r="H933" s="229"/>
      <c r="I933" s="229"/>
      <c r="J933" s="216"/>
      <c r="K933" s="217"/>
      <c r="L933" s="230"/>
      <c r="M933" s="231"/>
      <c r="N933" s="231"/>
      <c r="O933" s="231"/>
      <c r="P933" s="231"/>
      <c r="Q933" s="232"/>
      <c r="R933" s="232"/>
      <c r="S933" s="232"/>
      <c r="T933" s="232"/>
      <c r="U933" s="232"/>
      <c r="V933" s="232"/>
      <c r="W933" s="232"/>
      <c r="X933" s="232"/>
      <c r="Y933" s="232"/>
      <c r="Z933" s="232"/>
      <c r="AA933" s="232"/>
      <c r="AB933" s="232"/>
      <c r="AC933" s="232"/>
      <c r="AD933" s="232"/>
      <c r="AE933" s="232"/>
      <c r="AF933" s="232"/>
      <c r="AG933" s="232"/>
      <c r="AH933" s="232"/>
      <c r="AI933" s="232"/>
      <c r="AJ933" s="232"/>
      <c r="AK933" s="232"/>
      <c r="AL933" s="232"/>
      <c r="AM933" s="232"/>
      <c r="AN933" s="232"/>
      <c r="AO933" s="232"/>
      <c r="AP933" s="232"/>
      <c r="AQ933" s="232"/>
      <c r="AR933" s="231"/>
      <c r="AS933" s="231"/>
      <c r="AT933" s="231"/>
      <c r="AU933" s="231"/>
      <c r="AV933" s="231"/>
      <c r="AW933" s="231"/>
      <c r="AX933" s="231"/>
      <c r="AY933" s="231"/>
    </row>
    <row r="934" spans="3:51" s="255" customFormat="1">
      <c r="C934" s="227"/>
      <c r="D934" s="253"/>
      <c r="E934" s="254"/>
      <c r="F934" s="217"/>
      <c r="G934" s="228"/>
      <c r="H934" s="229"/>
      <c r="I934" s="229"/>
      <c r="J934" s="216"/>
      <c r="K934" s="217"/>
      <c r="L934" s="230"/>
      <c r="M934" s="231"/>
      <c r="N934" s="231"/>
      <c r="O934" s="231"/>
      <c r="P934" s="231"/>
      <c r="Q934" s="232"/>
      <c r="R934" s="232"/>
      <c r="S934" s="232"/>
      <c r="T934" s="232"/>
      <c r="U934" s="232"/>
      <c r="V934" s="232"/>
      <c r="W934" s="232"/>
      <c r="X934" s="232"/>
      <c r="Y934" s="232"/>
      <c r="Z934" s="232"/>
      <c r="AA934" s="232"/>
      <c r="AB934" s="232"/>
      <c r="AC934" s="232"/>
      <c r="AD934" s="232"/>
      <c r="AE934" s="232"/>
      <c r="AF934" s="232"/>
      <c r="AG934" s="232"/>
      <c r="AH934" s="232"/>
      <c r="AI934" s="232"/>
      <c r="AJ934" s="232"/>
      <c r="AK934" s="232"/>
      <c r="AL934" s="232"/>
      <c r="AM934" s="232"/>
      <c r="AN934" s="232"/>
      <c r="AO934" s="232"/>
      <c r="AP934" s="232"/>
      <c r="AQ934" s="232"/>
      <c r="AR934" s="231"/>
      <c r="AS934" s="231"/>
      <c r="AT934" s="231"/>
      <c r="AU934" s="231"/>
      <c r="AV934" s="231"/>
      <c r="AW934" s="231"/>
      <c r="AX934" s="231"/>
      <c r="AY934" s="231"/>
    </row>
    <row r="935" spans="3:51" s="255" customFormat="1">
      <c r="C935" s="227"/>
      <c r="D935" s="253"/>
      <c r="E935" s="254"/>
      <c r="F935" s="217"/>
      <c r="G935" s="228"/>
      <c r="H935" s="229"/>
      <c r="I935" s="229"/>
      <c r="J935" s="216"/>
      <c r="K935" s="217"/>
      <c r="L935" s="230"/>
      <c r="M935" s="231"/>
      <c r="N935" s="231"/>
      <c r="O935" s="231"/>
      <c r="P935" s="231"/>
      <c r="Q935" s="232"/>
      <c r="R935" s="232"/>
      <c r="S935" s="232"/>
      <c r="T935" s="232"/>
      <c r="U935" s="232"/>
      <c r="V935" s="232"/>
      <c r="W935" s="232"/>
      <c r="X935" s="232"/>
      <c r="Y935" s="232"/>
      <c r="Z935" s="232"/>
      <c r="AA935" s="232"/>
      <c r="AB935" s="232"/>
      <c r="AC935" s="232"/>
      <c r="AD935" s="232"/>
      <c r="AE935" s="232"/>
      <c r="AF935" s="232"/>
      <c r="AG935" s="232"/>
      <c r="AH935" s="232"/>
      <c r="AI935" s="232"/>
      <c r="AJ935" s="232"/>
      <c r="AK935" s="232"/>
      <c r="AL935" s="232"/>
      <c r="AM935" s="232"/>
      <c r="AN935" s="232"/>
      <c r="AO935" s="232"/>
      <c r="AP935" s="232"/>
      <c r="AQ935" s="232"/>
      <c r="AR935" s="231"/>
      <c r="AS935" s="231"/>
      <c r="AT935" s="231"/>
      <c r="AU935" s="231"/>
      <c r="AV935" s="231"/>
      <c r="AW935" s="231"/>
      <c r="AX935" s="231"/>
      <c r="AY935" s="231"/>
    </row>
    <row r="936" spans="3:51" s="255" customFormat="1">
      <c r="C936" s="227"/>
      <c r="D936" s="253"/>
      <c r="E936" s="254"/>
      <c r="F936" s="217"/>
      <c r="G936" s="228"/>
      <c r="H936" s="229"/>
      <c r="I936" s="229"/>
      <c r="J936" s="216"/>
      <c r="K936" s="217"/>
      <c r="L936" s="230"/>
      <c r="M936" s="231"/>
      <c r="N936" s="231"/>
      <c r="O936" s="231"/>
      <c r="P936" s="231"/>
      <c r="Q936" s="232"/>
      <c r="R936" s="232"/>
      <c r="S936" s="232"/>
      <c r="T936" s="232"/>
      <c r="U936" s="232"/>
      <c r="V936" s="232"/>
      <c r="W936" s="232"/>
      <c r="X936" s="232"/>
      <c r="Y936" s="232"/>
      <c r="Z936" s="232"/>
      <c r="AA936" s="232"/>
      <c r="AB936" s="232"/>
      <c r="AC936" s="232"/>
      <c r="AD936" s="232"/>
      <c r="AE936" s="232"/>
      <c r="AF936" s="232"/>
      <c r="AG936" s="232"/>
      <c r="AH936" s="232"/>
      <c r="AI936" s="232"/>
      <c r="AJ936" s="232"/>
      <c r="AK936" s="232"/>
      <c r="AL936" s="232"/>
      <c r="AM936" s="232"/>
      <c r="AN936" s="232"/>
      <c r="AO936" s="232"/>
      <c r="AP936" s="232"/>
      <c r="AQ936" s="232"/>
      <c r="AR936" s="231"/>
      <c r="AS936" s="231"/>
      <c r="AT936" s="231"/>
      <c r="AU936" s="231"/>
      <c r="AV936" s="231"/>
      <c r="AW936" s="231"/>
      <c r="AX936" s="231"/>
      <c r="AY936" s="231"/>
    </row>
    <row r="937" spans="3:51" s="255" customFormat="1">
      <c r="C937" s="227"/>
      <c r="D937" s="253"/>
      <c r="E937" s="254"/>
      <c r="F937" s="217"/>
      <c r="G937" s="228"/>
      <c r="H937" s="229"/>
      <c r="I937" s="229"/>
      <c r="J937" s="216"/>
      <c r="K937" s="217"/>
      <c r="L937" s="230"/>
      <c r="M937" s="231"/>
      <c r="N937" s="231"/>
      <c r="O937" s="231"/>
      <c r="P937" s="231"/>
      <c r="Q937" s="232"/>
      <c r="R937" s="232"/>
      <c r="S937" s="232"/>
      <c r="T937" s="232"/>
      <c r="U937" s="232"/>
      <c r="V937" s="232"/>
      <c r="W937" s="232"/>
      <c r="X937" s="232"/>
      <c r="Y937" s="232"/>
      <c r="Z937" s="232"/>
      <c r="AA937" s="232"/>
      <c r="AB937" s="232"/>
      <c r="AC937" s="232"/>
      <c r="AD937" s="232"/>
      <c r="AE937" s="232"/>
      <c r="AF937" s="232"/>
      <c r="AG937" s="232"/>
      <c r="AH937" s="232"/>
      <c r="AI937" s="232"/>
      <c r="AJ937" s="232"/>
      <c r="AK937" s="232"/>
      <c r="AL937" s="232"/>
      <c r="AM937" s="232"/>
      <c r="AN937" s="232"/>
      <c r="AO937" s="232"/>
      <c r="AP937" s="232"/>
      <c r="AQ937" s="232"/>
      <c r="AR937" s="231"/>
      <c r="AS937" s="231"/>
      <c r="AT937" s="231"/>
      <c r="AU937" s="231"/>
      <c r="AV937" s="231"/>
      <c r="AW937" s="231"/>
      <c r="AX937" s="231"/>
      <c r="AY937" s="231"/>
    </row>
    <row r="938" spans="3:51" s="255" customFormat="1">
      <c r="C938" s="227"/>
      <c r="D938" s="253"/>
      <c r="E938" s="254"/>
      <c r="F938" s="217"/>
      <c r="G938" s="228"/>
      <c r="H938" s="229"/>
      <c r="I938" s="229"/>
      <c r="J938" s="216"/>
      <c r="K938" s="217"/>
      <c r="L938" s="230"/>
      <c r="M938" s="231"/>
      <c r="N938" s="231"/>
      <c r="O938" s="231"/>
      <c r="P938" s="231"/>
      <c r="Q938" s="232"/>
      <c r="R938" s="232"/>
      <c r="S938" s="232"/>
      <c r="T938" s="232"/>
      <c r="U938" s="232"/>
      <c r="V938" s="232"/>
      <c r="W938" s="232"/>
      <c r="X938" s="232"/>
      <c r="Y938" s="232"/>
      <c r="Z938" s="232"/>
      <c r="AA938" s="232"/>
      <c r="AB938" s="232"/>
      <c r="AC938" s="232"/>
      <c r="AD938" s="232"/>
      <c r="AE938" s="232"/>
      <c r="AF938" s="232"/>
      <c r="AG938" s="232"/>
      <c r="AH938" s="232"/>
      <c r="AI938" s="232"/>
      <c r="AJ938" s="232"/>
      <c r="AK938" s="232"/>
      <c r="AL938" s="232"/>
      <c r="AM938" s="232"/>
      <c r="AN938" s="232"/>
      <c r="AO938" s="232"/>
      <c r="AP938" s="232"/>
      <c r="AQ938" s="232"/>
      <c r="AR938" s="231"/>
      <c r="AS938" s="231"/>
      <c r="AT938" s="231"/>
      <c r="AU938" s="231"/>
      <c r="AV938" s="231"/>
      <c r="AW938" s="231"/>
      <c r="AX938" s="231"/>
      <c r="AY938" s="231"/>
    </row>
    <row r="939" spans="3:51" s="255" customFormat="1">
      <c r="C939" s="227"/>
      <c r="D939" s="253"/>
      <c r="E939" s="254"/>
      <c r="F939" s="217"/>
      <c r="G939" s="228"/>
      <c r="H939" s="229"/>
      <c r="I939" s="229"/>
      <c r="J939" s="216"/>
      <c r="K939" s="217"/>
      <c r="L939" s="230"/>
      <c r="M939" s="231"/>
      <c r="N939" s="231"/>
      <c r="O939" s="231"/>
      <c r="P939" s="231"/>
      <c r="Q939" s="232"/>
      <c r="R939" s="232"/>
      <c r="S939" s="232"/>
      <c r="T939" s="232"/>
      <c r="U939" s="232"/>
      <c r="V939" s="232"/>
      <c r="W939" s="232"/>
      <c r="X939" s="232"/>
      <c r="Y939" s="232"/>
      <c r="Z939" s="232"/>
      <c r="AA939" s="232"/>
      <c r="AB939" s="232"/>
      <c r="AC939" s="232"/>
      <c r="AD939" s="232"/>
      <c r="AE939" s="232"/>
      <c r="AF939" s="232"/>
      <c r="AG939" s="232"/>
      <c r="AH939" s="232"/>
      <c r="AI939" s="232"/>
      <c r="AJ939" s="232"/>
      <c r="AK939" s="232"/>
      <c r="AL939" s="232"/>
      <c r="AM939" s="232"/>
      <c r="AN939" s="232"/>
      <c r="AO939" s="232"/>
      <c r="AP939" s="232"/>
      <c r="AQ939" s="232"/>
      <c r="AR939" s="231"/>
      <c r="AS939" s="231"/>
      <c r="AT939" s="231"/>
      <c r="AU939" s="231"/>
      <c r="AV939" s="231"/>
      <c r="AW939" s="231"/>
      <c r="AX939" s="231"/>
      <c r="AY939" s="231"/>
    </row>
    <row r="940" spans="3:51" s="255" customFormat="1">
      <c r="C940" s="227"/>
      <c r="D940" s="253"/>
      <c r="E940" s="254"/>
      <c r="F940" s="217"/>
      <c r="G940" s="228"/>
      <c r="H940" s="229"/>
      <c r="I940" s="229"/>
      <c r="J940" s="216"/>
      <c r="K940" s="217"/>
      <c r="L940" s="230"/>
      <c r="M940" s="231"/>
      <c r="N940" s="231"/>
      <c r="O940" s="231"/>
      <c r="P940" s="231"/>
      <c r="Q940" s="232"/>
      <c r="R940" s="232"/>
      <c r="S940" s="232"/>
      <c r="T940" s="232"/>
      <c r="U940" s="232"/>
      <c r="V940" s="232"/>
      <c r="W940" s="232"/>
      <c r="X940" s="232"/>
      <c r="Y940" s="232"/>
      <c r="Z940" s="232"/>
      <c r="AA940" s="232"/>
      <c r="AB940" s="232"/>
      <c r="AC940" s="232"/>
      <c r="AD940" s="232"/>
      <c r="AE940" s="232"/>
      <c r="AF940" s="232"/>
      <c r="AG940" s="232"/>
      <c r="AH940" s="232"/>
      <c r="AI940" s="232"/>
      <c r="AJ940" s="232"/>
      <c r="AK940" s="232"/>
      <c r="AL940" s="232"/>
      <c r="AM940" s="232"/>
      <c r="AN940" s="232"/>
      <c r="AO940" s="232"/>
      <c r="AP940" s="232"/>
      <c r="AQ940" s="232"/>
      <c r="AR940" s="231"/>
      <c r="AS940" s="231"/>
      <c r="AT940" s="231"/>
      <c r="AU940" s="231"/>
      <c r="AV940" s="231"/>
      <c r="AW940" s="231"/>
      <c r="AX940" s="231"/>
      <c r="AY940" s="231"/>
    </row>
    <row r="941" spans="3:51" s="255" customFormat="1">
      <c r="C941" s="227"/>
      <c r="D941" s="253"/>
      <c r="E941" s="254"/>
      <c r="F941" s="217"/>
      <c r="G941" s="228"/>
      <c r="H941" s="229"/>
      <c r="I941" s="229"/>
      <c r="J941" s="216"/>
      <c r="K941" s="217"/>
      <c r="L941" s="230"/>
      <c r="M941" s="231"/>
      <c r="N941" s="231"/>
      <c r="O941" s="231"/>
      <c r="P941" s="231"/>
      <c r="Q941" s="232"/>
      <c r="R941" s="232"/>
      <c r="S941" s="232"/>
      <c r="T941" s="232"/>
      <c r="U941" s="232"/>
      <c r="V941" s="232"/>
      <c r="W941" s="232"/>
      <c r="X941" s="232"/>
      <c r="Y941" s="232"/>
      <c r="Z941" s="232"/>
      <c r="AA941" s="232"/>
      <c r="AB941" s="232"/>
      <c r="AC941" s="232"/>
      <c r="AD941" s="232"/>
      <c r="AE941" s="232"/>
      <c r="AF941" s="232"/>
      <c r="AG941" s="232"/>
      <c r="AH941" s="232"/>
      <c r="AI941" s="232"/>
      <c r="AJ941" s="232"/>
      <c r="AK941" s="232"/>
      <c r="AL941" s="232"/>
      <c r="AM941" s="232"/>
      <c r="AN941" s="232"/>
      <c r="AO941" s="232"/>
      <c r="AP941" s="232"/>
      <c r="AQ941" s="232"/>
      <c r="AR941" s="231"/>
      <c r="AS941" s="231"/>
      <c r="AT941" s="231"/>
      <c r="AU941" s="231"/>
      <c r="AV941" s="231"/>
      <c r="AW941" s="231"/>
      <c r="AX941" s="231"/>
      <c r="AY941" s="231"/>
    </row>
    <row r="942" spans="3:51" s="255" customFormat="1">
      <c r="C942" s="227"/>
      <c r="D942" s="253"/>
      <c r="E942" s="254"/>
      <c r="F942" s="217"/>
      <c r="G942" s="228"/>
      <c r="H942" s="229"/>
      <c r="I942" s="229"/>
      <c r="J942" s="216"/>
      <c r="K942" s="217"/>
      <c r="L942" s="230"/>
      <c r="M942" s="231"/>
      <c r="N942" s="231"/>
      <c r="O942" s="231"/>
      <c r="P942" s="231"/>
      <c r="Q942" s="232"/>
      <c r="R942" s="232"/>
      <c r="S942" s="232"/>
      <c r="T942" s="232"/>
      <c r="U942" s="232"/>
      <c r="V942" s="232"/>
      <c r="W942" s="232"/>
      <c r="X942" s="232"/>
      <c r="Y942" s="232"/>
      <c r="Z942" s="232"/>
      <c r="AA942" s="232"/>
      <c r="AB942" s="232"/>
      <c r="AC942" s="232"/>
      <c r="AD942" s="232"/>
      <c r="AE942" s="232"/>
      <c r="AF942" s="232"/>
      <c r="AG942" s="232"/>
      <c r="AH942" s="232"/>
      <c r="AI942" s="232"/>
      <c r="AJ942" s="232"/>
      <c r="AK942" s="232"/>
      <c r="AL942" s="232"/>
      <c r="AM942" s="232"/>
      <c r="AN942" s="232"/>
      <c r="AO942" s="232"/>
      <c r="AP942" s="232"/>
      <c r="AQ942" s="232"/>
      <c r="AR942" s="231"/>
      <c r="AS942" s="231"/>
      <c r="AT942" s="231"/>
      <c r="AU942" s="231"/>
      <c r="AV942" s="231"/>
      <c r="AW942" s="231"/>
      <c r="AX942" s="231"/>
      <c r="AY942" s="231"/>
    </row>
    <row r="943" spans="3:51" s="255" customFormat="1">
      <c r="C943" s="227"/>
      <c r="D943" s="253"/>
      <c r="E943" s="254"/>
      <c r="F943" s="217"/>
      <c r="G943" s="228"/>
      <c r="H943" s="229"/>
      <c r="I943" s="229"/>
      <c r="J943" s="216"/>
      <c r="K943" s="217"/>
      <c r="L943" s="230"/>
      <c r="M943" s="231"/>
      <c r="N943" s="231"/>
      <c r="O943" s="231"/>
      <c r="P943" s="231"/>
      <c r="Q943" s="232"/>
      <c r="R943" s="232"/>
      <c r="S943" s="232"/>
      <c r="T943" s="232"/>
      <c r="U943" s="232"/>
      <c r="V943" s="232"/>
      <c r="W943" s="232"/>
      <c r="X943" s="232"/>
      <c r="Y943" s="232"/>
      <c r="Z943" s="232"/>
      <c r="AA943" s="232"/>
      <c r="AB943" s="232"/>
      <c r="AC943" s="232"/>
      <c r="AD943" s="232"/>
      <c r="AE943" s="232"/>
      <c r="AF943" s="232"/>
      <c r="AG943" s="232"/>
      <c r="AH943" s="232"/>
      <c r="AI943" s="232"/>
      <c r="AJ943" s="232"/>
      <c r="AK943" s="232"/>
      <c r="AL943" s="232"/>
      <c r="AM943" s="232"/>
      <c r="AN943" s="232"/>
      <c r="AO943" s="232"/>
      <c r="AP943" s="232"/>
      <c r="AQ943" s="232"/>
      <c r="AR943" s="231"/>
      <c r="AS943" s="231"/>
      <c r="AT943" s="231"/>
      <c r="AU943" s="231"/>
      <c r="AV943" s="231"/>
      <c r="AW943" s="231"/>
      <c r="AX943" s="231"/>
      <c r="AY943" s="231"/>
    </row>
    <row r="944" spans="3:51" s="255" customFormat="1">
      <c r="C944" s="227"/>
      <c r="D944" s="253"/>
      <c r="E944" s="254"/>
      <c r="F944" s="217"/>
      <c r="G944" s="228"/>
      <c r="H944" s="229"/>
      <c r="I944" s="229"/>
      <c r="J944" s="216"/>
      <c r="K944" s="217"/>
      <c r="L944" s="230"/>
      <c r="M944" s="231"/>
      <c r="N944" s="231"/>
      <c r="O944" s="231"/>
      <c r="P944" s="231"/>
      <c r="Q944" s="232"/>
      <c r="R944" s="232"/>
      <c r="S944" s="232"/>
      <c r="T944" s="232"/>
      <c r="U944" s="232"/>
      <c r="V944" s="232"/>
      <c r="W944" s="232"/>
      <c r="X944" s="232"/>
      <c r="Y944" s="232"/>
      <c r="Z944" s="232"/>
      <c r="AA944" s="232"/>
      <c r="AB944" s="232"/>
      <c r="AC944" s="232"/>
      <c r="AD944" s="232"/>
      <c r="AE944" s="232"/>
      <c r="AF944" s="232"/>
      <c r="AG944" s="232"/>
      <c r="AH944" s="232"/>
      <c r="AI944" s="232"/>
      <c r="AJ944" s="232"/>
      <c r="AK944" s="232"/>
      <c r="AL944" s="232"/>
      <c r="AM944" s="232"/>
      <c r="AN944" s="232"/>
      <c r="AO944" s="232"/>
      <c r="AP944" s="232"/>
      <c r="AQ944" s="232"/>
      <c r="AR944" s="231"/>
      <c r="AS944" s="231"/>
      <c r="AT944" s="231"/>
      <c r="AU944" s="231"/>
      <c r="AV944" s="231"/>
      <c r="AW944" s="231"/>
      <c r="AX944" s="231"/>
      <c r="AY944" s="231"/>
    </row>
    <row r="945" spans="3:51" s="255" customFormat="1">
      <c r="C945" s="227"/>
      <c r="D945" s="253"/>
      <c r="E945" s="254"/>
      <c r="F945" s="217"/>
      <c r="G945" s="228"/>
      <c r="H945" s="229"/>
      <c r="I945" s="229"/>
      <c r="J945" s="216"/>
      <c r="K945" s="217"/>
      <c r="L945" s="230"/>
      <c r="M945" s="231"/>
      <c r="N945" s="231"/>
      <c r="O945" s="231"/>
      <c r="P945" s="231"/>
      <c r="Q945" s="232"/>
      <c r="R945" s="232"/>
      <c r="S945" s="232"/>
      <c r="T945" s="232"/>
      <c r="U945" s="232"/>
      <c r="V945" s="232"/>
      <c r="W945" s="232"/>
      <c r="X945" s="232"/>
      <c r="Y945" s="232"/>
      <c r="Z945" s="232"/>
      <c r="AA945" s="232"/>
      <c r="AB945" s="232"/>
      <c r="AC945" s="232"/>
      <c r="AD945" s="232"/>
      <c r="AE945" s="232"/>
      <c r="AF945" s="232"/>
      <c r="AG945" s="232"/>
      <c r="AH945" s="232"/>
      <c r="AI945" s="232"/>
      <c r="AJ945" s="232"/>
      <c r="AK945" s="232"/>
      <c r="AL945" s="232"/>
      <c r="AM945" s="232"/>
      <c r="AN945" s="232"/>
      <c r="AO945" s="232"/>
      <c r="AP945" s="232"/>
      <c r="AQ945" s="232"/>
      <c r="AR945" s="231"/>
      <c r="AS945" s="231"/>
      <c r="AT945" s="231"/>
      <c r="AU945" s="231"/>
      <c r="AV945" s="231"/>
      <c r="AW945" s="231"/>
      <c r="AX945" s="231"/>
      <c r="AY945" s="231"/>
    </row>
    <row r="946" spans="3:51" s="255" customFormat="1">
      <c r="C946" s="227"/>
      <c r="D946" s="253"/>
      <c r="E946" s="254"/>
      <c r="F946" s="217"/>
      <c r="G946" s="228"/>
      <c r="H946" s="229"/>
      <c r="I946" s="229"/>
      <c r="J946" s="216"/>
      <c r="K946" s="217"/>
      <c r="L946" s="230"/>
      <c r="M946" s="231"/>
      <c r="N946" s="231"/>
      <c r="O946" s="231"/>
      <c r="P946" s="231"/>
      <c r="Q946" s="232"/>
      <c r="R946" s="232"/>
      <c r="S946" s="232"/>
      <c r="T946" s="232"/>
      <c r="U946" s="232"/>
      <c r="V946" s="232"/>
      <c r="W946" s="232"/>
      <c r="X946" s="232"/>
      <c r="Y946" s="232"/>
      <c r="Z946" s="232"/>
      <c r="AA946" s="232"/>
      <c r="AB946" s="232"/>
      <c r="AC946" s="232"/>
      <c r="AD946" s="232"/>
      <c r="AE946" s="232"/>
      <c r="AF946" s="232"/>
      <c r="AG946" s="232"/>
      <c r="AH946" s="232"/>
      <c r="AI946" s="232"/>
      <c r="AJ946" s="232"/>
      <c r="AK946" s="232"/>
      <c r="AL946" s="232"/>
      <c r="AM946" s="232"/>
      <c r="AN946" s="232"/>
      <c r="AO946" s="232"/>
      <c r="AP946" s="232"/>
      <c r="AQ946" s="232"/>
      <c r="AR946" s="231"/>
      <c r="AS946" s="231"/>
      <c r="AT946" s="231"/>
      <c r="AU946" s="231"/>
      <c r="AV946" s="231"/>
      <c r="AW946" s="231"/>
      <c r="AX946" s="231"/>
      <c r="AY946" s="231"/>
    </row>
    <row r="947" spans="3:51" s="255" customFormat="1">
      <c r="C947" s="227"/>
      <c r="D947" s="253"/>
      <c r="E947" s="254"/>
      <c r="F947" s="217"/>
      <c r="G947" s="228"/>
      <c r="H947" s="229"/>
      <c r="I947" s="229"/>
      <c r="J947" s="216"/>
      <c r="K947" s="217"/>
      <c r="L947" s="230"/>
      <c r="M947" s="231"/>
      <c r="N947" s="231"/>
      <c r="O947" s="231"/>
      <c r="P947" s="231"/>
      <c r="Q947" s="232"/>
      <c r="R947" s="232"/>
      <c r="S947" s="232"/>
      <c r="T947" s="232"/>
      <c r="U947" s="232"/>
      <c r="V947" s="232"/>
      <c r="W947" s="232"/>
      <c r="X947" s="232"/>
      <c r="Y947" s="232"/>
      <c r="Z947" s="232"/>
      <c r="AA947" s="232"/>
      <c r="AB947" s="232"/>
      <c r="AC947" s="232"/>
      <c r="AD947" s="232"/>
      <c r="AE947" s="232"/>
      <c r="AF947" s="232"/>
      <c r="AG947" s="232"/>
      <c r="AH947" s="232"/>
      <c r="AI947" s="232"/>
      <c r="AJ947" s="232"/>
      <c r="AK947" s="232"/>
      <c r="AL947" s="232"/>
      <c r="AM947" s="232"/>
      <c r="AN947" s="232"/>
      <c r="AO947" s="232"/>
      <c r="AP947" s="232"/>
      <c r="AQ947" s="232"/>
      <c r="AR947" s="231"/>
      <c r="AS947" s="231"/>
      <c r="AT947" s="231"/>
      <c r="AU947" s="231"/>
      <c r="AV947" s="231"/>
      <c r="AW947" s="231"/>
      <c r="AX947" s="231"/>
      <c r="AY947" s="231"/>
    </row>
    <row r="948" spans="3:51" s="255" customFormat="1">
      <c r="C948" s="227"/>
      <c r="D948" s="253"/>
      <c r="E948" s="254"/>
      <c r="F948" s="217"/>
      <c r="G948" s="228"/>
      <c r="H948" s="229"/>
      <c r="I948" s="229"/>
      <c r="J948" s="216"/>
      <c r="K948" s="217"/>
      <c r="L948" s="230"/>
      <c r="M948" s="231"/>
      <c r="N948" s="231"/>
      <c r="O948" s="231"/>
      <c r="P948" s="231"/>
      <c r="Q948" s="232"/>
      <c r="R948" s="232"/>
      <c r="S948" s="232"/>
      <c r="T948" s="232"/>
      <c r="U948" s="232"/>
      <c r="V948" s="232"/>
      <c r="W948" s="232"/>
      <c r="X948" s="232"/>
      <c r="Y948" s="232"/>
      <c r="Z948" s="232"/>
      <c r="AA948" s="232"/>
      <c r="AB948" s="232"/>
      <c r="AC948" s="232"/>
      <c r="AD948" s="232"/>
      <c r="AE948" s="232"/>
      <c r="AF948" s="232"/>
      <c r="AG948" s="232"/>
      <c r="AH948" s="232"/>
      <c r="AI948" s="232"/>
      <c r="AJ948" s="232"/>
      <c r="AK948" s="232"/>
      <c r="AL948" s="232"/>
      <c r="AM948" s="232"/>
      <c r="AN948" s="232"/>
      <c r="AO948" s="232"/>
      <c r="AP948" s="232"/>
      <c r="AQ948" s="232"/>
      <c r="AR948" s="231"/>
      <c r="AS948" s="231"/>
      <c r="AT948" s="231"/>
      <c r="AU948" s="231"/>
      <c r="AV948" s="231"/>
      <c r="AW948" s="231"/>
      <c r="AX948" s="231"/>
      <c r="AY948" s="231"/>
    </row>
    <row r="949" spans="3:51" s="255" customFormat="1">
      <c r="C949" s="227"/>
      <c r="D949" s="253"/>
      <c r="E949" s="254"/>
      <c r="F949" s="217"/>
      <c r="G949" s="228"/>
      <c r="H949" s="229"/>
      <c r="I949" s="229"/>
      <c r="J949" s="216"/>
      <c r="K949" s="217"/>
      <c r="L949" s="230"/>
      <c r="M949" s="231"/>
      <c r="N949" s="231"/>
      <c r="O949" s="231"/>
      <c r="P949" s="231"/>
      <c r="Q949" s="232"/>
      <c r="R949" s="232"/>
      <c r="S949" s="232"/>
      <c r="T949" s="232"/>
      <c r="U949" s="232"/>
      <c r="V949" s="232"/>
      <c r="W949" s="232"/>
      <c r="X949" s="232"/>
      <c r="Y949" s="232"/>
      <c r="Z949" s="232"/>
      <c r="AA949" s="232"/>
      <c r="AB949" s="232"/>
      <c r="AC949" s="232"/>
      <c r="AD949" s="232"/>
      <c r="AE949" s="232"/>
      <c r="AF949" s="232"/>
      <c r="AG949" s="232"/>
      <c r="AH949" s="232"/>
      <c r="AI949" s="232"/>
      <c r="AJ949" s="232"/>
      <c r="AK949" s="232"/>
      <c r="AL949" s="232"/>
      <c r="AM949" s="232"/>
      <c r="AN949" s="232"/>
      <c r="AO949" s="232"/>
      <c r="AP949" s="232"/>
      <c r="AQ949" s="232"/>
      <c r="AR949" s="231"/>
      <c r="AS949" s="231"/>
      <c r="AT949" s="231"/>
      <c r="AU949" s="231"/>
      <c r="AV949" s="231"/>
      <c r="AW949" s="231"/>
      <c r="AX949" s="231"/>
      <c r="AY949" s="231"/>
    </row>
    <row r="950" spans="3:51" s="255" customFormat="1">
      <c r="C950" s="227"/>
      <c r="D950" s="253"/>
      <c r="E950" s="254"/>
      <c r="F950" s="217"/>
      <c r="G950" s="228"/>
      <c r="H950" s="229"/>
      <c r="I950" s="229"/>
      <c r="J950" s="216"/>
      <c r="K950" s="217"/>
      <c r="L950" s="230"/>
      <c r="M950" s="231"/>
      <c r="N950" s="231"/>
      <c r="O950" s="231"/>
      <c r="P950" s="231"/>
      <c r="Q950" s="232"/>
      <c r="R950" s="232"/>
      <c r="S950" s="232"/>
      <c r="T950" s="232"/>
      <c r="U950" s="232"/>
      <c r="V950" s="232"/>
      <c r="W950" s="232"/>
      <c r="X950" s="232"/>
      <c r="Y950" s="232"/>
      <c r="Z950" s="232"/>
      <c r="AA950" s="232"/>
      <c r="AB950" s="232"/>
      <c r="AC950" s="232"/>
      <c r="AD950" s="232"/>
      <c r="AE950" s="232"/>
      <c r="AF950" s="232"/>
      <c r="AG950" s="232"/>
      <c r="AH950" s="232"/>
      <c r="AI950" s="232"/>
      <c r="AJ950" s="232"/>
      <c r="AK950" s="232"/>
      <c r="AL950" s="232"/>
      <c r="AM950" s="232"/>
      <c r="AN950" s="232"/>
      <c r="AO950" s="232"/>
      <c r="AP950" s="232"/>
      <c r="AQ950" s="232"/>
      <c r="AR950" s="231"/>
      <c r="AS950" s="231"/>
      <c r="AT950" s="231"/>
      <c r="AU950" s="231"/>
      <c r="AV950" s="231"/>
      <c r="AW950" s="231"/>
      <c r="AX950" s="231"/>
      <c r="AY950" s="231"/>
    </row>
    <row r="951" spans="3:51" s="255" customFormat="1">
      <c r="C951" s="227"/>
      <c r="D951" s="253"/>
      <c r="E951" s="254"/>
      <c r="F951" s="217"/>
      <c r="G951" s="228"/>
      <c r="H951" s="229"/>
      <c r="I951" s="229"/>
      <c r="J951" s="216"/>
      <c r="K951" s="217"/>
      <c r="L951" s="230"/>
      <c r="M951" s="231"/>
      <c r="N951" s="231"/>
      <c r="O951" s="231"/>
      <c r="P951" s="231"/>
      <c r="Q951" s="232"/>
      <c r="R951" s="232"/>
      <c r="S951" s="232"/>
      <c r="T951" s="232"/>
      <c r="U951" s="232"/>
      <c r="V951" s="232"/>
      <c r="W951" s="232"/>
      <c r="X951" s="232"/>
      <c r="Y951" s="232"/>
      <c r="Z951" s="232"/>
      <c r="AA951" s="232"/>
      <c r="AB951" s="232"/>
      <c r="AC951" s="232"/>
      <c r="AD951" s="232"/>
      <c r="AE951" s="232"/>
      <c r="AF951" s="232"/>
      <c r="AG951" s="232"/>
      <c r="AH951" s="232"/>
      <c r="AI951" s="232"/>
      <c r="AJ951" s="232"/>
      <c r="AK951" s="232"/>
      <c r="AL951" s="232"/>
      <c r="AM951" s="232"/>
      <c r="AN951" s="232"/>
      <c r="AO951" s="232"/>
      <c r="AP951" s="232"/>
      <c r="AQ951" s="232"/>
      <c r="AR951" s="231"/>
      <c r="AS951" s="231"/>
      <c r="AT951" s="231"/>
      <c r="AU951" s="231"/>
      <c r="AV951" s="231"/>
      <c r="AW951" s="231"/>
      <c r="AX951" s="231"/>
      <c r="AY951" s="231"/>
    </row>
    <row r="952" spans="3:51" s="255" customFormat="1">
      <c r="C952" s="227"/>
      <c r="D952" s="253"/>
      <c r="E952" s="254"/>
      <c r="F952" s="217"/>
      <c r="G952" s="228"/>
      <c r="H952" s="229"/>
      <c r="I952" s="229"/>
      <c r="J952" s="216"/>
      <c r="K952" s="217"/>
      <c r="L952" s="230"/>
      <c r="M952" s="231"/>
      <c r="N952" s="231"/>
      <c r="O952" s="231"/>
      <c r="P952" s="231"/>
      <c r="Q952" s="232"/>
      <c r="R952" s="232"/>
      <c r="S952" s="232"/>
      <c r="T952" s="232"/>
      <c r="U952" s="232"/>
      <c r="V952" s="232"/>
      <c r="W952" s="232"/>
      <c r="X952" s="232"/>
      <c r="Y952" s="232"/>
      <c r="Z952" s="232"/>
      <c r="AA952" s="232"/>
      <c r="AB952" s="232"/>
      <c r="AC952" s="232"/>
      <c r="AD952" s="232"/>
      <c r="AE952" s="232"/>
      <c r="AF952" s="232"/>
      <c r="AG952" s="232"/>
      <c r="AH952" s="232"/>
      <c r="AI952" s="232"/>
      <c r="AJ952" s="232"/>
      <c r="AK952" s="232"/>
      <c r="AL952" s="232"/>
      <c r="AM952" s="232"/>
      <c r="AN952" s="232"/>
      <c r="AO952" s="232"/>
      <c r="AP952" s="232"/>
      <c r="AQ952" s="232"/>
      <c r="AR952" s="231"/>
      <c r="AS952" s="231"/>
      <c r="AT952" s="231"/>
      <c r="AU952" s="231"/>
      <c r="AV952" s="231"/>
      <c r="AW952" s="231"/>
      <c r="AX952" s="231"/>
      <c r="AY952" s="231"/>
    </row>
    <row r="953" spans="3:51" s="255" customFormat="1">
      <c r="C953" s="227"/>
      <c r="D953" s="253"/>
      <c r="E953" s="254"/>
      <c r="F953" s="217"/>
      <c r="G953" s="228"/>
      <c r="H953" s="229"/>
      <c r="I953" s="229"/>
      <c r="J953" s="216"/>
      <c r="K953" s="217"/>
      <c r="L953" s="230"/>
      <c r="M953" s="231"/>
      <c r="N953" s="231"/>
      <c r="O953" s="231"/>
      <c r="P953" s="231"/>
      <c r="Q953" s="232"/>
      <c r="R953" s="232"/>
      <c r="S953" s="232"/>
      <c r="T953" s="232"/>
      <c r="U953" s="232"/>
      <c r="V953" s="232"/>
      <c r="W953" s="232"/>
      <c r="X953" s="232"/>
      <c r="Y953" s="232"/>
      <c r="Z953" s="232"/>
      <c r="AA953" s="232"/>
      <c r="AB953" s="232"/>
      <c r="AC953" s="232"/>
      <c r="AD953" s="232"/>
      <c r="AE953" s="232"/>
      <c r="AF953" s="232"/>
      <c r="AG953" s="232"/>
      <c r="AH953" s="232"/>
      <c r="AI953" s="232"/>
      <c r="AJ953" s="232"/>
      <c r="AK953" s="232"/>
      <c r="AL953" s="232"/>
      <c r="AM953" s="232"/>
      <c r="AN953" s="232"/>
      <c r="AO953" s="232"/>
      <c r="AP953" s="232"/>
      <c r="AQ953" s="232"/>
      <c r="AR953" s="231"/>
      <c r="AS953" s="231"/>
      <c r="AT953" s="231"/>
      <c r="AU953" s="231"/>
      <c r="AV953" s="231"/>
      <c r="AW953" s="231"/>
      <c r="AX953" s="231"/>
      <c r="AY953" s="231"/>
    </row>
    <row r="954" spans="3:51" s="255" customFormat="1">
      <c r="C954" s="227"/>
      <c r="D954" s="253"/>
      <c r="E954" s="254"/>
      <c r="F954" s="217"/>
      <c r="G954" s="228"/>
      <c r="H954" s="229"/>
      <c r="I954" s="229"/>
      <c r="J954" s="216"/>
      <c r="K954" s="217"/>
      <c r="L954" s="230"/>
      <c r="M954" s="231"/>
      <c r="N954" s="231"/>
      <c r="O954" s="231"/>
      <c r="P954" s="231"/>
      <c r="Q954" s="232"/>
      <c r="R954" s="232"/>
      <c r="S954" s="232"/>
      <c r="T954" s="232"/>
      <c r="U954" s="232"/>
      <c r="V954" s="232"/>
      <c r="W954" s="232"/>
      <c r="X954" s="232"/>
      <c r="Y954" s="232"/>
      <c r="Z954" s="232"/>
      <c r="AA954" s="232"/>
      <c r="AB954" s="232"/>
      <c r="AC954" s="232"/>
      <c r="AD954" s="232"/>
      <c r="AE954" s="232"/>
      <c r="AF954" s="232"/>
      <c r="AG954" s="232"/>
      <c r="AH954" s="232"/>
      <c r="AI954" s="232"/>
      <c r="AJ954" s="232"/>
      <c r="AK954" s="232"/>
      <c r="AL954" s="232"/>
      <c r="AM954" s="232"/>
      <c r="AN954" s="232"/>
      <c r="AO954" s="232"/>
      <c r="AP954" s="232"/>
      <c r="AQ954" s="232"/>
      <c r="AR954" s="231"/>
      <c r="AS954" s="231"/>
      <c r="AT954" s="231"/>
      <c r="AU954" s="231"/>
      <c r="AV954" s="231"/>
      <c r="AW954" s="231"/>
      <c r="AX954" s="231"/>
      <c r="AY954" s="231"/>
    </row>
    <row r="955" spans="3:51" s="255" customFormat="1">
      <c r="C955" s="227"/>
      <c r="D955" s="253"/>
      <c r="E955" s="254"/>
      <c r="F955" s="217"/>
      <c r="G955" s="228"/>
      <c r="H955" s="229"/>
      <c r="I955" s="229"/>
      <c r="J955" s="216"/>
      <c r="K955" s="217"/>
      <c r="L955" s="230"/>
      <c r="M955" s="231"/>
      <c r="N955" s="231"/>
      <c r="O955" s="231"/>
      <c r="P955" s="231"/>
      <c r="Q955" s="232"/>
      <c r="R955" s="232"/>
      <c r="S955" s="232"/>
      <c r="T955" s="232"/>
      <c r="U955" s="232"/>
      <c r="V955" s="232"/>
      <c r="W955" s="232"/>
      <c r="X955" s="232"/>
      <c r="Y955" s="232"/>
      <c r="Z955" s="232"/>
      <c r="AA955" s="232"/>
      <c r="AB955" s="232"/>
      <c r="AC955" s="232"/>
      <c r="AD955" s="232"/>
      <c r="AE955" s="232"/>
      <c r="AF955" s="232"/>
      <c r="AG955" s="232"/>
      <c r="AH955" s="232"/>
      <c r="AI955" s="232"/>
      <c r="AJ955" s="232"/>
      <c r="AK955" s="232"/>
      <c r="AL955" s="232"/>
      <c r="AM955" s="232"/>
      <c r="AN955" s="232"/>
      <c r="AO955" s="232"/>
      <c r="AP955" s="232"/>
      <c r="AQ955" s="232"/>
      <c r="AR955" s="231"/>
      <c r="AS955" s="231"/>
      <c r="AT955" s="231"/>
      <c r="AU955" s="231"/>
      <c r="AV955" s="231"/>
      <c r="AW955" s="231"/>
      <c r="AX955" s="231"/>
      <c r="AY955" s="231"/>
    </row>
    <row r="956" spans="3:51" s="255" customFormat="1">
      <c r="C956" s="227"/>
      <c r="D956" s="253"/>
      <c r="E956" s="254"/>
      <c r="F956" s="217"/>
      <c r="G956" s="228"/>
      <c r="H956" s="229"/>
      <c r="I956" s="229"/>
      <c r="J956" s="216"/>
      <c r="K956" s="217"/>
      <c r="L956" s="230"/>
      <c r="M956" s="231"/>
      <c r="N956" s="231"/>
      <c r="O956" s="231"/>
      <c r="P956" s="231"/>
      <c r="Q956" s="232"/>
      <c r="R956" s="232"/>
      <c r="S956" s="232"/>
      <c r="T956" s="232"/>
      <c r="U956" s="232"/>
      <c r="V956" s="232"/>
      <c r="W956" s="232"/>
      <c r="X956" s="232"/>
      <c r="Y956" s="232"/>
      <c r="Z956" s="232"/>
      <c r="AA956" s="232"/>
      <c r="AB956" s="232"/>
      <c r="AC956" s="232"/>
      <c r="AD956" s="232"/>
      <c r="AE956" s="232"/>
      <c r="AF956" s="232"/>
      <c r="AG956" s="232"/>
      <c r="AH956" s="232"/>
      <c r="AI956" s="232"/>
      <c r="AJ956" s="232"/>
      <c r="AK956" s="232"/>
      <c r="AL956" s="232"/>
      <c r="AM956" s="232"/>
      <c r="AN956" s="232"/>
      <c r="AO956" s="232"/>
      <c r="AP956" s="232"/>
      <c r="AQ956" s="232"/>
      <c r="AR956" s="231"/>
      <c r="AS956" s="231"/>
      <c r="AT956" s="231"/>
      <c r="AU956" s="231"/>
      <c r="AV956" s="231"/>
      <c r="AW956" s="231"/>
      <c r="AX956" s="231"/>
      <c r="AY956" s="231"/>
    </row>
    <row r="957" spans="3:51" s="255" customFormat="1">
      <c r="C957" s="227"/>
      <c r="D957" s="253"/>
      <c r="E957" s="254"/>
      <c r="F957" s="217"/>
      <c r="G957" s="228"/>
      <c r="H957" s="229"/>
      <c r="I957" s="229"/>
      <c r="J957" s="216"/>
      <c r="K957" s="217"/>
      <c r="L957" s="230"/>
      <c r="M957" s="231"/>
      <c r="N957" s="231"/>
      <c r="O957" s="231"/>
      <c r="P957" s="231"/>
      <c r="Q957" s="232"/>
      <c r="R957" s="232"/>
      <c r="S957" s="232"/>
      <c r="T957" s="232"/>
      <c r="U957" s="232"/>
      <c r="V957" s="232"/>
      <c r="W957" s="232"/>
      <c r="X957" s="232"/>
      <c r="Y957" s="232"/>
      <c r="Z957" s="232"/>
      <c r="AA957" s="232"/>
      <c r="AB957" s="232"/>
      <c r="AC957" s="232"/>
      <c r="AD957" s="232"/>
      <c r="AE957" s="232"/>
      <c r="AF957" s="232"/>
      <c r="AG957" s="232"/>
      <c r="AH957" s="232"/>
      <c r="AI957" s="232"/>
      <c r="AJ957" s="232"/>
      <c r="AK957" s="232"/>
      <c r="AL957" s="232"/>
      <c r="AM957" s="232"/>
      <c r="AN957" s="232"/>
      <c r="AO957" s="232"/>
      <c r="AP957" s="232"/>
      <c r="AQ957" s="232"/>
      <c r="AR957" s="231"/>
      <c r="AS957" s="231"/>
      <c r="AT957" s="231"/>
      <c r="AU957" s="231"/>
      <c r="AV957" s="231"/>
      <c r="AW957" s="231"/>
      <c r="AX957" s="231"/>
      <c r="AY957" s="231"/>
    </row>
    <row r="958" spans="3:51" s="255" customFormat="1">
      <c r="C958" s="227"/>
      <c r="D958" s="253"/>
      <c r="E958" s="254"/>
      <c r="F958" s="217"/>
      <c r="G958" s="228"/>
      <c r="H958" s="229"/>
      <c r="I958" s="229"/>
      <c r="J958" s="216"/>
      <c r="K958" s="217"/>
      <c r="L958" s="230"/>
      <c r="M958" s="231"/>
      <c r="N958" s="231"/>
      <c r="O958" s="231"/>
      <c r="P958" s="231"/>
      <c r="Q958" s="232"/>
      <c r="R958" s="232"/>
      <c r="S958" s="232"/>
      <c r="T958" s="232"/>
      <c r="U958" s="232"/>
      <c r="V958" s="232"/>
      <c r="W958" s="232"/>
      <c r="X958" s="232"/>
      <c r="Y958" s="232"/>
      <c r="Z958" s="232"/>
      <c r="AA958" s="232"/>
      <c r="AB958" s="232"/>
      <c r="AC958" s="232"/>
      <c r="AD958" s="232"/>
      <c r="AE958" s="232"/>
      <c r="AF958" s="232"/>
      <c r="AG958" s="232"/>
      <c r="AH958" s="232"/>
      <c r="AI958" s="232"/>
      <c r="AJ958" s="232"/>
      <c r="AK958" s="232"/>
      <c r="AL958" s="232"/>
      <c r="AM958" s="232"/>
      <c r="AN958" s="232"/>
      <c r="AO958" s="232"/>
      <c r="AP958" s="232"/>
      <c r="AQ958" s="232"/>
      <c r="AR958" s="231"/>
      <c r="AS958" s="231"/>
      <c r="AT958" s="231"/>
      <c r="AU958" s="231"/>
      <c r="AV958" s="231"/>
      <c r="AW958" s="231"/>
      <c r="AX958" s="231"/>
      <c r="AY958" s="231"/>
    </row>
    <row r="959" spans="3:51" s="255" customFormat="1">
      <c r="C959" s="227"/>
      <c r="D959" s="253"/>
      <c r="E959" s="254"/>
      <c r="F959" s="217"/>
      <c r="G959" s="228"/>
      <c r="H959" s="229"/>
      <c r="I959" s="229"/>
      <c r="J959" s="216"/>
      <c r="K959" s="217"/>
      <c r="L959" s="230"/>
      <c r="M959" s="231"/>
      <c r="N959" s="231"/>
      <c r="O959" s="231"/>
      <c r="P959" s="231"/>
      <c r="Q959" s="232"/>
      <c r="R959" s="232"/>
      <c r="S959" s="232"/>
      <c r="T959" s="232"/>
      <c r="U959" s="232"/>
      <c r="V959" s="232"/>
      <c r="W959" s="232"/>
      <c r="X959" s="232"/>
      <c r="Y959" s="232"/>
      <c r="Z959" s="232"/>
      <c r="AA959" s="232"/>
      <c r="AB959" s="232"/>
      <c r="AC959" s="232"/>
      <c r="AD959" s="232"/>
      <c r="AE959" s="232"/>
      <c r="AF959" s="232"/>
      <c r="AG959" s="232"/>
      <c r="AH959" s="232"/>
      <c r="AI959" s="232"/>
      <c r="AJ959" s="232"/>
      <c r="AK959" s="232"/>
      <c r="AL959" s="232"/>
      <c r="AM959" s="232"/>
      <c r="AN959" s="232"/>
      <c r="AO959" s="232"/>
      <c r="AP959" s="232"/>
      <c r="AQ959" s="232"/>
      <c r="AR959" s="231"/>
      <c r="AS959" s="231"/>
      <c r="AT959" s="231"/>
      <c r="AU959" s="231"/>
      <c r="AV959" s="231"/>
      <c r="AW959" s="231"/>
      <c r="AX959" s="231"/>
      <c r="AY959" s="231"/>
    </row>
    <row r="960" spans="3:51" s="255" customFormat="1">
      <c r="C960" s="227"/>
      <c r="D960" s="253"/>
      <c r="E960" s="254"/>
      <c r="F960" s="217"/>
      <c r="G960" s="228"/>
      <c r="H960" s="229"/>
      <c r="I960" s="229"/>
      <c r="J960" s="216"/>
      <c r="K960" s="217"/>
      <c r="L960" s="230"/>
      <c r="M960" s="231"/>
      <c r="N960" s="231"/>
      <c r="O960" s="231"/>
      <c r="P960" s="231"/>
      <c r="Q960" s="232"/>
      <c r="R960" s="232"/>
      <c r="S960" s="232"/>
      <c r="T960" s="232"/>
      <c r="U960" s="232"/>
      <c r="V960" s="232"/>
      <c r="W960" s="232"/>
      <c r="X960" s="232"/>
      <c r="Y960" s="232"/>
      <c r="Z960" s="232"/>
      <c r="AA960" s="232"/>
      <c r="AB960" s="232"/>
      <c r="AC960" s="232"/>
      <c r="AD960" s="232"/>
      <c r="AE960" s="232"/>
      <c r="AF960" s="232"/>
      <c r="AG960" s="232"/>
      <c r="AH960" s="232"/>
      <c r="AI960" s="232"/>
      <c r="AJ960" s="232"/>
      <c r="AK960" s="232"/>
      <c r="AL960" s="232"/>
      <c r="AM960" s="232"/>
      <c r="AN960" s="232"/>
      <c r="AO960" s="232"/>
      <c r="AP960" s="232"/>
      <c r="AQ960" s="232"/>
      <c r="AR960" s="231"/>
      <c r="AS960" s="231"/>
      <c r="AT960" s="231"/>
      <c r="AU960" s="231"/>
      <c r="AV960" s="231"/>
      <c r="AW960" s="231"/>
      <c r="AX960" s="231"/>
      <c r="AY960" s="231"/>
    </row>
    <row r="961" spans="3:51" s="255" customFormat="1">
      <c r="C961" s="227"/>
      <c r="D961" s="253"/>
      <c r="E961" s="254"/>
      <c r="F961" s="217"/>
      <c r="G961" s="228"/>
      <c r="H961" s="229"/>
      <c r="I961" s="229"/>
      <c r="J961" s="216"/>
      <c r="K961" s="217"/>
      <c r="L961" s="230"/>
      <c r="M961" s="231"/>
      <c r="N961" s="231"/>
      <c r="O961" s="231"/>
      <c r="P961" s="231"/>
      <c r="Q961" s="232"/>
      <c r="R961" s="232"/>
      <c r="S961" s="232"/>
      <c r="T961" s="232"/>
      <c r="U961" s="232"/>
      <c r="V961" s="232"/>
      <c r="W961" s="232"/>
      <c r="X961" s="232"/>
      <c r="Y961" s="232"/>
      <c r="Z961" s="232"/>
      <c r="AA961" s="232"/>
      <c r="AB961" s="232"/>
      <c r="AC961" s="232"/>
      <c r="AD961" s="232"/>
      <c r="AE961" s="232"/>
      <c r="AF961" s="232"/>
      <c r="AG961" s="232"/>
      <c r="AH961" s="232"/>
      <c r="AI961" s="232"/>
      <c r="AJ961" s="232"/>
      <c r="AK961" s="232"/>
      <c r="AL961" s="232"/>
      <c r="AM961" s="232"/>
      <c r="AN961" s="232"/>
      <c r="AO961" s="232"/>
      <c r="AP961" s="232"/>
      <c r="AQ961" s="232"/>
      <c r="AR961" s="231"/>
      <c r="AS961" s="231"/>
      <c r="AT961" s="231"/>
      <c r="AU961" s="231"/>
      <c r="AV961" s="231"/>
      <c r="AW961" s="231"/>
      <c r="AX961" s="231"/>
      <c r="AY961" s="231"/>
    </row>
    <row r="962" spans="3:51" s="255" customFormat="1">
      <c r="C962" s="227"/>
      <c r="D962" s="253"/>
      <c r="E962" s="254"/>
      <c r="F962" s="217"/>
      <c r="G962" s="228"/>
      <c r="H962" s="229"/>
      <c r="I962" s="229"/>
      <c r="J962" s="216"/>
      <c r="K962" s="217"/>
      <c r="L962" s="230"/>
      <c r="M962" s="231"/>
      <c r="N962" s="231"/>
      <c r="O962" s="231"/>
      <c r="P962" s="231"/>
      <c r="Q962" s="232"/>
      <c r="R962" s="232"/>
      <c r="S962" s="232"/>
      <c r="T962" s="232"/>
      <c r="U962" s="232"/>
      <c r="V962" s="232"/>
      <c r="W962" s="232"/>
      <c r="X962" s="232"/>
      <c r="Y962" s="232"/>
      <c r="Z962" s="232"/>
      <c r="AA962" s="232"/>
      <c r="AB962" s="232"/>
      <c r="AC962" s="232"/>
      <c r="AD962" s="232"/>
      <c r="AE962" s="232"/>
      <c r="AF962" s="232"/>
      <c r="AG962" s="232"/>
      <c r="AH962" s="232"/>
      <c r="AI962" s="232"/>
      <c r="AJ962" s="232"/>
      <c r="AK962" s="232"/>
      <c r="AL962" s="232"/>
      <c r="AM962" s="232"/>
      <c r="AN962" s="232"/>
      <c r="AO962" s="232"/>
      <c r="AP962" s="232"/>
      <c r="AQ962" s="232"/>
      <c r="AR962" s="231"/>
      <c r="AS962" s="231"/>
      <c r="AT962" s="231"/>
      <c r="AU962" s="231"/>
      <c r="AV962" s="231"/>
      <c r="AW962" s="231"/>
      <c r="AX962" s="231"/>
      <c r="AY962" s="231"/>
    </row>
    <row r="963" spans="3:51" s="255" customFormat="1">
      <c r="C963" s="227"/>
      <c r="D963" s="253"/>
      <c r="E963" s="254"/>
      <c r="F963" s="217"/>
      <c r="G963" s="228"/>
      <c r="H963" s="229"/>
      <c r="I963" s="229"/>
      <c r="J963" s="216"/>
      <c r="K963" s="217"/>
      <c r="L963" s="230"/>
      <c r="M963" s="231"/>
      <c r="N963" s="231"/>
      <c r="O963" s="231"/>
      <c r="P963" s="231"/>
      <c r="Q963" s="232"/>
      <c r="R963" s="232"/>
      <c r="S963" s="232"/>
      <c r="T963" s="232"/>
      <c r="U963" s="232"/>
      <c r="V963" s="232"/>
      <c r="W963" s="232"/>
      <c r="X963" s="232"/>
      <c r="Y963" s="232"/>
      <c r="Z963" s="232"/>
      <c r="AA963" s="232"/>
      <c r="AB963" s="232"/>
      <c r="AC963" s="232"/>
      <c r="AD963" s="232"/>
      <c r="AE963" s="232"/>
      <c r="AF963" s="232"/>
      <c r="AG963" s="232"/>
      <c r="AH963" s="232"/>
      <c r="AI963" s="232"/>
      <c r="AJ963" s="232"/>
      <c r="AK963" s="232"/>
      <c r="AL963" s="232"/>
      <c r="AM963" s="232"/>
      <c r="AN963" s="232"/>
      <c r="AO963" s="232"/>
      <c r="AP963" s="232"/>
      <c r="AQ963" s="232"/>
      <c r="AR963" s="231"/>
      <c r="AS963" s="231"/>
      <c r="AT963" s="231"/>
      <c r="AU963" s="231"/>
      <c r="AV963" s="231"/>
      <c r="AW963" s="231"/>
      <c r="AX963" s="231"/>
      <c r="AY963" s="231"/>
    </row>
    <row r="964" spans="3:51" s="255" customFormat="1">
      <c r="C964" s="227"/>
      <c r="D964" s="253"/>
      <c r="E964" s="254"/>
      <c r="F964" s="217"/>
      <c r="G964" s="228"/>
      <c r="H964" s="229"/>
      <c r="I964" s="229"/>
      <c r="J964" s="216"/>
      <c r="K964" s="217"/>
      <c r="L964" s="230"/>
      <c r="M964" s="231"/>
      <c r="N964" s="231"/>
      <c r="O964" s="231"/>
      <c r="P964" s="231"/>
      <c r="Q964" s="232"/>
      <c r="R964" s="232"/>
      <c r="S964" s="232"/>
      <c r="T964" s="232"/>
      <c r="U964" s="232"/>
      <c r="V964" s="232"/>
      <c r="W964" s="232"/>
      <c r="X964" s="232"/>
      <c r="Y964" s="232"/>
      <c r="Z964" s="232"/>
      <c r="AA964" s="232"/>
      <c r="AB964" s="232"/>
      <c r="AC964" s="232"/>
      <c r="AD964" s="232"/>
      <c r="AE964" s="232"/>
      <c r="AF964" s="232"/>
      <c r="AG964" s="232"/>
      <c r="AH964" s="232"/>
      <c r="AI964" s="232"/>
      <c r="AJ964" s="232"/>
      <c r="AK964" s="232"/>
      <c r="AL964" s="232"/>
      <c r="AM964" s="232"/>
      <c r="AN964" s="232"/>
      <c r="AO964" s="232"/>
      <c r="AP964" s="232"/>
      <c r="AQ964" s="232"/>
      <c r="AR964" s="231"/>
      <c r="AS964" s="231"/>
      <c r="AT964" s="231"/>
      <c r="AU964" s="231"/>
      <c r="AV964" s="231"/>
      <c r="AW964" s="231"/>
      <c r="AX964" s="231"/>
      <c r="AY964" s="231"/>
    </row>
    <row r="965" spans="3:51" s="255" customFormat="1">
      <c r="C965" s="227"/>
      <c r="D965" s="253"/>
      <c r="E965" s="254"/>
      <c r="F965" s="217"/>
      <c r="G965" s="228"/>
      <c r="H965" s="229"/>
      <c r="I965" s="229"/>
      <c r="J965" s="216"/>
      <c r="K965" s="217"/>
      <c r="L965" s="230"/>
      <c r="M965" s="231"/>
      <c r="N965" s="231"/>
      <c r="O965" s="231"/>
      <c r="P965" s="231"/>
      <c r="Q965" s="232"/>
      <c r="R965" s="232"/>
      <c r="S965" s="232"/>
      <c r="T965" s="232"/>
      <c r="U965" s="232"/>
      <c r="V965" s="232"/>
      <c r="W965" s="232"/>
      <c r="X965" s="232"/>
      <c r="Y965" s="232"/>
      <c r="Z965" s="232"/>
      <c r="AA965" s="232"/>
      <c r="AB965" s="232"/>
      <c r="AC965" s="232"/>
      <c r="AD965" s="232"/>
      <c r="AE965" s="232"/>
      <c r="AF965" s="232"/>
      <c r="AG965" s="232"/>
      <c r="AH965" s="232"/>
      <c r="AI965" s="232"/>
      <c r="AJ965" s="232"/>
      <c r="AK965" s="232"/>
      <c r="AL965" s="232"/>
      <c r="AM965" s="232"/>
      <c r="AN965" s="232"/>
      <c r="AO965" s="232"/>
      <c r="AP965" s="232"/>
      <c r="AQ965" s="232"/>
      <c r="AR965" s="231"/>
      <c r="AS965" s="231"/>
      <c r="AT965" s="231"/>
      <c r="AU965" s="231"/>
      <c r="AV965" s="231"/>
      <c r="AW965" s="231"/>
      <c r="AX965" s="231"/>
      <c r="AY965" s="231"/>
    </row>
    <row r="966" spans="3:51" s="255" customFormat="1">
      <c r="C966" s="227"/>
      <c r="D966" s="253"/>
      <c r="E966" s="254"/>
      <c r="F966" s="217"/>
      <c r="G966" s="228"/>
      <c r="H966" s="229"/>
      <c r="I966" s="229"/>
      <c r="J966" s="216"/>
      <c r="K966" s="217"/>
      <c r="L966" s="230"/>
      <c r="M966" s="231"/>
      <c r="N966" s="231"/>
      <c r="O966" s="231"/>
      <c r="P966" s="231"/>
      <c r="Q966" s="232"/>
      <c r="R966" s="232"/>
      <c r="S966" s="232"/>
      <c r="T966" s="232"/>
      <c r="U966" s="232"/>
      <c r="V966" s="232"/>
      <c r="W966" s="232"/>
      <c r="X966" s="232"/>
      <c r="Y966" s="232"/>
      <c r="Z966" s="232"/>
      <c r="AA966" s="232"/>
      <c r="AB966" s="232"/>
      <c r="AC966" s="232"/>
      <c r="AD966" s="232"/>
      <c r="AE966" s="232"/>
      <c r="AF966" s="232"/>
      <c r="AG966" s="232"/>
      <c r="AH966" s="232"/>
      <c r="AI966" s="232"/>
      <c r="AJ966" s="232"/>
      <c r="AK966" s="232"/>
      <c r="AL966" s="232"/>
      <c r="AM966" s="232"/>
      <c r="AN966" s="232"/>
      <c r="AO966" s="232"/>
      <c r="AP966" s="232"/>
      <c r="AQ966" s="232"/>
      <c r="AR966" s="231"/>
      <c r="AS966" s="231"/>
      <c r="AT966" s="231"/>
      <c r="AU966" s="231"/>
      <c r="AV966" s="231"/>
      <c r="AW966" s="231"/>
      <c r="AX966" s="231"/>
      <c r="AY966" s="231"/>
    </row>
    <row r="967" spans="3:51" s="255" customFormat="1">
      <c r="C967" s="227"/>
      <c r="D967" s="253"/>
      <c r="E967" s="254"/>
      <c r="F967" s="217"/>
      <c r="G967" s="228"/>
      <c r="H967" s="229"/>
      <c r="I967" s="229"/>
      <c r="J967" s="216"/>
      <c r="K967" s="217"/>
      <c r="L967" s="230"/>
      <c r="M967" s="231"/>
      <c r="N967" s="231"/>
      <c r="O967" s="231"/>
      <c r="P967" s="231"/>
      <c r="Q967" s="232"/>
      <c r="R967" s="232"/>
      <c r="S967" s="232"/>
      <c r="T967" s="232"/>
      <c r="U967" s="232"/>
      <c r="V967" s="232"/>
      <c r="W967" s="232"/>
      <c r="X967" s="232"/>
      <c r="Y967" s="232"/>
      <c r="Z967" s="232"/>
      <c r="AA967" s="232"/>
      <c r="AB967" s="232"/>
      <c r="AC967" s="232"/>
      <c r="AD967" s="232"/>
      <c r="AE967" s="232"/>
      <c r="AF967" s="232"/>
      <c r="AG967" s="232"/>
      <c r="AH967" s="232"/>
      <c r="AI967" s="232"/>
      <c r="AJ967" s="232"/>
      <c r="AK967" s="232"/>
      <c r="AL967" s="232"/>
      <c r="AM967" s="232"/>
      <c r="AN967" s="232"/>
      <c r="AO967" s="232"/>
      <c r="AP967" s="232"/>
      <c r="AQ967" s="232"/>
      <c r="AR967" s="231"/>
      <c r="AS967" s="231"/>
      <c r="AT967" s="231"/>
      <c r="AU967" s="231"/>
      <c r="AV967" s="231"/>
      <c r="AW967" s="231"/>
      <c r="AX967" s="231"/>
      <c r="AY967" s="231"/>
    </row>
    <row r="968" spans="3:51" s="255" customFormat="1">
      <c r="C968" s="227"/>
      <c r="D968" s="253"/>
      <c r="E968" s="254"/>
      <c r="F968" s="217"/>
      <c r="G968" s="228"/>
      <c r="H968" s="229"/>
      <c r="I968" s="229"/>
      <c r="J968" s="216"/>
      <c r="K968" s="217"/>
      <c r="L968" s="230"/>
      <c r="M968" s="231"/>
      <c r="N968" s="231"/>
      <c r="O968" s="231"/>
      <c r="P968" s="231"/>
      <c r="Q968" s="232"/>
      <c r="R968" s="232"/>
      <c r="S968" s="232"/>
      <c r="T968" s="232"/>
      <c r="U968" s="232"/>
      <c r="V968" s="232"/>
      <c r="W968" s="232"/>
      <c r="X968" s="232"/>
      <c r="Y968" s="232"/>
      <c r="Z968" s="232"/>
      <c r="AA968" s="232"/>
      <c r="AB968" s="232"/>
      <c r="AC968" s="232"/>
      <c r="AD968" s="232"/>
      <c r="AE968" s="232"/>
      <c r="AF968" s="232"/>
      <c r="AG968" s="232"/>
      <c r="AH968" s="232"/>
      <c r="AI968" s="232"/>
      <c r="AJ968" s="232"/>
      <c r="AK968" s="232"/>
      <c r="AL968" s="232"/>
      <c r="AM968" s="232"/>
      <c r="AN968" s="232"/>
      <c r="AO968" s="232"/>
      <c r="AP968" s="232"/>
      <c r="AQ968" s="232"/>
      <c r="AR968" s="231"/>
      <c r="AS968" s="231"/>
      <c r="AT968" s="231"/>
      <c r="AU968" s="231"/>
      <c r="AV968" s="231"/>
      <c r="AW968" s="231"/>
      <c r="AX968" s="231"/>
      <c r="AY968" s="231"/>
    </row>
    <row r="969" spans="3:51" s="255" customFormat="1">
      <c r="C969" s="227"/>
      <c r="D969" s="253"/>
      <c r="E969" s="254"/>
      <c r="F969" s="217"/>
      <c r="G969" s="228"/>
      <c r="H969" s="229"/>
      <c r="I969" s="229"/>
      <c r="J969" s="216"/>
      <c r="K969" s="217"/>
      <c r="L969" s="230"/>
      <c r="M969" s="231"/>
      <c r="N969" s="231"/>
      <c r="O969" s="231"/>
      <c r="P969" s="231"/>
      <c r="Q969" s="232"/>
      <c r="R969" s="232"/>
      <c r="S969" s="232"/>
      <c r="T969" s="232"/>
      <c r="U969" s="232"/>
      <c r="V969" s="232"/>
      <c r="W969" s="232"/>
      <c r="X969" s="232"/>
      <c r="Y969" s="232"/>
      <c r="Z969" s="232"/>
      <c r="AA969" s="232"/>
      <c r="AB969" s="232"/>
      <c r="AC969" s="232"/>
      <c r="AD969" s="232"/>
      <c r="AE969" s="232"/>
      <c r="AF969" s="232"/>
      <c r="AG969" s="232"/>
      <c r="AH969" s="232"/>
      <c r="AI969" s="232"/>
      <c r="AJ969" s="232"/>
      <c r="AK969" s="232"/>
      <c r="AL969" s="232"/>
      <c r="AM969" s="232"/>
      <c r="AN969" s="232"/>
      <c r="AO969" s="232"/>
      <c r="AP969" s="232"/>
      <c r="AQ969" s="232"/>
      <c r="AR969" s="231"/>
      <c r="AS969" s="231"/>
      <c r="AT969" s="231"/>
      <c r="AU969" s="231"/>
      <c r="AV969" s="231"/>
      <c r="AW969" s="231"/>
      <c r="AX969" s="231"/>
      <c r="AY969" s="231"/>
    </row>
    <row r="970" spans="3:51" s="255" customFormat="1">
      <c r="C970" s="227"/>
      <c r="D970" s="253"/>
      <c r="E970" s="254"/>
      <c r="F970" s="217"/>
      <c r="G970" s="228"/>
      <c r="H970" s="229"/>
      <c r="I970" s="229"/>
      <c r="J970" s="216"/>
      <c r="K970" s="217"/>
      <c r="L970" s="230"/>
      <c r="M970" s="231"/>
      <c r="N970" s="231"/>
      <c r="O970" s="231"/>
      <c r="P970" s="231"/>
      <c r="Q970" s="232"/>
      <c r="R970" s="232"/>
      <c r="S970" s="232"/>
      <c r="T970" s="232"/>
      <c r="U970" s="232"/>
      <c r="V970" s="232"/>
      <c r="W970" s="232"/>
      <c r="X970" s="232"/>
      <c r="Y970" s="232"/>
      <c r="Z970" s="232"/>
      <c r="AA970" s="232"/>
      <c r="AB970" s="232"/>
      <c r="AC970" s="232"/>
      <c r="AD970" s="232"/>
      <c r="AE970" s="232"/>
      <c r="AF970" s="232"/>
      <c r="AG970" s="232"/>
      <c r="AH970" s="232"/>
      <c r="AI970" s="232"/>
      <c r="AJ970" s="232"/>
      <c r="AK970" s="232"/>
      <c r="AL970" s="232"/>
      <c r="AM970" s="232"/>
      <c r="AN970" s="232"/>
      <c r="AO970" s="232"/>
      <c r="AP970" s="232"/>
      <c r="AQ970" s="232"/>
      <c r="AR970" s="231"/>
      <c r="AS970" s="231"/>
      <c r="AT970" s="231"/>
      <c r="AU970" s="231"/>
      <c r="AV970" s="231"/>
      <c r="AW970" s="231"/>
      <c r="AX970" s="231"/>
      <c r="AY970" s="231"/>
    </row>
    <row r="971" spans="3:51" s="255" customFormat="1">
      <c r="C971" s="227"/>
      <c r="D971" s="253"/>
      <c r="E971" s="254"/>
      <c r="F971" s="217"/>
      <c r="G971" s="228"/>
      <c r="H971" s="229"/>
      <c r="I971" s="229"/>
      <c r="J971" s="216"/>
      <c r="K971" s="217"/>
      <c r="L971" s="230"/>
      <c r="M971" s="231"/>
      <c r="N971" s="231"/>
      <c r="O971" s="231"/>
      <c r="P971" s="231"/>
      <c r="Q971" s="232"/>
      <c r="R971" s="232"/>
      <c r="S971" s="232"/>
      <c r="T971" s="232"/>
      <c r="U971" s="232"/>
      <c r="V971" s="232"/>
      <c r="W971" s="232"/>
      <c r="X971" s="232"/>
      <c r="Y971" s="232"/>
      <c r="Z971" s="232"/>
      <c r="AA971" s="232"/>
      <c r="AB971" s="232"/>
      <c r="AC971" s="232"/>
      <c r="AD971" s="232"/>
      <c r="AE971" s="232"/>
      <c r="AF971" s="232"/>
      <c r="AG971" s="232"/>
      <c r="AH971" s="232"/>
      <c r="AI971" s="232"/>
      <c r="AJ971" s="232"/>
      <c r="AK971" s="232"/>
      <c r="AL971" s="232"/>
      <c r="AM971" s="232"/>
      <c r="AN971" s="232"/>
      <c r="AO971" s="232"/>
      <c r="AP971" s="232"/>
      <c r="AQ971" s="232"/>
      <c r="AR971" s="231"/>
      <c r="AS971" s="231"/>
      <c r="AT971" s="231"/>
      <c r="AU971" s="231"/>
      <c r="AV971" s="231"/>
      <c r="AW971" s="231"/>
      <c r="AX971" s="231"/>
      <c r="AY971" s="231"/>
    </row>
    <row r="972" spans="3:51" s="255" customFormat="1">
      <c r="C972" s="227"/>
      <c r="D972" s="253"/>
      <c r="E972" s="254"/>
      <c r="F972" s="217"/>
      <c r="G972" s="228"/>
      <c r="H972" s="229"/>
      <c r="I972" s="229"/>
      <c r="J972" s="216"/>
      <c r="K972" s="217"/>
      <c r="L972" s="230"/>
      <c r="M972" s="231"/>
      <c r="N972" s="231"/>
      <c r="O972" s="231"/>
      <c r="P972" s="231"/>
      <c r="Q972" s="232"/>
      <c r="R972" s="232"/>
      <c r="S972" s="232"/>
      <c r="T972" s="232"/>
      <c r="U972" s="232"/>
      <c r="V972" s="232"/>
      <c r="W972" s="232"/>
      <c r="X972" s="232"/>
      <c r="Y972" s="232"/>
      <c r="Z972" s="232"/>
      <c r="AA972" s="232"/>
      <c r="AB972" s="232"/>
      <c r="AC972" s="232"/>
      <c r="AD972" s="232"/>
      <c r="AE972" s="232"/>
      <c r="AF972" s="232"/>
      <c r="AG972" s="232"/>
      <c r="AH972" s="232"/>
      <c r="AI972" s="232"/>
      <c r="AJ972" s="232"/>
      <c r="AK972" s="232"/>
      <c r="AL972" s="232"/>
      <c r="AM972" s="232"/>
      <c r="AN972" s="232"/>
      <c r="AO972" s="232"/>
      <c r="AP972" s="232"/>
      <c r="AQ972" s="232"/>
      <c r="AR972" s="231"/>
      <c r="AS972" s="231"/>
      <c r="AT972" s="231"/>
      <c r="AU972" s="231"/>
      <c r="AV972" s="231"/>
      <c r="AW972" s="231"/>
      <c r="AX972" s="231"/>
      <c r="AY972" s="231"/>
    </row>
    <row r="973" spans="3:51" s="255" customFormat="1">
      <c r="C973" s="227"/>
      <c r="D973" s="253"/>
      <c r="E973" s="254"/>
      <c r="F973" s="217"/>
      <c r="G973" s="228"/>
      <c r="H973" s="229"/>
      <c r="I973" s="229"/>
      <c r="J973" s="216"/>
      <c r="K973" s="217"/>
      <c r="L973" s="230"/>
      <c r="M973" s="231"/>
      <c r="N973" s="231"/>
      <c r="O973" s="231"/>
      <c r="P973" s="231"/>
      <c r="Q973" s="232"/>
      <c r="R973" s="232"/>
      <c r="S973" s="232"/>
      <c r="T973" s="232"/>
      <c r="U973" s="232"/>
      <c r="V973" s="232"/>
      <c r="W973" s="232"/>
      <c r="X973" s="232"/>
      <c r="Y973" s="232"/>
      <c r="Z973" s="232"/>
      <c r="AA973" s="232"/>
      <c r="AB973" s="232"/>
      <c r="AC973" s="232"/>
      <c r="AD973" s="232"/>
      <c r="AE973" s="232"/>
      <c r="AF973" s="232"/>
      <c r="AG973" s="232"/>
      <c r="AH973" s="232"/>
      <c r="AI973" s="232"/>
      <c r="AJ973" s="232"/>
      <c r="AK973" s="232"/>
      <c r="AL973" s="232"/>
      <c r="AM973" s="232"/>
      <c r="AN973" s="232"/>
      <c r="AO973" s="232"/>
      <c r="AP973" s="232"/>
      <c r="AQ973" s="232"/>
      <c r="AR973" s="231"/>
      <c r="AS973" s="231"/>
      <c r="AT973" s="231"/>
      <c r="AU973" s="231"/>
      <c r="AV973" s="231"/>
      <c r="AW973" s="231"/>
      <c r="AX973" s="231"/>
      <c r="AY973" s="231"/>
    </row>
    <row r="974" spans="3:51" s="255" customFormat="1">
      <c r="C974" s="227"/>
      <c r="D974" s="253"/>
      <c r="E974" s="254"/>
      <c r="F974" s="217"/>
      <c r="G974" s="228"/>
      <c r="H974" s="229"/>
      <c r="I974" s="229"/>
      <c r="J974" s="216"/>
      <c r="K974" s="217"/>
      <c r="L974" s="230"/>
      <c r="M974" s="231"/>
      <c r="N974" s="231"/>
      <c r="O974" s="231"/>
      <c r="P974" s="231"/>
      <c r="Q974" s="232"/>
      <c r="R974" s="232"/>
      <c r="S974" s="232"/>
      <c r="T974" s="232"/>
      <c r="U974" s="232"/>
      <c r="V974" s="232"/>
      <c r="W974" s="232"/>
      <c r="X974" s="232"/>
      <c r="Y974" s="232"/>
      <c r="Z974" s="232"/>
      <c r="AA974" s="232"/>
      <c r="AB974" s="232"/>
      <c r="AC974" s="232"/>
      <c r="AD974" s="232"/>
      <c r="AE974" s="232"/>
      <c r="AF974" s="232"/>
      <c r="AG974" s="232"/>
      <c r="AH974" s="232"/>
      <c r="AI974" s="232"/>
      <c r="AJ974" s="232"/>
      <c r="AK974" s="232"/>
      <c r="AL974" s="232"/>
      <c r="AM974" s="232"/>
      <c r="AN974" s="232"/>
      <c r="AO974" s="232"/>
      <c r="AP974" s="232"/>
      <c r="AQ974" s="232"/>
      <c r="AR974" s="231"/>
      <c r="AS974" s="231"/>
      <c r="AT974" s="231"/>
      <c r="AU974" s="231"/>
      <c r="AV974" s="231"/>
      <c r="AW974" s="231"/>
      <c r="AX974" s="231"/>
      <c r="AY974" s="231"/>
    </row>
    <row r="975" spans="3:51" s="255" customFormat="1">
      <c r="C975" s="227"/>
      <c r="D975" s="253"/>
      <c r="E975" s="254"/>
      <c r="F975" s="217"/>
      <c r="G975" s="228"/>
      <c r="H975" s="229"/>
      <c r="I975" s="229"/>
      <c r="J975" s="216"/>
      <c r="K975" s="217"/>
      <c r="L975" s="230"/>
      <c r="M975" s="231"/>
      <c r="N975" s="231"/>
      <c r="O975" s="231"/>
      <c r="P975" s="231"/>
      <c r="Q975" s="232"/>
      <c r="R975" s="232"/>
      <c r="S975" s="232"/>
      <c r="T975" s="232"/>
      <c r="U975" s="232"/>
      <c r="V975" s="232"/>
      <c r="W975" s="232"/>
      <c r="X975" s="232"/>
      <c r="Y975" s="232"/>
      <c r="Z975" s="232"/>
      <c r="AA975" s="232"/>
      <c r="AB975" s="232"/>
      <c r="AC975" s="232"/>
      <c r="AD975" s="232"/>
      <c r="AE975" s="232"/>
      <c r="AF975" s="232"/>
      <c r="AG975" s="232"/>
      <c r="AH975" s="232"/>
      <c r="AI975" s="232"/>
      <c r="AJ975" s="232"/>
      <c r="AK975" s="232"/>
      <c r="AL975" s="232"/>
      <c r="AM975" s="232"/>
      <c r="AN975" s="232"/>
      <c r="AO975" s="232"/>
      <c r="AP975" s="232"/>
      <c r="AQ975" s="232"/>
      <c r="AR975" s="231"/>
      <c r="AS975" s="231"/>
      <c r="AT975" s="231"/>
      <c r="AU975" s="231"/>
      <c r="AV975" s="231"/>
      <c r="AW975" s="231"/>
      <c r="AX975" s="231"/>
      <c r="AY975" s="231"/>
    </row>
    <row r="976" spans="3:51" s="255" customFormat="1">
      <c r="C976" s="227"/>
      <c r="D976" s="253"/>
      <c r="E976" s="254"/>
      <c r="F976" s="217"/>
      <c r="G976" s="228"/>
      <c r="H976" s="229"/>
      <c r="I976" s="229"/>
      <c r="J976" s="216"/>
      <c r="K976" s="217"/>
      <c r="L976" s="230"/>
      <c r="M976" s="231"/>
      <c r="N976" s="231"/>
      <c r="O976" s="231"/>
      <c r="P976" s="231"/>
      <c r="Q976" s="232"/>
      <c r="R976" s="232"/>
      <c r="S976" s="232"/>
      <c r="T976" s="232"/>
      <c r="U976" s="232"/>
      <c r="V976" s="232"/>
      <c r="W976" s="232"/>
      <c r="X976" s="232"/>
      <c r="Y976" s="232"/>
      <c r="Z976" s="232"/>
      <c r="AA976" s="232"/>
      <c r="AB976" s="232"/>
      <c r="AC976" s="232"/>
      <c r="AD976" s="232"/>
      <c r="AE976" s="232"/>
      <c r="AF976" s="232"/>
      <c r="AG976" s="232"/>
      <c r="AH976" s="232"/>
      <c r="AI976" s="232"/>
      <c r="AJ976" s="232"/>
      <c r="AK976" s="232"/>
      <c r="AL976" s="232"/>
      <c r="AM976" s="232"/>
      <c r="AN976" s="232"/>
      <c r="AO976" s="232"/>
      <c r="AP976" s="232"/>
      <c r="AQ976" s="232"/>
      <c r="AR976" s="231"/>
      <c r="AS976" s="231"/>
      <c r="AT976" s="231"/>
      <c r="AU976" s="231"/>
      <c r="AV976" s="231"/>
      <c r="AW976" s="231"/>
      <c r="AX976" s="231"/>
      <c r="AY976" s="231"/>
    </row>
    <row r="977" spans="3:51" s="255" customFormat="1">
      <c r="C977" s="227"/>
      <c r="D977" s="253"/>
      <c r="E977" s="254"/>
      <c r="F977" s="217"/>
      <c r="G977" s="228"/>
      <c r="H977" s="229"/>
      <c r="I977" s="229"/>
      <c r="J977" s="216"/>
      <c r="K977" s="217"/>
      <c r="L977" s="230"/>
      <c r="M977" s="231"/>
      <c r="N977" s="231"/>
      <c r="O977" s="231"/>
      <c r="P977" s="231"/>
      <c r="Q977" s="232"/>
      <c r="R977" s="232"/>
      <c r="S977" s="232"/>
      <c r="T977" s="232"/>
      <c r="U977" s="232"/>
      <c r="V977" s="232"/>
      <c r="W977" s="232"/>
      <c r="X977" s="232"/>
      <c r="Y977" s="232"/>
      <c r="Z977" s="232"/>
      <c r="AA977" s="232"/>
      <c r="AB977" s="232"/>
      <c r="AC977" s="232"/>
      <c r="AD977" s="232"/>
      <c r="AE977" s="232"/>
      <c r="AF977" s="232"/>
      <c r="AG977" s="232"/>
      <c r="AH977" s="232"/>
      <c r="AI977" s="232"/>
      <c r="AJ977" s="232"/>
      <c r="AK977" s="232"/>
      <c r="AL977" s="232"/>
      <c r="AM977" s="232"/>
      <c r="AN977" s="232"/>
      <c r="AO977" s="232"/>
      <c r="AP977" s="232"/>
      <c r="AQ977" s="232"/>
      <c r="AR977" s="231"/>
      <c r="AS977" s="231"/>
      <c r="AT977" s="231"/>
      <c r="AU977" s="231"/>
      <c r="AV977" s="231"/>
      <c r="AW977" s="231"/>
      <c r="AX977" s="231"/>
      <c r="AY977" s="231"/>
    </row>
    <row r="978" spans="3:51" s="255" customFormat="1">
      <c r="C978" s="227"/>
      <c r="D978" s="253"/>
      <c r="E978" s="254"/>
      <c r="F978" s="217"/>
      <c r="G978" s="228"/>
      <c r="H978" s="229"/>
      <c r="I978" s="229"/>
      <c r="J978" s="216"/>
      <c r="K978" s="217"/>
      <c r="L978" s="230"/>
      <c r="M978" s="231"/>
      <c r="N978" s="231"/>
      <c r="O978" s="231"/>
      <c r="P978" s="231"/>
      <c r="Q978" s="232"/>
      <c r="R978" s="232"/>
      <c r="S978" s="232"/>
      <c r="T978" s="232"/>
      <c r="U978" s="232"/>
      <c r="V978" s="232"/>
      <c r="W978" s="232"/>
      <c r="X978" s="232"/>
      <c r="Y978" s="232"/>
      <c r="Z978" s="232"/>
      <c r="AA978" s="232"/>
      <c r="AB978" s="232"/>
      <c r="AC978" s="232"/>
      <c r="AD978" s="232"/>
      <c r="AE978" s="232"/>
      <c r="AF978" s="232"/>
      <c r="AG978" s="232"/>
      <c r="AH978" s="232"/>
      <c r="AI978" s="232"/>
      <c r="AJ978" s="232"/>
      <c r="AK978" s="232"/>
      <c r="AL978" s="232"/>
      <c r="AM978" s="232"/>
      <c r="AN978" s="232"/>
      <c r="AO978" s="232"/>
      <c r="AP978" s="232"/>
      <c r="AQ978" s="232"/>
      <c r="AR978" s="231"/>
      <c r="AS978" s="231"/>
      <c r="AT978" s="231"/>
      <c r="AU978" s="231"/>
      <c r="AV978" s="231"/>
      <c r="AW978" s="231"/>
      <c r="AX978" s="231"/>
      <c r="AY978" s="231"/>
    </row>
    <row r="979" spans="3:51" s="255" customFormat="1">
      <c r="C979" s="227"/>
      <c r="D979" s="253"/>
      <c r="E979" s="254"/>
      <c r="F979" s="217"/>
      <c r="G979" s="228"/>
      <c r="H979" s="229"/>
      <c r="I979" s="229"/>
      <c r="J979" s="216"/>
      <c r="K979" s="217"/>
      <c r="L979" s="230"/>
      <c r="M979" s="231"/>
      <c r="N979" s="231"/>
      <c r="O979" s="231"/>
      <c r="P979" s="231"/>
      <c r="Q979" s="232"/>
      <c r="R979" s="232"/>
      <c r="S979" s="232"/>
      <c r="T979" s="232"/>
      <c r="U979" s="232"/>
      <c r="V979" s="232"/>
      <c r="W979" s="232"/>
      <c r="X979" s="232"/>
      <c r="Y979" s="232"/>
      <c r="Z979" s="232"/>
      <c r="AA979" s="232"/>
      <c r="AB979" s="232"/>
      <c r="AC979" s="232"/>
      <c r="AD979" s="232"/>
      <c r="AE979" s="232"/>
      <c r="AF979" s="232"/>
      <c r="AG979" s="232"/>
      <c r="AH979" s="232"/>
      <c r="AI979" s="232"/>
      <c r="AJ979" s="232"/>
      <c r="AK979" s="232"/>
      <c r="AL979" s="232"/>
      <c r="AM979" s="232"/>
      <c r="AN979" s="232"/>
      <c r="AO979" s="232"/>
      <c r="AP979" s="232"/>
      <c r="AQ979" s="232"/>
      <c r="AR979" s="231"/>
      <c r="AS979" s="231"/>
      <c r="AT979" s="231"/>
      <c r="AU979" s="231"/>
      <c r="AV979" s="231"/>
      <c r="AW979" s="231"/>
      <c r="AX979" s="231"/>
      <c r="AY979" s="231"/>
    </row>
    <row r="980" spans="3:51" s="255" customFormat="1">
      <c r="C980" s="227"/>
      <c r="D980" s="253"/>
      <c r="E980" s="254"/>
      <c r="F980" s="217"/>
      <c r="G980" s="228"/>
      <c r="H980" s="229"/>
      <c r="I980" s="229"/>
      <c r="J980" s="216"/>
      <c r="K980" s="217"/>
      <c r="L980" s="230"/>
      <c r="M980" s="231"/>
      <c r="N980" s="231"/>
      <c r="O980" s="231"/>
      <c r="P980" s="231"/>
      <c r="Q980" s="232"/>
      <c r="R980" s="232"/>
      <c r="S980" s="232"/>
      <c r="T980" s="232"/>
      <c r="U980" s="232"/>
      <c r="V980" s="232"/>
      <c r="W980" s="232"/>
      <c r="X980" s="232"/>
      <c r="Y980" s="232"/>
      <c r="Z980" s="232"/>
      <c r="AA980" s="232"/>
      <c r="AB980" s="232"/>
      <c r="AC980" s="232"/>
      <c r="AD980" s="232"/>
      <c r="AE980" s="232"/>
      <c r="AF980" s="232"/>
      <c r="AG980" s="232"/>
      <c r="AH980" s="232"/>
      <c r="AI980" s="232"/>
      <c r="AJ980" s="232"/>
      <c r="AK980" s="232"/>
      <c r="AL980" s="232"/>
      <c r="AM980" s="232"/>
      <c r="AN980" s="232"/>
      <c r="AO980" s="232"/>
      <c r="AP980" s="232"/>
      <c r="AQ980" s="232"/>
      <c r="AR980" s="231"/>
      <c r="AS980" s="231"/>
      <c r="AT980" s="231"/>
      <c r="AU980" s="231"/>
      <c r="AV980" s="231"/>
      <c r="AW980" s="231"/>
      <c r="AX980" s="231"/>
      <c r="AY980" s="231"/>
    </row>
    <row r="981" spans="3:51" s="255" customFormat="1">
      <c r="C981" s="227"/>
      <c r="D981" s="253"/>
      <c r="E981" s="254"/>
      <c r="F981" s="217"/>
      <c r="G981" s="228"/>
      <c r="H981" s="229"/>
      <c r="I981" s="229"/>
      <c r="J981" s="216"/>
      <c r="K981" s="217"/>
      <c r="L981" s="230"/>
      <c r="M981" s="231"/>
      <c r="N981" s="231"/>
      <c r="O981" s="231"/>
      <c r="P981" s="231"/>
      <c r="Q981" s="232"/>
      <c r="R981" s="232"/>
      <c r="S981" s="232"/>
      <c r="T981" s="232"/>
      <c r="U981" s="232"/>
      <c r="V981" s="232"/>
      <c r="W981" s="232"/>
      <c r="X981" s="232"/>
      <c r="Y981" s="232"/>
      <c r="Z981" s="232"/>
      <c r="AA981" s="232"/>
      <c r="AB981" s="232"/>
      <c r="AC981" s="232"/>
      <c r="AD981" s="232"/>
      <c r="AE981" s="232"/>
      <c r="AF981" s="232"/>
      <c r="AG981" s="232"/>
      <c r="AH981" s="232"/>
      <c r="AI981" s="232"/>
      <c r="AJ981" s="232"/>
      <c r="AK981" s="232"/>
      <c r="AL981" s="232"/>
      <c r="AM981" s="232"/>
      <c r="AN981" s="232"/>
      <c r="AO981" s="232"/>
      <c r="AP981" s="232"/>
      <c r="AQ981" s="232"/>
      <c r="AR981" s="231"/>
      <c r="AS981" s="231"/>
      <c r="AT981" s="231"/>
      <c r="AU981" s="231"/>
      <c r="AV981" s="231"/>
      <c r="AW981" s="231"/>
      <c r="AX981" s="231"/>
      <c r="AY981" s="231"/>
    </row>
    <row r="982" spans="3:51" s="255" customFormat="1">
      <c r="C982" s="227"/>
      <c r="D982" s="253"/>
      <c r="E982" s="254"/>
      <c r="F982" s="217"/>
      <c r="G982" s="228"/>
      <c r="H982" s="229"/>
      <c r="I982" s="229"/>
      <c r="J982" s="216"/>
      <c r="K982" s="217"/>
      <c r="L982" s="230"/>
      <c r="M982" s="231"/>
      <c r="N982" s="231"/>
      <c r="O982" s="231"/>
      <c r="P982" s="231"/>
      <c r="Q982" s="232"/>
      <c r="R982" s="232"/>
      <c r="S982" s="232"/>
      <c r="T982" s="232"/>
      <c r="U982" s="232"/>
      <c r="V982" s="232"/>
      <c r="W982" s="232"/>
      <c r="X982" s="232"/>
      <c r="Y982" s="232"/>
      <c r="Z982" s="232"/>
      <c r="AA982" s="232"/>
      <c r="AB982" s="232"/>
      <c r="AC982" s="232"/>
      <c r="AD982" s="232"/>
      <c r="AE982" s="232"/>
      <c r="AF982" s="232"/>
      <c r="AG982" s="232"/>
      <c r="AH982" s="232"/>
      <c r="AI982" s="232"/>
      <c r="AJ982" s="232"/>
      <c r="AK982" s="232"/>
      <c r="AL982" s="232"/>
      <c r="AM982" s="232"/>
      <c r="AN982" s="232"/>
      <c r="AO982" s="232"/>
      <c r="AP982" s="232"/>
      <c r="AQ982" s="232"/>
      <c r="AR982" s="231"/>
      <c r="AS982" s="231"/>
      <c r="AT982" s="231"/>
      <c r="AU982" s="231"/>
      <c r="AV982" s="231"/>
      <c r="AW982" s="231"/>
      <c r="AX982" s="231"/>
      <c r="AY982" s="231"/>
    </row>
    <row r="983" spans="3:51" s="255" customFormat="1">
      <c r="C983" s="227"/>
      <c r="D983" s="253"/>
      <c r="E983" s="254"/>
      <c r="F983" s="217"/>
      <c r="G983" s="228"/>
      <c r="H983" s="229"/>
      <c r="I983" s="229"/>
      <c r="J983" s="216"/>
      <c r="K983" s="217"/>
      <c r="L983" s="230"/>
      <c r="M983" s="231"/>
      <c r="N983" s="231"/>
      <c r="O983" s="231"/>
      <c r="P983" s="231"/>
      <c r="Q983" s="232"/>
      <c r="R983" s="232"/>
      <c r="S983" s="232"/>
      <c r="T983" s="232"/>
      <c r="U983" s="232"/>
      <c r="V983" s="232"/>
      <c r="W983" s="232"/>
      <c r="X983" s="232"/>
      <c r="Y983" s="232"/>
      <c r="Z983" s="232"/>
      <c r="AA983" s="232"/>
      <c r="AB983" s="232"/>
      <c r="AC983" s="232"/>
      <c r="AD983" s="232"/>
      <c r="AE983" s="232"/>
      <c r="AF983" s="232"/>
      <c r="AG983" s="232"/>
      <c r="AH983" s="232"/>
      <c r="AI983" s="232"/>
      <c r="AJ983" s="232"/>
      <c r="AK983" s="232"/>
      <c r="AL983" s="232"/>
      <c r="AM983" s="232"/>
      <c r="AN983" s="232"/>
      <c r="AO983" s="232"/>
      <c r="AP983" s="232"/>
      <c r="AQ983" s="232"/>
      <c r="AR983" s="231"/>
      <c r="AS983" s="231"/>
      <c r="AT983" s="231"/>
      <c r="AU983" s="231"/>
      <c r="AV983" s="231"/>
      <c r="AW983" s="231"/>
      <c r="AX983" s="231"/>
      <c r="AY983" s="231"/>
    </row>
    <row r="984" spans="3:51" s="255" customFormat="1">
      <c r="C984" s="227"/>
      <c r="D984" s="253"/>
      <c r="E984" s="254"/>
      <c r="F984" s="217"/>
      <c r="G984" s="228"/>
      <c r="H984" s="229"/>
      <c r="I984" s="229"/>
      <c r="J984" s="216"/>
      <c r="K984" s="217"/>
      <c r="L984" s="230"/>
      <c r="M984" s="231"/>
      <c r="N984" s="231"/>
      <c r="O984" s="231"/>
      <c r="P984" s="231"/>
      <c r="Q984" s="232"/>
      <c r="R984" s="232"/>
      <c r="S984" s="232"/>
      <c r="T984" s="232"/>
      <c r="U984" s="232"/>
      <c r="V984" s="232"/>
      <c r="W984" s="232"/>
      <c r="X984" s="232"/>
      <c r="Y984" s="232"/>
      <c r="Z984" s="232"/>
      <c r="AA984" s="232"/>
      <c r="AB984" s="232"/>
      <c r="AC984" s="232"/>
      <c r="AD984" s="232"/>
      <c r="AE984" s="232"/>
      <c r="AF984" s="232"/>
      <c r="AG984" s="232"/>
      <c r="AH984" s="232"/>
      <c r="AI984" s="232"/>
      <c r="AJ984" s="232"/>
      <c r="AK984" s="232"/>
      <c r="AL984" s="232"/>
      <c r="AM984" s="232"/>
      <c r="AN984" s="232"/>
      <c r="AO984" s="232"/>
      <c r="AP984" s="232"/>
      <c r="AQ984" s="232"/>
      <c r="AR984" s="231"/>
      <c r="AS984" s="231"/>
      <c r="AT984" s="231"/>
      <c r="AU984" s="231"/>
      <c r="AV984" s="231"/>
      <c r="AW984" s="231"/>
      <c r="AX984" s="231"/>
      <c r="AY984" s="231"/>
    </row>
    <row r="985" spans="3:51" s="255" customFormat="1">
      <c r="C985" s="227"/>
      <c r="D985" s="253"/>
      <c r="E985" s="254"/>
      <c r="F985" s="217"/>
      <c r="G985" s="228"/>
      <c r="H985" s="229"/>
      <c r="I985" s="229"/>
      <c r="J985" s="216"/>
      <c r="K985" s="217"/>
      <c r="L985" s="230"/>
      <c r="M985" s="231"/>
      <c r="N985" s="231"/>
      <c r="O985" s="231"/>
      <c r="P985" s="231"/>
      <c r="Q985" s="232"/>
      <c r="R985" s="232"/>
      <c r="S985" s="232"/>
      <c r="T985" s="232"/>
      <c r="U985" s="232"/>
      <c r="V985" s="232"/>
      <c r="W985" s="232"/>
      <c r="X985" s="232"/>
      <c r="Y985" s="232"/>
      <c r="Z985" s="232"/>
      <c r="AA985" s="232"/>
      <c r="AB985" s="232"/>
      <c r="AC985" s="232"/>
      <c r="AD985" s="232"/>
      <c r="AE985" s="232"/>
      <c r="AF985" s="232"/>
      <c r="AG985" s="232"/>
      <c r="AH985" s="232"/>
      <c r="AI985" s="232"/>
      <c r="AJ985" s="232"/>
      <c r="AK985" s="232"/>
      <c r="AL985" s="232"/>
      <c r="AM985" s="232"/>
      <c r="AN985" s="232"/>
      <c r="AO985" s="232"/>
      <c r="AP985" s="232"/>
      <c r="AQ985" s="232"/>
      <c r="AR985" s="231"/>
      <c r="AS985" s="231"/>
      <c r="AT985" s="231"/>
      <c r="AU985" s="231"/>
      <c r="AV985" s="231"/>
      <c r="AW985" s="231"/>
      <c r="AX985" s="231"/>
      <c r="AY985" s="231"/>
    </row>
    <row r="986" spans="3:51" s="255" customFormat="1">
      <c r="C986" s="227"/>
      <c r="D986" s="253"/>
      <c r="E986" s="254"/>
      <c r="F986" s="217"/>
      <c r="G986" s="228"/>
      <c r="H986" s="229"/>
      <c r="I986" s="229"/>
      <c r="J986" s="216"/>
      <c r="K986" s="217"/>
      <c r="L986" s="230"/>
      <c r="M986" s="231"/>
      <c r="N986" s="231"/>
      <c r="O986" s="231"/>
      <c r="P986" s="231"/>
      <c r="Q986" s="232"/>
      <c r="R986" s="232"/>
      <c r="S986" s="232"/>
      <c r="T986" s="232"/>
      <c r="U986" s="232"/>
      <c r="V986" s="232"/>
      <c r="W986" s="232"/>
      <c r="X986" s="232"/>
      <c r="Y986" s="232"/>
      <c r="Z986" s="232"/>
      <c r="AA986" s="232"/>
      <c r="AB986" s="232"/>
      <c r="AC986" s="232"/>
      <c r="AD986" s="232"/>
      <c r="AE986" s="232"/>
      <c r="AF986" s="232"/>
      <c r="AG986" s="232"/>
      <c r="AH986" s="232"/>
      <c r="AI986" s="232"/>
      <c r="AJ986" s="232"/>
      <c r="AK986" s="232"/>
      <c r="AL986" s="232"/>
      <c r="AM986" s="232"/>
      <c r="AN986" s="232"/>
      <c r="AO986" s="232"/>
      <c r="AP986" s="232"/>
      <c r="AQ986" s="232"/>
      <c r="AR986" s="231"/>
      <c r="AS986" s="231"/>
      <c r="AT986" s="231"/>
      <c r="AU986" s="231"/>
      <c r="AV986" s="231"/>
      <c r="AW986" s="231"/>
      <c r="AX986" s="231"/>
      <c r="AY986" s="231"/>
    </row>
    <row r="987" spans="3:51" s="255" customFormat="1">
      <c r="C987" s="227"/>
      <c r="D987" s="253"/>
      <c r="E987" s="254"/>
      <c r="F987" s="217"/>
      <c r="G987" s="228"/>
      <c r="H987" s="229"/>
      <c r="I987" s="229"/>
      <c r="J987" s="216"/>
      <c r="K987" s="217"/>
      <c r="L987" s="230"/>
      <c r="M987" s="231"/>
      <c r="N987" s="231"/>
      <c r="O987" s="231"/>
      <c r="P987" s="231"/>
      <c r="Q987" s="232"/>
      <c r="R987" s="232"/>
      <c r="S987" s="232"/>
      <c r="T987" s="232"/>
      <c r="U987" s="232"/>
      <c r="V987" s="232"/>
      <c r="W987" s="232"/>
      <c r="X987" s="232"/>
      <c r="Y987" s="232"/>
      <c r="Z987" s="232"/>
      <c r="AA987" s="232"/>
      <c r="AB987" s="232"/>
      <c r="AC987" s="232"/>
      <c r="AD987" s="232"/>
      <c r="AE987" s="232"/>
      <c r="AF987" s="232"/>
      <c r="AG987" s="232"/>
      <c r="AH987" s="232"/>
      <c r="AI987" s="232"/>
      <c r="AJ987" s="232"/>
      <c r="AK987" s="232"/>
      <c r="AL987" s="232"/>
      <c r="AM987" s="232"/>
      <c r="AN987" s="232"/>
      <c r="AO987" s="232"/>
      <c r="AP987" s="232"/>
      <c r="AQ987" s="232"/>
      <c r="AR987" s="231"/>
      <c r="AS987" s="231"/>
      <c r="AT987" s="231"/>
      <c r="AU987" s="231"/>
      <c r="AV987" s="231"/>
      <c r="AW987" s="231"/>
      <c r="AX987" s="231"/>
      <c r="AY987" s="231"/>
    </row>
    <row r="988" spans="3:51" s="255" customFormat="1">
      <c r="C988" s="227"/>
      <c r="D988" s="253"/>
      <c r="E988" s="254"/>
      <c r="F988" s="217"/>
      <c r="G988" s="228"/>
      <c r="H988" s="229"/>
      <c r="I988" s="229"/>
      <c r="J988" s="216"/>
      <c r="K988" s="217"/>
      <c r="L988" s="230"/>
      <c r="M988" s="231"/>
      <c r="N988" s="231"/>
      <c r="O988" s="231"/>
      <c r="P988" s="231"/>
      <c r="Q988" s="232"/>
      <c r="R988" s="232"/>
      <c r="S988" s="232"/>
      <c r="T988" s="232"/>
      <c r="U988" s="232"/>
      <c r="V988" s="232"/>
      <c r="W988" s="232"/>
      <c r="X988" s="232"/>
      <c r="Y988" s="232"/>
      <c r="Z988" s="232"/>
      <c r="AA988" s="232"/>
      <c r="AB988" s="232"/>
      <c r="AC988" s="232"/>
      <c r="AD988" s="232"/>
      <c r="AE988" s="232"/>
      <c r="AF988" s="232"/>
      <c r="AG988" s="232"/>
      <c r="AH988" s="232"/>
      <c r="AI988" s="232"/>
      <c r="AJ988" s="232"/>
      <c r="AK988" s="232"/>
      <c r="AL988" s="232"/>
      <c r="AM988" s="232"/>
      <c r="AN988" s="232"/>
      <c r="AO988" s="232"/>
      <c r="AP988" s="232"/>
      <c r="AQ988" s="232"/>
      <c r="AR988" s="231"/>
      <c r="AS988" s="231"/>
      <c r="AT988" s="231"/>
      <c r="AU988" s="231"/>
      <c r="AV988" s="231"/>
      <c r="AW988" s="231"/>
      <c r="AX988" s="231"/>
      <c r="AY988" s="231"/>
    </row>
    <row r="989" spans="3:51" s="255" customFormat="1">
      <c r="C989" s="227"/>
      <c r="D989" s="253"/>
      <c r="E989" s="254"/>
      <c r="F989" s="217"/>
      <c r="G989" s="228"/>
      <c r="H989" s="229"/>
      <c r="I989" s="229"/>
      <c r="J989" s="216"/>
      <c r="K989" s="217"/>
      <c r="L989" s="230"/>
      <c r="M989" s="231"/>
      <c r="N989" s="231"/>
      <c r="O989" s="231"/>
      <c r="P989" s="231"/>
      <c r="Q989" s="232"/>
      <c r="R989" s="232"/>
      <c r="S989" s="232"/>
      <c r="T989" s="232"/>
      <c r="U989" s="232"/>
      <c r="V989" s="232"/>
      <c r="W989" s="232"/>
      <c r="X989" s="232"/>
      <c r="Y989" s="232"/>
      <c r="Z989" s="232"/>
      <c r="AA989" s="232"/>
      <c r="AB989" s="232"/>
      <c r="AC989" s="232"/>
      <c r="AD989" s="232"/>
      <c r="AE989" s="232"/>
      <c r="AF989" s="232"/>
      <c r="AG989" s="232"/>
      <c r="AH989" s="232"/>
      <c r="AI989" s="232"/>
      <c r="AJ989" s="232"/>
      <c r="AK989" s="232"/>
      <c r="AL989" s="232"/>
      <c r="AM989" s="232"/>
      <c r="AN989" s="232"/>
      <c r="AO989" s="232"/>
      <c r="AP989" s="232"/>
      <c r="AQ989" s="232"/>
      <c r="AR989" s="231"/>
      <c r="AS989" s="231"/>
      <c r="AT989" s="231"/>
      <c r="AU989" s="231"/>
      <c r="AV989" s="231"/>
      <c r="AW989" s="231"/>
      <c r="AX989" s="231"/>
      <c r="AY989" s="231"/>
    </row>
    <row r="990" spans="3:51" s="255" customFormat="1">
      <c r="C990" s="227"/>
      <c r="D990" s="253"/>
      <c r="E990" s="254"/>
      <c r="F990" s="217"/>
      <c r="G990" s="228"/>
      <c r="H990" s="229"/>
      <c r="I990" s="229"/>
      <c r="J990" s="216"/>
      <c r="K990" s="217"/>
      <c r="L990" s="230"/>
      <c r="M990" s="231"/>
      <c r="N990" s="231"/>
      <c r="O990" s="231"/>
      <c r="P990" s="231"/>
      <c r="Q990" s="232"/>
      <c r="R990" s="232"/>
      <c r="S990" s="232"/>
      <c r="T990" s="232"/>
      <c r="U990" s="232"/>
      <c r="V990" s="232"/>
      <c r="W990" s="232"/>
      <c r="X990" s="232"/>
      <c r="Y990" s="232"/>
      <c r="Z990" s="232"/>
      <c r="AA990" s="232"/>
      <c r="AB990" s="232"/>
      <c r="AC990" s="232"/>
      <c r="AD990" s="232"/>
      <c r="AE990" s="232"/>
      <c r="AF990" s="232"/>
      <c r="AG990" s="232"/>
      <c r="AH990" s="232"/>
      <c r="AI990" s="232"/>
      <c r="AJ990" s="232"/>
      <c r="AK990" s="232"/>
      <c r="AL990" s="232"/>
      <c r="AM990" s="232"/>
      <c r="AN990" s="232"/>
      <c r="AO990" s="232"/>
      <c r="AP990" s="232"/>
      <c r="AQ990" s="232"/>
      <c r="AR990" s="231"/>
      <c r="AS990" s="231"/>
      <c r="AT990" s="231"/>
      <c r="AU990" s="231"/>
      <c r="AV990" s="231"/>
      <c r="AW990" s="231"/>
      <c r="AX990" s="231"/>
      <c r="AY990" s="231"/>
    </row>
    <row r="991" spans="3:51" s="255" customFormat="1">
      <c r="C991" s="227"/>
      <c r="D991" s="253"/>
      <c r="E991" s="254"/>
      <c r="F991" s="217"/>
      <c r="G991" s="228"/>
      <c r="H991" s="229"/>
      <c r="I991" s="229"/>
      <c r="J991" s="216"/>
      <c r="K991" s="217"/>
      <c r="L991" s="230"/>
      <c r="M991" s="231"/>
      <c r="N991" s="231"/>
      <c r="O991" s="231"/>
      <c r="P991" s="231"/>
      <c r="Q991" s="232"/>
      <c r="R991" s="232"/>
      <c r="S991" s="232"/>
      <c r="T991" s="232"/>
      <c r="U991" s="232"/>
      <c r="V991" s="232"/>
      <c r="W991" s="232"/>
      <c r="X991" s="232"/>
      <c r="Y991" s="232"/>
      <c r="Z991" s="232"/>
      <c r="AA991" s="232"/>
      <c r="AB991" s="232"/>
      <c r="AC991" s="232"/>
      <c r="AD991" s="232"/>
      <c r="AE991" s="232"/>
      <c r="AF991" s="232"/>
      <c r="AG991" s="232"/>
      <c r="AH991" s="232"/>
      <c r="AI991" s="232"/>
      <c r="AJ991" s="232"/>
      <c r="AK991" s="232"/>
      <c r="AL991" s="232"/>
      <c r="AM991" s="232"/>
      <c r="AN991" s="232"/>
      <c r="AO991" s="232"/>
      <c r="AP991" s="232"/>
      <c r="AQ991" s="232"/>
      <c r="AR991" s="231"/>
      <c r="AS991" s="231"/>
      <c r="AT991" s="231"/>
      <c r="AU991" s="231"/>
      <c r="AV991" s="231"/>
      <c r="AW991" s="231"/>
      <c r="AX991" s="231"/>
      <c r="AY991" s="231"/>
    </row>
    <row r="992" spans="3:51" s="255" customFormat="1">
      <c r="C992" s="227"/>
      <c r="D992" s="253"/>
      <c r="E992" s="254"/>
      <c r="F992" s="217"/>
      <c r="G992" s="228"/>
      <c r="H992" s="229"/>
      <c r="I992" s="229"/>
      <c r="J992" s="216"/>
      <c r="K992" s="217"/>
      <c r="L992" s="230"/>
      <c r="M992" s="231"/>
      <c r="N992" s="231"/>
      <c r="O992" s="231"/>
      <c r="P992" s="231"/>
      <c r="Q992" s="232"/>
      <c r="R992" s="232"/>
      <c r="S992" s="232"/>
      <c r="T992" s="232"/>
      <c r="U992" s="232"/>
      <c r="V992" s="232"/>
      <c r="W992" s="232"/>
      <c r="X992" s="232"/>
      <c r="Y992" s="232"/>
      <c r="Z992" s="232"/>
      <c r="AA992" s="232"/>
      <c r="AB992" s="232"/>
      <c r="AC992" s="232"/>
      <c r="AD992" s="232"/>
      <c r="AE992" s="232"/>
      <c r="AF992" s="232"/>
      <c r="AG992" s="232"/>
      <c r="AH992" s="232"/>
      <c r="AI992" s="232"/>
      <c r="AJ992" s="232"/>
      <c r="AK992" s="232"/>
      <c r="AL992" s="232"/>
      <c r="AM992" s="232"/>
      <c r="AN992" s="232"/>
      <c r="AO992" s="232"/>
      <c r="AP992" s="232"/>
      <c r="AQ992" s="232"/>
      <c r="AR992" s="231"/>
      <c r="AS992" s="231"/>
      <c r="AT992" s="231"/>
      <c r="AU992" s="231"/>
      <c r="AV992" s="231"/>
      <c r="AW992" s="231"/>
      <c r="AX992" s="231"/>
      <c r="AY992" s="231"/>
    </row>
    <row r="993" spans="3:51" s="255" customFormat="1">
      <c r="C993" s="227"/>
      <c r="D993" s="253"/>
      <c r="E993" s="254"/>
      <c r="F993" s="217"/>
      <c r="G993" s="228"/>
      <c r="H993" s="229"/>
      <c r="I993" s="229"/>
      <c r="J993" s="216"/>
      <c r="K993" s="217"/>
      <c r="L993" s="230"/>
      <c r="M993" s="231"/>
      <c r="N993" s="231"/>
      <c r="O993" s="231"/>
      <c r="P993" s="231"/>
      <c r="Q993" s="232"/>
      <c r="R993" s="232"/>
      <c r="S993" s="232"/>
      <c r="T993" s="232"/>
      <c r="U993" s="232"/>
      <c r="V993" s="232"/>
      <c r="W993" s="232"/>
      <c r="X993" s="232"/>
      <c r="Y993" s="232"/>
      <c r="Z993" s="232"/>
      <c r="AA993" s="232"/>
      <c r="AB993" s="232"/>
      <c r="AC993" s="232"/>
      <c r="AD993" s="232"/>
      <c r="AE993" s="232"/>
      <c r="AF993" s="232"/>
      <c r="AG993" s="232"/>
      <c r="AH993" s="232"/>
      <c r="AI993" s="232"/>
      <c r="AJ993" s="232"/>
      <c r="AK993" s="232"/>
      <c r="AL993" s="232"/>
      <c r="AM993" s="232"/>
      <c r="AN993" s="232"/>
      <c r="AO993" s="232"/>
      <c r="AP993" s="232"/>
      <c r="AQ993" s="232"/>
      <c r="AR993" s="231"/>
      <c r="AS993" s="231"/>
      <c r="AT993" s="231"/>
      <c r="AU993" s="231"/>
      <c r="AV993" s="231"/>
      <c r="AW993" s="231"/>
      <c r="AX993" s="231"/>
      <c r="AY993" s="231"/>
    </row>
    <row r="994" spans="3:51" s="255" customFormat="1">
      <c r="C994" s="227"/>
      <c r="D994" s="253"/>
      <c r="E994" s="254"/>
      <c r="F994" s="217"/>
      <c r="G994" s="228"/>
      <c r="H994" s="229"/>
      <c r="I994" s="229"/>
      <c r="J994" s="216"/>
      <c r="K994" s="217"/>
      <c r="L994" s="230"/>
      <c r="M994" s="231"/>
      <c r="N994" s="231"/>
      <c r="O994" s="231"/>
      <c r="P994" s="231"/>
      <c r="Q994" s="232"/>
      <c r="R994" s="232"/>
      <c r="S994" s="232"/>
      <c r="T994" s="232"/>
      <c r="U994" s="232"/>
      <c r="V994" s="232"/>
      <c r="W994" s="232"/>
      <c r="X994" s="232"/>
      <c r="Y994" s="232"/>
      <c r="Z994" s="232"/>
      <c r="AA994" s="232"/>
      <c r="AB994" s="232"/>
      <c r="AC994" s="232"/>
      <c r="AD994" s="232"/>
      <c r="AE994" s="232"/>
      <c r="AF994" s="232"/>
      <c r="AG994" s="232"/>
      <c r="AH994" s="232"/>
      <c r="AI994" s="232"/>
      <c r="AJ994" s="232"/>
      <c r="AK994" s="232"/>
      <c r="AL994" s="232"/>
      <c r="AM994" s="232"/>
      <c r="AN994" s="232"/>
      <c r="AO994" s="232"/>
      <c r="AP994" s="232"/>
      <c r="AQ994" s="232"/>
      <c r="AR994" s="231"/>
      <c r="AS994" s="231"/>
      <c r="AT994" s="231"/>
      <c r="AU994" s="231"/>
      <c r="AV994" s="231"/>
      <c r="AW994" s="231"/>
      <c r="AX994" s="231"/>
      <c r="AY994" s="231"/>
    </row>
    <row r="995" spans="3:51" s="255" customFormat="1">
      <c r="C995" s="227"/>
      <c r="D995" s="253"/>
      <c r="E995" s="254"/>
      <c r="F995" s="217"/>
      <c r="G995" s="228"/>
      <c r="H995" s="229"/>
      <c r="I995" s="229"/>
      <c r="J995" s="216"/>
      <c r="K995" s="217"/>
      <c r="L995" s="230"/>
      <c r="M995" s="231"/>
      <c r="N995" s="231"/>
      <c r="O995" s="231"/>
      <c r="P995" s="231"/>
      <c r="Q995" s="232"/>
      <c r="R995" s="232"/>
      <c r="S995" s="232"/>
      <c r="T995" s="232"/>
      <c r="U995" s="232"/>
      <c r="V995" s="232"/>
      <c r="W995" s="232"/>
      <c r="X995" s="232"/>
      <c r="Y995" s="232"/>
      <c r="Z995" s="232"/>
      <c r="AA995" s="232"/>
      <c r="AB995" s="232"/>
      <c r="AC995" s="232"/>
      <c r="AD995" s="232"/>
      <c r="AE995" s="232"/>
      <c r="AF995" s="232"/>
      <c r="AG995" s="232"/>
      <c r="AH995" s="232"/>
      <c r="AI995" s="232"/>
      <c r="AJ995" s="232"/>
      <c r="AK995" s="232"/>
      <c r="AL995" s="232"/>
      <c r="AM995" s="232"/>
      <c r="AN995" s="232"/>
      <c r="AO995" s="232"/>
      <c r="AP995" s="232"/>
      <c r="AQ995" s="232"/>
      <c r="AR995" s="231"/>
      <c r="AS995" s="231"/>
      <c r="AT995" s="231"/>
      <c r="AU995" s="231"/>
      <c r="AV995" s="231"/>
      <c r="AW995" s="231"/>
      <c r="AX995" s="231"/>
      <c r="AY995" s="231"/>
    </row>
    <row r="996" spans="3:51" s="255" customFormat="1">
      <c r="C996" s="227"/>
      <c r="D996" s="253"/>
      <c r="E996" s="254"/>
      <c r="F996" s="217"/>
      <c r="G996" s="228"/>
      <c r="H996" s="229"/>
      <c r="I996" s="229"/>
      <c r="J996" s="216"/>
      <c r="K996" s="217"/>
      <c r="L996" s="230"/>
      <c r="M996" s="231"/>
      <c r="N996" s="231"/>
      <c r="O996" s="231"/>
      <c r="P996" s="231"/>
      <c r="Q996" s="232"/>
      <c r="R996" s="232"/>
      <c r="S996" s="232"/>
      <c r="T996" s="232"/>
      <c r="U996" s="232"/>
      <c r="V996" s="232"/>
      <c r="W996" s="232"/>
      <c r="X996" s="232"/>
      <c r="Y996" s="232"/>
      <c r="Z996" s="232"/>
      <c r="AA996" s="232"/>
      <c r="AB996" s="232"/>
      <c r="AC996" s="232"/>
      <c r="AD996" s="232"/>
      <c r="AE996" s="232"/>
      <c r="AF996" s="232"/>
      <c r="AG996" s="232"/>
      <c r="AH996" s="232"/>
      <c r="AI996" s="232"/>
      <c r="AJ996" s="232"/>
      <c r="AK996" s="232"/>
      <c r="AL996" s="232"/>
      <c r="AM996" s="232"/>
      <c r="AN996" s="232"/>
      <c r="AO996" s="232"/>
      <c r="AP996" s="232"/>
      <c r="AQ996" s="232"/>
      <c r="AR996" s="231"/>
      <c r="AS996" s="231"/>
      <c r="AT996" s="231"/>
      <c r="AU996" s="231"/>
      <c r="AV996" s="231"/>
      <c r="AW996" s="231"/>
      <c r="AX996" s="231"/>
      <c r="AY996" s="231"/>
    </row>
    <row r="997" spans="3:51" s="255" customFormat="1">
      <c r="C997" s="227"/>
      <c r="D997" s="253"/>
      <c r="E997" s="254"/>
      <c r="F997" s="217"/>
      <c r="G997" s="228"/>
      <c r="H997" s="229"/>
      <c r="I997" s="229"/>
      <c r="J997" s="216"/>
      <c r="K997" s="217"/>
      <c r="L997" s="230"/>
      <c r="M997" s="231"/>
      <c r="N997" s="231"/>
      <c r="O997" s="231"/>
      <c r="P997" s="231"/>
      <c r="Q997" s="232"/>
      <c r="R997" s="232"/>
      <c r="S997" s="232"/>
      <c r="T997" s="232"/>
      <c r="U997" s="232"/>
      <c r="V997" s="232"/>
      <c r="W997" s="232"/>
      <c r="X997" s="232"/>
      <c r="Y997" s="232"/>
      <c r="Z997" s="232"/>
      <c r="AA997" s="232"/>
      <c r="AB997" s="232"/>
      <c r="AC997" s="232"/>
      <c r="AD997" s="232"/>
      <c r="AE997" s="232"/>
      <c r="AF997" s="232"/>
      <c r="AG997" s="232"/>
      <c r="AH997" s="232"/>
      <c r="AI997" s="232"/>
      <c r="AJ997" s="232"/>
      <c r="AK997" s="232"/>
      <c r="AL997" s="232"/>
      <c r="AM997" s="232"/>
      <c r="AN997" s="232"/>
      <c r="AO997" s="232"/>
      <c r="AP997" s="232"/>
      <c r="AQ997" s="232"/>
      <c r="AR997" s="231"/>
      <c r="AS997" s="231"/>
      <c r="AT997" s="231"/>
      <c r="AU997" s="231"/>
      <c r="AV997" s="231"/>
      <c r="AW997" s="231"/>
      <c r="AX997" s="231"/>
      <c r="AY997" s="231"/>
    </row>
    <row r="998" spans="3:51" s="255" customFormat="1">
      <c r="C998" s="227"/>
      <c r="D998" s="253"/>
      <c r="E998" s="254"/>
      <c r="F998" s="217"/>
      <c r="G998" s="228"/>
      <c r="H998" s="229"/>
      <c r="I998" s="229"/>
      <c r="J998" s="216"/>
      <c r="K998" s="217"/>
      <c r="L998" s="230"/>
      <c r="M998" s="231"/>
      <c r="N998" s="231"/>
      <c r="O998" s="231"/>
      <c r="P998" s="231"/>
      <c r="Q998" s="232"/>
      <c r="R998" s="232"/>
      <c r="S998" s="232"/>
      <c r="T998" s="232"/>
      <c r="U998" s="232"/>
      <c r="V998" s="232"/>
      <c r="W998" s="232"/>
      <c r="X998" s="232"/>
      <c r="Y998" s="232"/>
      <c r="Z998" s="232"/>
      <c r="AA998" s="232"/>
      <c r="AB998" s="232"/>
      <c r="AC998" s="232"/>
      <c r="AD998" s="232"/>
      <c r="AE998" s="232"/>
      <c r="AF998" s="232"/>
      <c r="AG998" s="232"/>
      <c r="AH998" s="232"/>
      <c r="AI998" s="232"/>
      <c r="AJ998" s="232"/>
      <c r="AK998" s="232"/>
      <c r="AL998" s="232"/>
      <c r="AM998" s="232"/>
      <c r="AN998" s="232"/>
      <c r="AO998" s="232"/>
      <c r="AP998" s="232"/>
      <c r="AQ998" s="232"/>
      <c r="AR998" s="231"/>
      <c r="AS998" s="231"/>
      <c r="AT998" s="231"/>
      <c r="AU998" s="231"/>
      <c r="AV998" s="231"/>
      <c r="AW998" s="231"/>
      <c r="AX998" s="231"/>
      <c r="AY998" s="231"/>
    </row>
    <row r="999" spans="3:51" s="255" customFormat="1">
      <c r="C999" s="227"/>
      <c r="D999" s="253"/>
      <c r="E999" s="254"/>
      <c r="F999" s="217"/>
      <c r="G999" s="228"/>
      <c r="H999" s="229"/>
      <c r="I999" s="229"/>
      <c r="J999" s="216"/>
      <c r="K999" s="217"/>
      <c r="L999" s="230"/>
      <c r="M999" s="231"/>
      <c r="N999" s="231"/>
      <c r="O999" s="231"/>
      <c r="P999" s="231"/>
      <c r="Q999" s="232"/>
      <c r="R999" s="232"/>
      <c r="S999" s="232"/>
      <c r="T999" s="232"/>
      <c r="U999" s="232"/>
      <c r="V999" s="232"/>
      <c r="W999" s="232"/>
      <c r="X999" s="232"/>
      <c r="Y999" s="232"/>
      <c r="Z999" s="232"/>
      <c r="AA999" s="232"/>
      <c r="AB999" s="232"/>
      <c r="AC999" s="232"/>
      <c r="AD999" s="232"/>
      <c r="AE999" s="232"/>
      <c r="AF999" s="232"/>
      <c r="AG999" s="232"/>
      <c r="AH999" s="232"/>
      <c r="AI999" s="232"/>
      <c r="AJ999" s="232"/>
      <c r="AK999" s="232"/>
      <c r="AL999" s="232"/>
      <c r="AM999" s="232"/>
      <c r="AN999" s="232"/>
      <c r="AO999" s="232"/>
      <c r="AP999" s="232"/>
      <c r="AQ999" s="232"/>
      <c r="AR999" s="231"/>
      <c r="AS999" s="231"/>
      <c r="AT999" s="231"/>
      <c r="AU999" s="231"/>
      <c r="AV999" s="231"/>
      <c r="AW999" s="231"/>
      <c r="AX999" s="231"/>
      <c r="AY999" s="231"/>
    </row>
    <row r="1000" spans="3:51" s="255" customFormat="1">
      <c r="C1000" s="227"/>
      <c r="D1000" s="253"/>
      <c r="E1000" s="254"/>
      <c r="F1000" s="217"/>
      <c r="G1000" s="228"/>
      <c r="H1000" s="229"/>
      <c r="I1000" s="229"/>
      <c r="J1000" s="216"/>
      <c r="K1000" s="217"/>
      <c r="L1000" s="230"/>
      <c r="M1000" s="231"/>
      <c r="N1000" s="231"/>
      <c r="O1000" s="231"/>
      <c r="P1000" s="231"/>
      <c r="Q1000" s="232"/>
      <c r="R1000" s="232"/>
      <c r="S1000" s="232"/>
      <c r="T1000" s="232"/>
      <c r="U1000" s="232"/>
      <c r="V1000" s="232"/>
      <c r="W1000" s="232"/>
      <c r="X1000" s="232"/>
      <c r="Y1000" s="232"/>
      <c r="Z1000" s="232"/>
      <c r="AA1000" s="232"/>
      <c r="AB1000" s="232"/>
      <c r="AC1000" s="232"/>
      <c r="AD1000" s="232"/>
      <c r="AE1000" s="232"/>
      <c r="AF1000" s="232"/>
      <c r="AG1000" s="232"/>
      <c r="AH1000" s="232"/>
      <c r="AI1000" s="232"/>
      <c r="AJ1000" s="232"/>
      <c r="AK1000" s="232"/>
      <c r="AL1000" s="232"/>
      <c r="AM1000" s="232"/>
      <c r="AN1000" s="232"/>
      <c r="AO1000" s="232"/>
      <c r="AP1000" s="232"/>
      <c r="AQ1000" s="232"/>
      <c r="AR1000" s="231"/>
      <c r="AS1000" s="231"/>
      <c r="AT1000" s="231"/>
      <c r="AU1000" s="231"/>
      <c r="AV1000" s="231"/>
      <c r="AW1000" s="231"/>
      <c r="AX1000" s="231"/>
      <c r="AY1000" s="231"/>
    </row>
    <row r="1001" spans="3:51" s="255" customFormat="1">
      <c r="C1001" s="227"/>
      <c r="D1001" s="253"/>
      <c r="E1001" s="254"/>
      <c r="F1001" s="217"/>
      <c r="G1001" s="228"/>
      <c r="H1001" s="229"/>
      <c r="I1001" s="229"/>
      <c r="J1001" s="216"/>
      <c r="K1001" s="217"/>
      <c r="L1001" s="230"/>
      <c r="M1001" s="231"/>
      <c r="N1001" s="231"/>
      <c r="O1001" s="231"/>
      <c r="P1001" s="231"/>
      <c r="Q1001" s="232"/>
      <c r="R1001" s="232"/>
      <c r="S1001" s="232"/>
      <c r="T1001" s="232"/>
      <c r="U1001" s="232"/>
      <c r="V1001" s="232"/>
      <c r="W1001" s="232"/>
      <c r="X1001" s="232"/>
      <c r="Y1001" s="232"/>
      <c r="Z1001" s="232"/>
      <c r="AA1001" s="232"/>
      <c r="AB1001" s="232"/>
      <c r="AC1001" s="232"/>
      <c r="AD1001" s="232"/>
      <c r="AE1001" s="232"/>
      <c r="AF1001" s="232"/>
      <c r="AG1001" s="232"/>
      <c r="AH1001" s="232"/>
      <c r="AI1001" s="232"/>
      <c r="AJ1001" s="232"/>
      <c r="AK1001" s="232"/>
      <c r="AL1001" s="232"/>
      <c r="AM1001" s="232"/>
      <c r="AN1001" s="232"/>
      <c r="AO1001" s="232"/>
      <c r="AP1001" s="232"/>
      <c r="AQ1001" s="232"/>
      <c r="AR1001" s="231"/>
      <c r="AS1001" s="231"/>
      <c r="AT1001" s="231"/>
      <c r="AU1001" s="231"/>
      <c r="AV1001" s="231"/>
      <c r="AW1001" s="231"/>
      <c r="AX1001" s="231"/>
      <c r="AY1001" s="231"/>
    </row>
    <row r="1002" spans="3:51" s="255" customFormat="1">
      <c r="C1002" s="227"/>
      <c r="D1002" s="253"/>
      <c r="E1002" s="254"/>
      <c r="F1002" s="217"/>
      <c r="G1002" s="228"/>
      <c r="H1002" s="229"/>
      <c r="I1002" s="229"/>
      <c r="J1002" s="216"/>
      <c r="K1002" s="217"/>
      <c r="L1002" s="230"/>
      <c r="M1002" s="231"/>
      <c r="N1002" s="231"/>
      <c r="O1002" s="231"/>
      <c r="P1002" s="231"/>
      <c r="Q1002" s="232"/>
      <c r="R1002" s="232"/>
      <c r="S1002" s="232"/>
      <c r="T1002" s="232"/>
      <c r="U1002" s="232"/>
      <c r="V1002" s="232"/>
      <c r="W1002" s="232"/>
      <c r="X1002" s="232"/>
      <c r="Y1002" s="232"/>
      <c r="Z1002" s="232"/>
      <c r="AA1002" s="232"/>
      <c r="AB1002" s="232"/>
      <c r="AC1002" s="232"/>
      <c r="AD1002" s="232"/>
      <c r="AE1002" s="232"/>
      <c r="AF1002" s="232"/>
      <c r="AG1002" s="232"/>
      <c r="AH1002" s="232"/>
      <c r="AI1002" s="232"/>
      <c r="AJ1002" s="232"/>
      <c r="AK1002" s="232"/>
      <c r="AL1002" s="232"/>
      <c r="AM1002" s="232"/>
      <c r="AN1002" s="232"/>
      <c r="AO1002" s="232"/>
      <c r="AP1002" s="232"/>
      <c r="AQ1002" s="232"/>
      <c r="AR1002" s="231"/>
      <c r="AS1002" s="231"/>
      <c r="AT1002" s="231"/>
      <c r="AU1002" s="231"/>
      <c r="AV1002" s="231"/>
      <c r="AW1002" s="231"/>
      <c r="AX1002" s="231"/>
      <c r="AY1002" s="231"/>
    </row>
    <row r="1003" spans="3:51" s="255" customFormat="1">
      <c r="C1003" s="227"/>
      <c r="D1003" s="253"/>
      <c r="E1003" s="254"/>
      <c r="F1003" s="217"/>
      <c r="G1003" s="228"/>
      <c r="H1003" s="229"/>
      <c r="I1003" s="229"/>
      <c r="J1003" s="216"/>
      <c r="K1003" s="217"/>
      <c r="L1003" s="230"/>
      <c r="M1003" s="231"/>
      <c r="N1003" s="231"/>
      <c r="O1003" s="231"/>
      <c r="P1003" s="231"/>
      <c r="Q1003" s="232"/>
      <c r="R1003" s="232"/>
      <c r="S1003" s="232"/>
      <c r="T1003" s="232"/>
      <c r="U1003" s="232"/>
      <c r="V1003" s="232"/>
      <c r="W1003" s="232"/>
      <c r="X1003" s="232"/>
      <c r="Y1003" s="232"/>
      <c r="Z1003" s="232"/>
      <c r="AA1003" s="232"/>
      <c r="AB1003" s="232"/>
      <c r="AC1003" s="232"/>
      <c r="AD1003" s="232"/>
      <c r="AE1003" s="232"/>
      <c r="AF1003" s="232"/>
      <c r="AG1003" s="232"/>
      <c r="AH1003" s="232"/>
      <c r="AI1003" s="232"/>
      <c r="AJ1003" s="232"/>
      <c r="AK1003" s="232"/>
      <c r="AL1003" s="232"/>
      <c r="AM1003" s="232"/>
      <c r="AN1003" s="232"/>
      <c r="AO1003" s="232"/>
      <c r="AP1003" s="232"/>
      <c r="AQ1003" s="232"/>
      <c r="AR1003" s="231"/>
      <c r="AS1003" s="231"/>
      <c r="AT1003" s="231"/>
      <c r="AU1003" s="231"/>
      <c r="AV1003" s="231"/>
      <c r="AW1003" s="231"/>
      <c r="AX1003" s="231"/>
      <c r="AY1003" s="231"/>
    </row>
    <row r="1004" spans="3:51" s="255" customFormat="1">
      <c r="C1004" s="227"/>
      <c r="D1004" s="253"/>
      <c r="E1004" s="254"/>
      <c r="F1004" s="217"/>
      <c r="G1004" s="228"/>
      <c r="H1004" s="229"/>
      <c r="I1004" s="229"/>
      <c r="J1004" s="216"/>
      <c r="K1004" s="217"/>
      <c r="L1004" s="230"/>
      <c r="M1004" s="231"/>
      <c r="N1004" s="231"/>
      <c r="O1004" s="231"/>
      <c r="P1004" s="231"/>
      <c r="Q1004" s="232"/>
      <c r="R1004" s="232"/>
      <c r="S1004" s="232"/>
      <c r="T1004" s="232"/>
      <c r="U1004" s="232"/>
      <c r="V1004" s="232"/>
      <c r="W1004" s="232"/>
      <c r="X1004" s="232"/>
      <c r="Y1004" s="232"/>
      <c r="Z1004" s="232"/>
      <c r="AA1004" s="232"/>
      <c r="AB1004" s="232"/>
      <c r="AC1004" s="232"/>
      <c r="AD1004" s="232"/>
      <c r="AE1004" s="232"/>
      <c r="AF1004" s="232"/>
      <c r="AG1004" s="232"/>
      <c r="AH1004" s="232"/>
      <c r="AI1004" s="232"/>
      <c r="AJ1004" s="232"/>
      <c r="AK1004" s="232"/>
      <c r="AL1004" s="232"/>
      <c r="AM1004" s="232"/>
      <c r="AN1004" s="232"/>
      <c r="AO1004" s="232"/>
      <c r="AP1004" s="232"/>
      <c r="AQ1004" s="232"/>
      <c r="AR1004" s="231"/>
      <c r="AS1004" s="231"/>
      <c r="AT1004" s="231"/>
      <c r="AU1004" s="231"/>
      <c r="AV1004" s="231"/>
      <c r="AW1004" s="231"/>
      <c r="AX1004" s="231"/>
      <c r="AY1004" s="231"/>
    </row>
    <row r="1005" spans="3:51" s="255" customFormat="1">
      <c r="C1005" s="227"/>
      <c r="D1005" s="253"/>
      <c r="E1005" s="254"/>
      <c r="F1005" s="217"/>
      <c r="G1005" s="228"/>
      <c r="H1005" s="229"/>
      <c r="I1005" s="229"/>
      <c r="J1005" s="216"/>
      <c r="K1005" s="217"/>
      <c r="L1005" s="230"/>
      <c r="M1005" s="231"/>
      <c r="N1005" s="231"/>
      <c r="O1005" s="231"/>
      <c r="P1005" s="231"/>
      <c r="Q1005" s="232"/>
      <c r="R1005" s="232"/>
      <c r="S1005" s="232"/>
      <c r="T1005" s="232"/>
      <c r="U1005" s="232"/>
      <c r="V1005" s="232"/>
      <c r="W1005" s="232"/>
      <c r="X1005" s="232"/>
      <c r="Y1005" s="232"/>
      <c r="Z1005" s="232"/>
      <c r="AA1005" s="232"/>
      <c r="AB1005" s="232"/>
      <c r="AC1005" s="232"/>
      <c r="AD1005" s="232"/>
      <c r="AE1005" s="232"/>
      <c r="AF1005" s="232"/>
      <c r="AG1005" s="232"/>
      <c r="AH1005" s="232"/>
      <c r="AI1005" s="232"/>
      <c r="AJ1005" s="232"/>
      <c r="AK1005" s="232"/>
      <c r="AL1005" s="232"/>
      <c r="AM1005" s="232"/>
      <c r="AN1005" s="232"/>
      <c r="AO1005" s="232"/>
      <c r="AP1005" s="232"/>
      <c r="AQ1005" s="232"/>
      <c r="AR1005" s="231"/>
      <c r="AS1005" s="231"/>
      <c r="AT1005" s="231"/>
      <c r="AU1005" s="231"/>
      <c r="AV1005" s="231"/>
      <c r="AW1005" s="231"/>
      <c r="AX1005" s="231"/>
      <c r="AY1005" s="231"/>
    </row>
    <row r="1006" spans="3:51" s="255" customFormat="1">
      <c r="C1006" s="227"/>
      <c r="D1006" s="253"/>
      <c r="E1006" s="254"/>
      <c r="F1006" s="217"/>
      <c r="G1006" s="228"/>
      <c r="H1006" s="229"/>
      <c r="I1006" s="229"/>
      <c r="J1006" s="216"/>
      <c r="K1006" s="217"/>
      <c r="L1006" s="230"/>
      <c r="M1006" s="231"/>
      <c r="N1006" s="231"/>
      <c r="O1006" s="231"/>
      <c r="P1006" s="231"/>
      <c r="Q1006" s="232"/>
      <c r="R1006" s="232"/>
      <c r="S1006" s="232"/>
      <c r="T1006" s="232"/>
      <c r="U1006" s="232"/>
      <c r="V1006" s="232"/>
      <c r="W1006" s="232"/>
      <c r="X1006" s="232"/>
      <c r="Y1006" s="232"/>
      <c r="Z1006" s="232"/>
      <c r="AA1006" s="232"/>
      <c r="AB1006" s="232"/>
      <c r="AC1006" s="232"/>
      <c r="AD1006" s="232"/>
      <c r="AE1006" s="232"/>
      <c r="AF1006" s="232"/>
      <c r="AG1006" s="232"/>
      <c r="AH1006" s="232"/>
      <c r="AI1006" s="232"/>
      <c r="AJ1006" s="232"/>
      <c r="AK1006" s="232"/>
      <c r="AL1006" s="232"/>
      <c r="AM1006" s="232"/>
      <c r="AN1006" s="232"/>
      <c r="AO1006" s="232"/>
      <c r="AP1006" s="232"/>
      <c r="AQ1006" s="232"/>
      <c r="AR1006" s="231"/>
      <c r="AS1006" s="231"/>
      <c r="AT1006" s="231"/>
      <c r="AU1006" s="231"/>
      <c r="AV1006" s="231"/>
      <c r="AW1006" s="231"/>
      <c r="AX1006" s="231"/>
      <c r="AY1006" s="231"/>
    </row>
    <row r="1007" spans="3:51" s="255" customFormat="1">
      <c r="C1007" s="227"/>
      <c r="D1007" s="253"/>
      <c r="E1007" s="254"/>
      <c r="F1007" s="217"/>
      <c r="G1007" s="228"/>
      <c r="H1007" s="229"/>
      <c r="I1007" s="229"/>
      <c r="J1007" s="216"/>
      <c r="K1007" s="217"/>
      <c r="L1007" s="230"/>
      <c r="M1007" s="231"/>
      <c r="N1007" s="231"/>
      <c r="O1007" s="231"/>
      <c r="P1007" s="231"/>
      <c r="Q1007" s="232"/>
      <c r="R1007" s="232"/>
      <c r="S1007" s="232"/>
      <c r="T1007" s="232"/>
      <c r="U1007" s="232"/>
      <c r="V1007" s="232"/>
      <c r="W1007" s="232"/>
      <c r="X1007" s="232"/>
      <c r="Y1007" s="232"/>
      <c r="Z1007" s="232"/>
      <c r="AA1007" s="232"/>
      <c r="AB1007" s="232"/>
      <c r="AC1007" s="232"/>
      <c r="AD1007" s="232"/>
      <c r="AE1007" s="232"/>
      <c r="AF1007" s="232"/>
      <c r="AG1007" s="232"/>
      <c r="AH1007" s="232"/>
      <c r="AI1007" s="232"/>
      <c r="AJ1007" s="232"/>
      <c r="AK1007" s="232"/>
      <c r="AL1007" s="232"/>
      <c r="AM1007" s="232"/>
      <c r="AN1007" s="232"/>
      <c r="AO1007" s="232"/>
      <c r="AP1007" s="232"/>
      <c r="AQ1007" s="232"/>
      <c r="AR1007" s="231"/>
      <c r="AS1007" s="231"/>
      <c r="AT1007" s="231"/>
      <c r="AU1007" s="231"/>
      <c r="AV1007" s="231"/>
      <c r="AW1007" s="231"/>
      <c r="AX1007" s="231"/>
      <c r="AY1007" s="231"/>
    </row>
    <row r="1008" spans="3:51" s="255" customFormat="1">
      <c r="C1008" s="227"/>
      <c r="D1008" s="253"/>
      <c r="E1008" s="254"/>
      <c r="F1008" s="217"/>
      <c r="G1008" s="228"/>
      <c r="H1008" s="229"/>
      <c r="I1008" s="229"/>
      <c r="J1008" s="216"/>
      <c r="K1008" s="217"/>
      <c r="L1008" s="230"/>
      <c r="M1008" s="231"/>
      <c r="N1008" s="231"/>
      <c r="O1008" s="231"/>
      <c r="P1008" s="231"/>
      <c r="Q1008" s="232"/>
      <c r="R1008" s="232"/>
      <c r="S1008" s="232"/>
      <c r="T1008" s="232"/>
      <c r="U1008" s="232"/>
      <c r="V1008" s="232"/>
      <c r="W1008" s="232"/>
      <c r="X1008" s="232"/>
      <c r="Y1008" s="232"/>
      <c r="Z1008" s="232"/>
      <c r="AA1008" s="232"/>
      <c r="AB1008" s="232"/>
      <c r="AC1008" s="232"/>
      <c r="AD1008" s="232"/>
      <c r="AE1008" s="232"/>
      <c r="AF1008" s="232"/>
      <c r="AG1008" s="232"/>
      <c r="AH1008" s="232"/>
      <c r="AI1008" s="232"/>
      <c r="AJ1008" s="232"/>
      <c r="AK1008" s="232"/>
      <c r="AL1008" s="232"/>
      <c r="AM1008" s="232"/>
      <c r="AN1008" s="232"/>
      <c r="AO1008" s="232"/>
      <c r="AP1008" s="232"/>
      <c r="AQ1008" s="232"/>
      <c r="AR1008" s="231"/>
      <c r="AS1008" s="231"/>
      <c r="AT1008" s="231"/>
      <c r="AU1008" s="231"/>
      <c r="AV1008" s="231"/>
      <c r="AW1008" s="231"/>
      <c r="AX1008" s="231"/>
      <c r="AY1008" s="231"/>
    </row>
    <row r="1009" spans="3:51" s="255" customFormat="1">
      <c r="C1009" s="227"/>
      <c r="D1009" s="253"/>
      <c r="E1009" s="254"/>
      <c r="F1009" s="217"/>
      <c r="G1009" s="228"/>
      <c r="H1009" s="229"/>
      <c r="I1009" s="229"/>
      <c r="J1009" s="216"/>
      <c r="K1009" s="217"/>
      <c r="L1009" s="230"/>
      <c r="M1009" s="231"/>
      <c r="N1009" s="231"/>
      <c r="O1009" s="231"/>
      <c r="P1009" s="231"/>
      <c r="Q1009" s="232"/>
      <c r="R1009" s="232"/>
      <c r="S1009" s="232"/>
      <c r="T1009" s="232"/>
      <c r="U1009" s="232"/>
      <c r="V1009" s="232"/>
      <c r="W1009" s="232"/>
      <c r="X1009" s="232"/>
      <c r="Y1009" s="232"/>
      <c r="Z1009" s="232"/>
      <c r="AA1009" s="232"/>
      <c r="AB1009" s="232"/>
      <c r="AC1009" s="232"/>
      <c r="AD1009" s="232"/>
      <c r="AE1009" s="232"/>
      <c r="AF1009" s="232"/>
      <c r="AG1009" s="232"/>
      <c r="AH1009" s="232"/>
      <c r="AI1009" s="232"/>
      <c r="AJ1009" s="232"/>
      <c r="AK1009" s="232"/>
      <c r="AL1009" s="232"/>
      <c r="AM1009" s="232"/>
      <c r="AN1009" s="232"/>
      <c r="AO1009" s="232"/>
      <c r="AP1009" s="232"/>
      <c r="AQ1009" s="232"/>
      <c r="AR1009" s="231"/>
      <c r="AS1009" s="231"/>
      <c r="AT1009" s="231"/>
      <c r="AU1009" s="231"/>
      <c r="AV1009" s="231"/>
      <c r="AW1009" s="231"/>
      <c r="AX1009" s="231"/>
      <c r="AY1009" s="231"/>
    </row>
    <row r="1010" spans="3:51" s="255" customFormat="1">
      <c r="C1010" s="227"/>
      <c r="D1010" s="253"/>
      <c r="E1010" s="254"/>
      <c r="F1010" s="217"/>
      <c r="G1010" s="228"/>
      <c r="H1010" s="229"/>
      <c r="I1010" s="229"/>
      <c r="J1010" s="216"/>
      <c r="K1010" s="217"/>
      <c r="L1010" s="230"/>
      <c r="M1010" s="231"/>
      <c r="N1010" s="231"/>
      <c r="O1010" s="231"/>
      <c r="P1010" s="231"/>
      <c r="Q1010" s="232"/>
      <c r="R1010" s="232"/>
      <c r="S1010" s="232"/>
      <c r="T1010" s="232"/>
      <c r="U1010" s="232"/>
      <c r="V1010" s="232"/>
      <c r="W1010" s="232"/>
      <c r="X1010" s="232"/>
      <c r="Y1010" s="232"/>
      <c r="Z1010" s="232"/>
      <c r="AA1010" s="232"/>
      <c r="AB1010" s="232"/>
      <c r="AC1010" s="232"/>
      <c r="AD1010" s="232"/>
      <c r="AE1010" s="232"/>
      <c r="AF1010" s="232"/>
      <c r="AG1010" s="232"/>
      <c r="AH1010" s="232"/>
      <c r="AI1010" s="232"/>
      <c r="AJ1010" s="232"/>
      <c r="AK1010" s="232"/>
      <c r="AL1010" s="232"/>
      <c r="AM1010" s="232"/>
      <c r="AN1010" s="232"/>
      <c r="AO1010" s="232"/>
      <c r="AP1010" s="232"/>
      <c r="AQ1010" s="232"/>
      <c r="AR1010" s="231"/>
      <c r="AS1010" s="231"/>
      <c r="AT1010" s="231"/>
      <c r="AU1010" s="231"/>
      <c r="AV1010" s="231"/>
      <c r="AW1010" s="231"/>
      <c r="AX1010" s="231"/>
      <c r="AY1010" s="231"/>
    </row>
    <row r="1011" spans="3:51" s="255" customFormat="1">
      <c r="C1011" s="227"/>
      <c r="D1011" s="253"/>
      <c r="E1011" s="254"/>
      <c r="F1011" s="217"/>
      <c r="G1011" s="228"/>
      <c r="H1011" s="229"/>
      <c r="I1011" s="229"/>
      <c r="J1011" s="216"/>
      <c r="K1011" s="217"/>
      <c r="L1011" s="230"/>
      <c r="M1011" s="231"/>
      <c r="N1011" s="231"/>
      <c r="O1011" s="231"/>
      <c r="P1011" s="231"/>
      <c r="Q1011" s="232"/>
      <c r="R1011" s="232"/>
      <c r="S1011" s="232"/>
      <c r="T1011" s="232"/>
      <c r="U1011" s="232"/>
      <c r="V1011" s="232"/>
      <c r="W1011" s="232"/>
      <c r="X1011" s="232"/>
      <c r="Y1011" s="232"/>
      <c r="Z1011" s="232"/>
      <c r="AA1011" s="232"/>
      <c r="AB1011" s="232"/>
      <c r="AC1011" s="232"/>
      <c r="AD1011" s="232"/>
      <c r="AE1011" s="232"/>
      <c r="AF1011" s="232"/>
      <c r="AG1011" s="232"/>
      <c r="AH1011" s="232"/>
      <c r="AI1011" s="232"/>
      <c r="AJ1011" s="232"/>
      <c r="AK1011" s="232"/>
      <c r="AL1011" s="232"/>
      <c r="AM1011" s="232"/>
      <c r="AN1011" s="232"/>
      <c r="AO1011" s="232"/>
      <c r="AP1011" s="232"/>
      <c r="AQ1011" s="232"/>
      <c r="AR1011" s="231"/>
      <c r="AS1011" s="231"/>
      <c r="AT1011" s="231"/>
      <c r="AU1011" s="231"/>
      <c r="AV1011" s="231"/>
      <c r="AW1011" s="231"/>
      <c r="AX1011" s="231"/>
      <c r="AY1011" s="231"/>
    </row>
    <row r="1012" spans="3:51" s="255" customFormat="1">
      <c r="C1012" s="227"/>
      <c r="D1012" s="253"/>
      <c r="E1012" s="254"/>
      <c r="F1012" s="217"/>
      <c r="G1012" s="228"/>
      <c r="H1012" s="229"/>
      <c r="I1012" s="229"/>
      <c r="J1012" s="216"/>
      <c r="K1012" s="217"/>
      <c r="L1012" s="230"/>
      <c r="M1012" s="231"/>
      <c r="N1012" s="231"/>
      <c r="O1012" s="231"/>
      <c r="P1012" s="231"/>
      <c r="Q1012" s="232"/>
      <c r="R1012" s="232"/>
      <c r="S1012" s="232"/>
      <c r="T1012" s="232"/>
      <c r="U1012" s="232"/>
      <c r="V1012" s="232"/>
      <c r="W1012" s="232"/>
      <c r="X1012" s="232"/>
      <c r="Y1012" s="232"/>
      <c r="Z1012" s="232"/>
      <c r="AA1012" s="232"/>
      <c r="AB1012" s="232"/>
      <c r="AC1012" s="232"/>
      <c r="AD1012" s="232"/>
      <c r="AE1012" s="232"/>
      <c r="AF1012" s="232"/>
      <c r="AG1012" s="232"/>
      <c r="AH1012" s="232"/>
      <c r="AI1012" s="232"/>
      <c r="AJ1012" s="232"/>
      <c r="AK1012" s="232"/>
      <c r="AL1012" s="232"/>
      <c r="AM1012" s="232"/>
      <c r="AN1012" s="232"/>
      <c r="AO1012" s="232"/>
      <c r="AP1012" s="232"/>
      <c r="AQ1012" s="232"/>
      <c r="AR1012" s="231"/>
      <c r="AS1012" s="231"/>
      <c r="AT1012" s="231"/>
      <c r="AU1012" s="231"/>
      <c r="AV1012" s="231"/>
      <c r="AW1012" s="231"/>
      <c r="AX1012" s="231"/>
      <c r="AY1012" s="231"/>
    </row>
    <row r="1013" spans="3:51" s="255" customFormat="1">
      <c r="C1013" s="227"/>
      <c r="D1013" s="253"/>
      <c r="E1013" s="254"/>
      <c r="F1013" s="217"/>
      <c r="G1013" s="228"/>
      <c r="H1013" s="229"/>
      <c r="I1013" s="229"/>
      <c r="J1013" s="216"/>
      <c r="K1013" s="217"/>
      <c r="L1013" s="230"/>
      <c r="M1013" s="231"/>
      <c r="N1013" s="231"/>
      <c r="O1013" s="231"/>
      <c r="P1013" s="231"/>
      <c r="Q1013" s="232"/>
      <c r="R1013" s="232"/>
      <c r="S1013" s="232"/>
      <c r="T1013" s="232"/>
      <c r="U1013" s="232"/>
      <c r="V1013" s="232"/>
      <c r="W1013" s="232"/>
      <c r="X1013" s="232"/>
      <c r="Y1013" s="232"/>
      <c r="Z1013" s="232"/>
      <c r="AA1013" s="232"/>
      <c r="AB1013" s="232"/>
      <c r="AC1013" s="232"/>
      <c r="AD1013" s="232"/>
      <c r="AE1013" s="232"/>
      <c r="AF1013" s="232"/>
      <c r="AG1013" s="232"/>
      <c r="AH1013" s="232"/>
      <c r="AI1013" s="232"/>
      <c r="AJ1013" s="232"/>
      <c r="AK1013" s="232"/>
      <c r="AL1013" s="232"/>
      <c r="AM1013" s="232"/>
      <c r="AN1013" s="232"/>
      <c r="AO1013" s="232"/>
      <c r="AP1013" s="232"/>
      <c r="AQ1013" s="232"/>
      <c r="AR1013" s="231"/>
      <c r="AS1013" s="231"/>
      <c r="AT1013" s="231"/>
      <c r="AU1013" s="231"/>
      <c r="AV1013" s="231"/>
      <c r="AW1013" s="231"/>
      <c r="AX1013" s="231"/>
      <c r="AY1013" s="231"/>
    </row>
    <row r="1014" spans="3:51" s="255" customFormat="1">
      <c r="C1014" s="227"/>
      <c r="D1014" s="253"/>
      <c r="E1014" s="254"/>
      <c r="F1014" s="217"/>
      <c r="G1014" s="228"/>
      <c r="H1014" s="229"/>
      <c r="I1014" s="229"/>
      <c r="J1014" s="216"/>
      <c r="K1014" s="217"/>
      <c r="L1014" s="230"/>
      <c r="M1014" s="231"/>
      <c r="N1014" s="231"/>
      <c r="O1014" s="231"/>
      <c r="P1014" s="231"/>
      <c r="Q1014" s="232"/>
      <c r="R1014" s="232"/>
      <c r="S1014" s="232"/>
      <c r="T1014" s="232"/>
      <c r="U1014" s="232"/>
      <c r="V1014" s="232"/>
      <c r="W1014" s="232"/>
      <c r="X1014" s="232"/>
      <c r="Y1014" s="232"/>
      <c r="Z1014" s="232"/>
      <c r="AA1014" s="232"/>
      <c r="AB1014" s="232"/>
      <c r="AC1014" s="232"/>
      <c r="AD1014" s="232"/>
      <c r="AE1014" s="232"/>
      <c r="AF1014" s="232"/>
      <c r="AG1014" s="232"/>
      <c r="AH1014" s="232"/>
      <c r="AI1014" s="232"/>
      <c r="AJ1014" s="232"/>
      <c r="AK1014" s="232"/>
      <c r="AL1014" s="232"/>
      <c r="AM1014" s="232"/>
      <c r="AN1014" s="232"/>
      <c r="AO1014" s="232"/>
      <c r="AP1014" s="232"/>
      <c r="AQ1014" s="232"/>
      <c r="AR1014" s="231"/>
      <c r="AS1014" s="231"/>
      <c r="AT1014" s="231"/>
      <c r="AU1014" s="231"/>
      <c r="AV1014" s="231"/>
      <c r="AW1014" s="231"/>
      <c r="AX1014" s="231"/>
      <c r="AY1014" s="231"/>
    </row>
    <row r="1015" spans="3:51" s="255" customFormat="1">
      <c r="C1015" s="227"/>
      <c r="D1015" s="253"/>
      <c r="E1015" s="254"/>
      <c r="F1015" s="217"/>
      <c r="G1015" s="228"/>
      <c r="H1015" s="229"/>
      <c r="I1015" s="229"/>
      <c r="J1015" s="216"/>
      <c r="K1015" s="217"/>
      <c r="L1015" s="230"/>
      <c r="M1015" s="231"/>
      <c r="N1015" s="231"/>
      <c r="O1015" s="231"/>
      <c r="P1015" s="231"/>
      <c r="Q1015" s="232"/>
      <c r="R1015" s="232"/>
      <c r="S1015" s="232"/>
      <c r="T1015" s="232"/>
      <c r="U1015" s="232"/>
      <c r="V1015" s="232"/>
      <c r="W1015" s="232"/>
      <c r="X1015" s="232"/>
      <c r="Y1015" s="232"/>
      <c r="Z1015" s="232"/>
      <c r="AA1015" s="232"/>
      <c r="AB1015" s="232"/>
      <c r="AC1015" s="232"/>
      <c r="AD1015" s="232"/>
      <c r="AE1015" s="232"/>
      <c r="AF1015" s="232"/>
      <c r="AG1015" s="232"/>
      <c r="AH1015" s="232"/>
      <c r="AI1015" s="232"/>
      <c r="AJ1015" s="232"/>
      <c r="AK1015" s="232"/>
      <c r="AL1015" s="232"/>
      <c r="AM1015" s="232"/>
      <c r="AN1015" s="232"/>
      <c r="AO1015" s="232"/>
      <c r="AP1015" s="232"/>
      <c r="AQ1015" s="232"/>
      <c r="AR1015" s="231"/>
      <c r="AS1015" s="231"/>
      <c r="AT1015" s="231"/>
      <c r="AU1015" s="231"/>
      <c r="AV1015" s="231"/>
      <c r="AW1015" s="231"/>
      <c r="AX1015" s="231"/>
      <c r="AY1015" s="231"/>
    </row>
    <row r="1016" spans="3:51" s="255" customFormat="1">
      <c r="C1016" s="227"/>
      <c r="D1016" s="253"/>
      <c r="E1016" s="254"/>
      <c r="F1016" s="217"/>
      <c r="G1016" s="228"/>
      <c r="H1016" s="229"/>
      <c r="I1016" s="229"/>
      <c r="J1016" s="216"/>
      <c r="K1016" s="217"/>
      <c r="L1016" s="230"/>
      <c r="M1016" s="231"/>
      <c r="N1016" s="231"/>
      <c r="O1016" s="231"/>
      <c r="P1016" s="231"/>
      <c r="Q1016" s="232"/>
      <c r="R1016" s="232"/>
      <c r="S1016" s="232"/>
      <c r="T1016" s="232"/>
      <c r="U1016" s="232"/>
      <c r="V1016" s="232"/>
      <c r="W1016" s="232"/>
      <c r="X1016" s="232"/>
      <c r="Y1016" s="232"/>
      <c r="Z1016" s="232"/>
      <c r="AA1016" s="232"/>
      <c r="AB1016" s="232"/>
      <c r="AC1016" s="232"/>
      <c r="AD1016" s="232"/>
      <c r="AE1016" s="232"/>
      <c r="AF1016" s="232"/>
      <c r="AG1016" s="232"/>
      <c r="AH1016" s="232"/>
      <c r="AI1016" s="232"/>
      <c r="AJ1016" s="232"/>
      <c r="AK1016" s="232"/>
      <c r="AL1016" s="232"/>
      <c r="AM1016" s="232"/>
      <c r="AN1016" s="232"/>
      <c r="AO1016" s="232"/>
      <c r="AP1016" s="232"/>
      <c r="AQ1016" s="232"/>
      <c r="AR1016" s="231"/>
      <c r="AS1016" s="231"/>
      <c r="AT1016" s="231"/>
      <c r="AU1016" s="231"/>
      <c r="AV1016" s="231"/>
      <c r="AW1016" s="231"/>
      <c r="AX1016" s="231"/>
      <c r="AY1016" s="231"/>
    </row>
    <row r="1017" spans="3:51" s="255" customFormat="1">
      <c r="C1017" s="227"/>
      <c r="D1017" s="253"/>
      <c r="E1017" s="254"/>
      <c r="F1017" s="217"/>
      <c r="G1017" s="228"/>
      <c r="H1017" s="229"/>
      <c r="I1017" s="229"/>
      <c r="J1017" s="216"/>
      <c r="K1017" s="217"/>
      <c r="L1017" s="230"/>
      <c r="M1017" s="231"/>
      <c r="N1017" s="231"/>
      <c r="O1017" s="231"/>
      <c r="P1017" s="231"/>
      <c r="Q1017" s="232"/>
      <c r="R1017" s="232"/>
      <c r="S1017" s="232"/>
      <c r="T1017" s="232"/>
      <c r="U1017" s="232"/>
      <c r="V1017" s="232"/>
      <c r="W1017" s="232"/>
      <c r="X1017" s="232"/>
      <c r="Y1017" s="232"/>
      <c r="Z1017" s="232"/>
      <c r="AA1017" s="232"/>
      <c r="AB1017" s="232"/>
      <c r="AC1017" s="232"/>
      <c r="AD1017" s="232"/>
      <c r="AE1017" s="232"/>
      <c r="AF1017" s="232"/>
      <c r="AG1017" s="232"/>
      <c r="AH1017" s="232"/>
      <c r="AI1017" s="232"/>
      <c r="AJ1017" s="232"/>
      <c r="AK1017" s="232"/>
      <c r="AL1017" s="232"/>
      <c r="AM1017" s="232"/>
      <c r="AN1017" s="232"/>
      <c r="AO1017" s="232"/>
      <c r="AP1017" s="232"/>
      <c r="AQ1017" s="232"/>
      <c r="AR1017" s="231"/>
      <c r="AS1017" s="231"/>
      <c r="AT1017" s="231"/>
      <c r="AU1017" s="231"/>
      <c r="AV1017" s="231"/>
      <c r="AW1017" s="231"/>
      <c r="AX1017" s="231"/>
      <c r="AY1017" s="231"/>
    </row>
    <row r="1018" spans="3:51" s="255" customFormat="1">
      <c r="C1018" s="227"/>
      <c r="D1018" s="253"/>
      <c r="E1018" s="254"/>
      <c r="F1018" s="217"/>
      <c r="G1018" s="228"/>
      <c r="H1018" s="229"/>
      <c r="I1018" s="229"/>
      <c r="J1018" s="216"/>
      <c r="K1018" s="217"/>
      <c r="L1018" s="230"/>
      <c r="M1018" s="231"/>
      <c r="N1018" s="231"/>
      <c r="O1018" s="231"/>
      <c r="P1018" s="231"/>
      <c r="Q1018" s="232"/>
      <c r="R1018" s="232"/>
      <c r="S1018" s="232"/>
      <c r="T1018" s="232"/>
      <c r="U1018" s="232"/>
      <c r="V1018" s="232"/>
      <c r="W1018" s="232"/>
      <c r="X1018" s="232"/>
      <c r="Y1018" s="232"/>
      <c r="Z1018" s="232"/>
      <c r="AA1018" s="232"/>
      <c r="AB1018" s="232"/>
      <c r="AC1018" s="232"/>
      <c r="AD1018" s="232"/>
      <c r="AE1018" s="232"/>
      <c r="AF1018" s="232"/>
      <c r="AG1018" s="232"/>
      <c r="AH1018" s="232"/>
      <c r="AI1018" s="232"/>
      <c r="AJ1018" s="232"/>
      <c r="AK1018" s="232"/>
      <c r="AL1018" s="232"/>
      <c r="AM1018" s="232"/>
      <c r="AN1018" s="232"/>
      <c r="AO1018" s="232"/>
      <c r="AP1018" s="232"/>
      <c r="AQ1018" s="232"/>
      <c r="AR1018" s="231"/>
      <c r="AS1018" s="231"/>
      <c r="AT1018" s="231"/>
      <c r="AU1018" s="231"/>
      <c r="AV1018" s="231"/>
      <c r="AW1018" s="231"/>
      <c r="AX1018" s="231"/>
      <c r="AY1018" s="231"/>
    </row>
    <row r="1019" spans="3:51" s="255" customFormat="1">
      <c r="C1019" s="227"/>
      <c r="D1019" s="253"/>
      <c r="E1019" s="254"/>
      <c r="F1019" s="217"/>
      <c r="G1019" s="228"/>
      <c r="H1019" s="229"/>
      <c r="I1019" s="229"/>
      <c r="J1019" s="216"/>
      <c r="K1019" s="217"/>
      <c r="L1019" s="230"/>
      <c r="M1019" s="231"/>
      <c r="N1019" s="231"/>
      <c r="O1019" s="231"/>
      <c r="P1019" s="231"/>
      <c r="Q1019" s="232"/>
      <c r="R1019" s="232"/>
      <c r="S1019" s="232"/>
      <c r="T1019" s="232"/>
      <c r="U1019" s="232"/>
      <c r="V1019" s="232"/>
      <c r="W1019" s="232"/>
      <c r="X1019" s="232"/>
      <c r="Y1019" s="232"/>
      <c r="Z1019" s="232"/>
      <c r="AA1019" s="232"/>
      <c r="AB1019" s="232"/>
      <c r="AC1019" s="232"/>
      <c r="AD1019" s="232"/>
      <c r="AE1019" s="232"/>
      <c r="AF1019" s="232"/>
      <c r="AG1019" s="232"/>
      <c r="AH1019" s="232"/>
      <c r="AI1019" s="232"/>
      <c r="AJ1019" s="232"/>
      <c r="AK1019" s="232"/>
      <c r="AL1019" s="232"/>
      <c r="AM1019" s="232"/>
      <c r="AN1019" s="232"/>
      <c r="AO1019" s="232"/>
      <c r="AP1019" s="232"/>
      <c r="AQ1019" s="232"/>
      <c r="AR1019" s="231"/>
      <c r="AS1019" s="231"/>
      <c r="AT1019" s="231"/>
      <c r="AU1019" s="231"/>
      <c r="AV1019" s="231"/>
      <c r="AW1019" s="231"/>
      <c r="AX1019" s="231"/>
      <c r="AY1019" s="231"/>
    </row>
    <row r="1020" spans="3:51" s="255" customFormat="1">
      <c r="C1020" s="227"/>
      <c r="D1020" s="253"/>
      <c r="E1020" s="254"/>
      <c r="F1020" s="217"/>
      <c r="G1020" s="228"/>
      <c r="H1020" s="229"/>
      <c r="I1020" s="229"/>
      <c r="J1020" s="216"/>
      <c r="K1020" s="217"/>
      <c r="L1020" s="230"/>
      <c r="M1020" s="231"/>
      <c r="N1020" s="231"/>
      <c r="O1020" s="231"/>
      <c r="P1020" s="231"/>
      <c r="Q1020" s="232"/>
      <c r="R1020" s="232"/>
      <c r="S1020" s="232"/>
      <c r="T1020" s="232"/>
      <c r="U1020" s="232"/>
      <c r="V1020" s="232"/>
      <c r="W1020" s="232"/>
      <c r="X1020" s="232"/>
      <c r="Y1020" s="232"/>
      <c r="Z1020" s="232"/>
      <c r="AA1020" s="232"/>
      <c r="AB1020" s="232"/>
      <c r="AC1020" s="232"/>
      <c r="AD1020" s="232"/>
      <c r="AE1020" s="232"/>
      <c r="AF1020" s="232"/>
      <c r="AG1020" s="232"/>
      <c r="AH1020" s="232"/>
      <c r="AI1020" s="232"/>
      <c r="AJ1020" s="232"/>
      <c r="AK1020" s="232"/>
      <c r="AL1020" s="232"/>
      <c r="AM1020" s="232"/>
      <c r="AN1020" s="232"/>
      <c r="AO1020" s="232"/>
      <c r="AP1020" s="232"/>
      <c r="AQ1020" s="232"/>
      <c r="AR1020" s="231"/>
      <c r="AS1020" s="231"/>
      <c r="AT1020" s="231"/>
      <c r="AU1020" s="231"/>
      <c r="AV1020" s="231"/>
      <c r="AW1020" s="231"/>
      <c r="AX1020" s="231"/>
      <c r="AY1020" s="231"/>
    </row>
    <row r="1021" spans="3:51" s="255" customFormat="1">
      <c r="C1021" s="227"/>
      <c r="D1021" s="253"/>
      <c r="E1021" s="254"/>
      <c r="F1021" s="217"/>
      <c r="G1021" s="228"/>
      <c r="H1021" s="229"/>
      <c r="I1021" s="229"/>
      <c r="J1021" s="216"/>
      <c r="K1021" s="217"/>
      <c r="L1021" s="230"/>
      <c r="M1021" s="231"/>
      <c r="N1021" s="231"/>
      <c r="O1021" s="231"/>
      <c r="P1021" s="231"/>
      <c r="Q1021" s="232"/>
      <c r="R1021" s="232"/>
      <c r="S1021" s="232"/>
      <c r="T1021" s="232"/>
      <c r="U1021" s="232"/>
      <c r="V1021" s="232"/>
      <c r="W1021" s="232"/>
      <c r="X1021" s="232"/>
      <c r="Y1021" s="232"/>
      <c r="Z1021" s="232"/>
      <c r="AA1021" s="232"/>
      <c r="AB1021" s="232"/>
      <c r="AC1021" s="232"/>
      <c r="AD1021" s="232"/>
      <c r="AE1021" s="232"/>
      <c r="AF1021" s="232"/>
      <c r="AG1021" s="232"/>
      <c r="AH1021" s="232"/>
      <c r="AI1021" s="232"/>
      <c r="AJ1021" s="232"/>
      <c r="AK1021" s="232"/>
      <c r="AL1021" s="232"/>
      <c r="AM1021" s="232"/>
      <c r="AN1021" s="232"/>
      <c r="AO1021" s="232"/>
      <c r="AP1021" s="232"/>
      <c r="AQ1021" s="232"/>
      <c r="AR1021" s="231"/>
      <c r="AS1021" s="231"/>
      <c r="AT1021" s="231"/>
      <c r="AU1021" s="231"/>
      <c r="AV1021" s="231"/>
      <c r="AW1021" s="231"/>
      <c r="AX1021" s="231"/>
      <c r="AY1021" s="231"/>
    </row>
    <row r="1022" spans="3:51" s="255" customFormat="1">
      <c r="C1022" s="227"/>
      <c r="D1022" s="253"/>
      <c r="E1022" s="254"/>
      <c r="F1022" s="217"/>
      <c r="G1022" s="228"/>
      <c r="H1022" s="229"/>
      <c r="I1022" s="229"/>
      <c r="J1022" s="216"/>
      <c r="K1022" s="217"/>
      <c r="L1022" s="230"/>
      <c r="M1022" s="231"/>
      <c r="N1022" s="231"/>
      <c r="O1022" s="231"/>
      <c r="P1022" s="231"/>
      <c r="Q1022" s="232"/>
      <c r="R1022" s="232"/>
      <c r="S1022" s="232"/>
      <c r="T1022" s="232"/>
      <c r="U1022" s="232"/>
      <c r="V1022" s="232"/>
      <c r="W1022" s="232"/>
      <c r="X1022" s="232"/>
      <c r="Y1022" s="232"/>
      <c r="Z1022" s="232"/>
      <c r="AA1022" s="232"/>
      <c r="AB1022" s="232"/>
      <c r="AC1022" s="232"/>
      <c r="AD1022" s="232"/>
      <c r="AE1022" s="232"/>
      <c r="AF1022" s="232"/>
      <c r="AG1022" s="232"/>
      <c r="AH1022" s="232"/>
      <c r="AI1022" s="232"/>
      <c r="AJ1022" s="232"/>
      <c r="AK1022" s="232"/>
      <c r="AL1022" s="232"/>
      <c r="AM1022" s="232"/>
      <c r="AN1022" s="232"/>
      <c r="AO1022" s="232"/>
      <c r="AP1022" s="232"/>
      <c r="AQ1022" s="232"/>
      <c r="AR1022" s="231"/>
      <c r="AS1022" s="231"/>
      <c r="AT1022" s="231"/>
      <c r="AU1022" s="231"/>
      <c r="AV1022" s="231"/>
      <c r="AW1022" s="231"/>
      <c r="AX1022" s="231"/>
      <c r="AY1022" s="231"/>
    </row>
    <row r="1023" spans="3:51" s="255" customFormat="1">
      <c r="C1023" s="227"/>
      <c r="D1023" s="253"/>
      <c r="E1023" s="254"/>
      <c r="F1023" s="217"/>
      <c r="G1023" s="228"/>
      <c r="H1023" s="229"/>
      <c r="I1023" s="229"/>
      <c r="J1023" s="216"/>
      <c r="K1023" s="217"/>
      <c r="L1023" s="230"/>
      <c r="M1023" s="231"/>
      <c r="N1023" s="231"/>
      <c r="O1023" s="231"/>
      <c r="P1023" s="231"/>
      <c r="Q1023" s="232"/>
      <c r="R1023" s="232"/>
      <c r="S1023" s="232"/>
      <c r="T1023" s="232"/>
      <c r="U1023" s="232"/>
      <c r="V1023" s="232"/>
      <c r="W1023" s="232"/>
      <c r="X1023" s="232"/>
      <c r="Y1023" s="232"/>
      <c r="Z1023" s="232"/>
      <c r="AA1023" s="232"/>
      <c r="AB1023" s="232"/>
      <c r="AC1023" s="232"/>
      <c r="AD1023" s="232"/>
      <c r="AE1023" s="232"/>
      <c r="AF1023" s="232"/>
      <c r="AG1023" s="232"/>
      <c r="AH1023" s="232"/>
      <c r="AI1023" s="232"/>
      <c r="AJ1023" s="232"/>
      <c r="AK1023" s="232"/>
      <c r="AL1023" s="232"/>
      <c r="AM1023" s="232"/>
      <c r="AN1023" s="232"/>
      <c r="AO1023" s="232"/>
      <c r="AP1023" s="232"/>
      <c r="AQ1023" s="232"/>
      <c r="AR1023" s="231"/>
      <c r="AS1023" s="231"/>
      <c r="AT1023" s="231"/>
      <c r="AU1023" s="231"/>
      <c r="AV1023" s="231"/>
      <c r="AW1023" s="231"/>
      <c r="AX1023" s="231"/>
      <c r="AY1023" s="231"/>
    </row>
    <row r="1024" spans="3:51" s="255" customFormat="1">
      <c r="C1024" s="227"/>
      <c r="D1024" s="253"/>
      <c r="E1024" s="254"/>
      <c r="F1024" s="217"/>
      <c r="G1024" s="228"/>
      <c r="H1024" s="229"/>
      <c r="I1024" s="229"/>
      <c r="J1024" s="216"/>
      <c r="K1024" s="217"/>
      <c r="L1024" s="230"/>
      <c r="M1024" s="231"/>
      <c r="N1024" s="231"/>
      <c r="O1024" s="231"/>
      <c r="P1024" s="231"/>
      <c r="Q1024" s="232"/>
      <c r="R1024" s="232"/>
      <c r="S1024" s="232"/>
      <c r="T1024" s="232"/>
      <c r="U1024" s="232"/>
      <c r="V1024" s="232"/>
      <c r="W1024" s="232"/>
      <c r="X1024" s="232"/>
      <c r="Y1024" s="232"/>
      <c r="Z1024" s="232"/>
      <c r="AA1024" s="232"/>
      <c r="AB1024" s="232"/>
      <c r="AC1024" s="232"/>
      <c r="AD1024" s="232"/>
      <c r="AE1024" s="232"/>
      <c r="AF1024" s="232"/>
      <c r="AG1024" s="232"/>
      <c r="AH1024" s="232"/>
      <c r="AI1024" s="232"/>
      <c r="AJ1024" s="232"/>
      <c r="AK1024" s="232"/>
      <c r="AL1024" s="232"/>
      <c r="AM1024" s="232"/>
      <c r="AN1024" s="232"/>
      <c r="AO1024" s="232"/>
      <c r="AP1024" s="232"/>
      <c r="AQ1024" s="232"/>
      <c r="AR1024" s="231"/>
      <c r="AS1024" s="231"/>
      <c r="AT1024" s="231"/>
      <c r="AU1024" s="231"/>
      <c r="AV1024" s="231"/>
      <c r="AW1024" s="231"/>
      <c r="AX1024" s="231"/>
      <c r="AY1024" s="231"/>
    </row>
    <row r="1025" spans="3:51" s="255" customFormat="1">
      <c r="C1025" s="227"/>
      <c r="D1025" s="253"/>
      <c r="E1025" s="254"/>
      <c r="F1025" s="217"/>
      <c r="G1025" s="228"/>
      <c r="H1025" s="229"/>
      <c r="I1025" s="229"/>
      <c r="J1025" s="216"/>
      <c r="K1025" s="217"/>
      <c r="L1025" s="230"/>
      <c r="M1025" s="231"/>
      <c r="N1025" s="231"/>
      <c r="O1025" s="231"/>
      <c r="P1025" s="231"/>
      <c r="Q1025" s="232"/>
      <c r="R1025" s="232"/>
      <c r="S1025" s="232"/>
      <c r="T1025" s="232"/>
      <c r="U1025" s="232"/>
      <c r="V1025" s="232"/>
      <c r="W1025" s="232"/>
      <c r="X1025" s="232"/>
      <c r="Y1025" s="232"/>
      <c r="Z1025" s="232"/>
      <c r="AA1025" s="232"/>
      <c r="AB1025" s="232"/>
      <c r="AC1025" s="232"/>
      <c r="AD1025" s="232"/>
      <c r="AE1025" s="232"/>
      <c r="AF1025" s="232"/>
      <c r="AG1025" s="232"/>
      <c r="AH1025" s="232"/>
      <c r="AI1025" s="232"/>
      <c r="AJ1025" s="232"/>
      <c r="AK1025" s="232"/>
      <c r="AL1025" s="232"/>
      <c r="AM1025" s="232"/>
      <c r="AN1025" s="232"/>
      <c r="AO1025" s="232"/>
      <c r="AP1025" s="232"/>
      <c r="AQ1025" s="232"/>
      <c r="AR1025" s="231"/>
      <c r="AS1025" s="231"/>
      <c r="AT1025" s="231"/>
      <c r="AU1025" s="231"/>
      <c r="AV1025" s="231"/>
      <c r="AW1025" s="231"/>
      <c r="AX1025" s="231"/>
      <c r="AY1025" s="231"/>
    </row>
    <row r="1026" spans="3:51" s="255" customFormat="1">
      <c r="C1026" s="227"/>
      <c r="D1026" s="253"/>
      <c r="E1026" s="254"/>
      <c r="F1026" s="217"/>
      <c r="G1026" s="228"/>
      <c r="H1026" s="229"/>
      <c r="I1026" s="229"/>
      <c r="J1026" s="216"/>
      <c r="K1026" s="217"/>
      <c r="L1026" s="230"/>
      <c r="M1026" s="231"/>
      <c r="N1026" s="231"/>
      <c r="O1026" s="231"/>
      <c r="P1026" s="231"/>
      <c r="Q1026" s="232"/>
      <c r="R1026" s="232"/>
      <c r="S1026" s="232"/>
      <c r="T1026" s="232"/>
      <c r="U1026" s="232"/>
      <c r="V1026" s="232"/>
      <c r="W1026" s="232"/>
      <c r="X1026" s="232"/>
      <c r="Y1026" s="232"/>
      <c r="Z1026" s="232"/>
      <c r="AA1026" s="232"/>
      <c r="AB1026" s="232"/>
      <c r="AC1026" s="232"/>
      <c r="AD1026" s="232"/>
      <c r="AE1026" s="232"/>
      <c r="AF1026" s="232"/>
      <c r="AG1026" s="232"/>
      <c r="AH1026" s="232"/>
      <c r="AI1026" s="232"/>
      <c r="AJ1026" s="232"/>
      <c r="AK1026" s="232"/>
      <c r="AL1026" s="232"/>
      <c r="AM1026" s="232"/>
      <c r="AN1026" s="232"/>
      <c r="AO1026" s="232"/>
      <c r="AP1026" s="232"/>
      <c r="AQ1026" s="232"/>
      <c r="AR1026" s="231"/>
      <c r="AS1026" s="231"/>
      <c r="AT1026" s="231"/>
      <c r="AU1026" s="231"/>
      <c r="AV1026" s="231"/>
      <c r="AW1026" s="231"/>
      <c r="AX1026" s="231"/>
      <c r="AY1026" s="231"/>
    </row>
    <row r="1027" spans="3:51" s="255" customFormat="1">
      <c r="C1027" s="227"/>
      <c r="D1027" s="253"/>
      <c r="E1027" s="254"/>
      <c r="F1027" s="217"/>
      <c r="G1027" s="228"/>
      <c r="H1027" s="229"/>
      <c r="I1027" s="229"/>
      <c r="J1027" s="216"/>
      <c r="K1027" s="217"/>
      <c r="L1027" s="230"/>
      <c r="M1027" s="231"/>
      <c r="N1027" s="231"/>
      <c r="O1027" s="231"/>
      <c r="P1027" s="231"/>
      <c r="Q1027" s="232"/>
      <c r="R1027" s="232"/>
      <c r="S1027" s="232"/>
      <c r="T1027" s="232"/>
      <c r="U1027" s="232"/>
      <c r="V1027" s="232"/>
      <c r="W1027" s="232"/>
      <c r="X1027" s="232"/>
      <c r="Y1027" s="232"/>
      <c r="Z1027" s="232"/>
      <c r="AA1027" s="232"/>
      <c r="AB1027" s="232"/>
      <c r="AC1027" s="232"/>
      <c r="AD1027" s="232"/>
      <c r="AE1027" s="232"/>
      <c r="AF1027" s="232"/>
      <c r="AG1027" s="232"/>
      <c r="AH1027" s="232"/>
      <c r="AI1027" s="232"/>
      <c r="AJ1027" s="232"/>
      <c r="AK1027" s="232"/>
      <c r="AL1027" s="232"/>
      <c r="AM1027" s="232"/>
      <c r="AN1027" s="232"/>
      <c r="AO1027" s="232"/>
      <c r="AP1027" s="232"/>
      <c r="AQ1027" s="232"/>
      <c r="AR1027" s="231"/>
      <c r="AS1027" s="231"/>
      <c r="AT1027" s="231"/>
      <c r="AU1027" s="231"/>
      <c r="AV1027" s="231"/>
      <c r="AW1027" s="231"/>
      <c r="AX1027" s="231"/>
      <c r="AY1027" s="231"/>
    </row>
    <row r="1028" spans="3:51" s="255" customFormat="1">
      <c r="C1028" s="227"/>
      <c r="D1028" s="253"/>
      <c r="E1028" s="254"/>
      <c r="F1028" s="217"/>
      <c r="G1028" s="228"/>
      <c r="H1028" s="229"/>
      <c r="I1028" s="229"/>
      <c r="J1028" s="216"/>
      <c r="K1028" s="217"/>
      <c r="L1028" s="230"/>
      <c r="M1028" s="231"/>
      <c r="N1028" s="231"/>
      <c r="O1028" s="231"/>
      <c r="P1028" s="231"/>
      <c r="Q1028" s="232"/>
      <c r="R1028" s="232"/>
      <c r="S1028" s="232"/>
      <c r="T1028" s="232"/>
      <c r="U1028" s="232"/>
      <c r="V1028" s="232"/>
      <c r="W1028" s="232"/>
      <c r="X1028" s="232"/>
      <c r="Y1028" s="232"/>
      <c r="Z1028" s="232"/>
      <c r="AA1028" s="232"/>
      <c r="AB1028" s="232"/>
      <c r="AC1028" s="232"/>
      <c r="AD1028" s="232"/>
      <c r="AE1028" s="232"/>
      <c r="AF1028" s="232"/>
      <c r="AG1028" s="232"/>
      <c r="AH1028" s="232"/>
      <c r="AI1028" s="232"/>
      <c r="AJ1028" s="232"/>
      <c r="AK1028" s="232"/>
      <c r="AL1028" s="232"/>
      <c r="AM1028" s="232"/>
      <c r="AN1028" s="232"/>
      <c r="AO1028" s="232"/>
      <c r="AP1028" s="232"/>
      <c r="AQ1028" s="232"/>
      <c r="AR1028" s="231"/>
      <c r="AS1028" s="231"/>
      <c r="AT1028" s="231"/>
      <c r="AU1028" s="231"/>
      <c r="AV1028" s="231"/>
      <c r="AW1028" s="231"/>
      <c r="AX1028" s="231"/>
      <c r="AY1028" s="231"/>
    </row>
    <row r="1029" spans="3:51" s="255" customFormat="1">
      <c r="C1029" s="227"/>
      <c r="D1029" s="253"/>
      <c r="E1029" s="254"/>
      <c r="F1029" s="217"/>
      <c r="G1029" s="228"/>
      <c r="H1029" s="229"/>
      <c r="I1029" s="229"/>
      <c r="J1029" s="216"/>
      <c r="K1029" s="217"/>
      <c r="L1029" s="230"/>
      <c r="M1029" s="231"/>
      <c r="N1029" s="231"/>
      <c r="O1029" s="231"/>
      <c r="P1029" s="231"/>
      <c r="Q1029" s="232"/>
      <c r="R1029" s="232"/>
      <c r="S1029" s="232"/>
      <c r="T1029" s="232"/>
      <c r="U1029" s="232"/>
      <c r="V1029" s="232"/>
      <c r="W1029" s="232"/>
      <c r="X1029" s="232"/>
      <c r="Y1029" s="232"/>
      <c r="Z1029" s="232"/>
      <c r="AA1029" s="232"/>
      <c r="AB1029" s="232"/>
      <c r="AC1029" s="232"/>
      <c r="AD1029" s="232"/>
      <c r="AE1029" s="232"/>
      <c r="AF1029" s="232"/>
      <c r="AG1029" s="232"/>
      <c r="AH1029" s="232"/>
      <c r="AI1029" s="232"/>
      <c r="AJ1029" s="232"/>
      <c r="AK1029" s="232"/>
      <c r="AL1029" s="232"/>
      <c r="AM1029" s="232"/>
      <c r="AN1029" s="232"/>
      <c r="AO1029" s="232"/>
      <c r="AP1029" s="232"/>
      <c r="AQ1029" s="232"/>
      <c r="AR1029" s="231"/>
      <c r="AS1029" s="231"/>
      <c r="AT1029" s="231"/>
      <c r="AU1029" s="231"/>
      <c r="AV1029" s="231"/>
      <c r="AW1029" s="231"/>
      <c r="AX1029" s="231"/>
      <c r="AY1029" s="231"/>
    </row>
    <row r="1030" spans="3:51" s="255" customFormat="1">
      <c r="C1030" s="227"/>
      <c r="D1030" s="253"/>
      <c r="E1030" s="254"/>
      <c r="F1030" s="217"/>
      <c r="G1030" s="228"/>
      <c r="H1030" s="229"/>
      <c r="I1030" s="229"/>
      <c r="J1030" s="216"/>
      <c r="K1030" s="217"/>
      <c r="L1030" s="230"/>
      <c r="M1030" s="231"/>
      <c r="N1030" s="231"/>
      <c r="O1030" s="231"/>
      <c r="P1030" s="231"/>
      <c r="Q1030" s="232"/>
      <c r="R1030" s="232"/>
      <c r="S1030" s="232"/>
      <c r="T1030" s="232"/>
      <c r="U1030" s="232"/>
      <c r="V1030" s="232"/>
      <c r="W1030" s="232"/>
      <c r="X1030" s="232"/>
      <c r="Y1030" s="232"/>
      <c r="Z1030" s="232"/>
      <c r="AA1030" s="232"/>
      <c r="AB1030" s="232"/>
      <c r="AC1030" s="232"/>
      <c r="AD1030" s="232"/>
      <c r="AE1030" s="232"/>
      <c r="AF1030" s="232"/>
      <c r="AG1030" s="232"/>
      <c r="AH1030" s="232"/>
      <c r="AI1030" s="232"/>
      <c r="AJ1030" s="232"/>
      <c r="AK1030" s="232"/>
      <c r="AL1030" s="232"/>
      <c r="AM1030" s="232"/>
      <c r="AN1030" s="232"/>
      <c r="AO1030" s="232"/>
      <c r="AP1030" s="232"/>
      <c r="AQ1030" s="232"/>
      <c r="AR1030" s="231"/>
      <c r="AS1030" s="231"/>
      <c r="AT1030" s="231"/>
      <c r="AU1030" s="231"/>
      <c r="AV1030" s="231"/>
      <c r="AW1030" s="231"/>
      <c r="AX1030" s="231"/>
      <c r="AY1030" s="231"/>
    </row>
    <row r="1031" spans="3:51" s="255" customFormat="1">
      <c r="C1031" s="227"/>
      <c r="D1031" s="253"/>
      <c r="E1031" s="254"/>
      <c r="F1031" s="217"/>
      <c r="G1031" s="228"/>
      <c r="H1031" s="229"/>
      <c r="I1031" s="229"/>
      <c r="J1031" s="216"/>
      <c r="K1031" s="217"/>
      <c r="L1031" s="230"/>
      <c r="M1031" s="231"/>
      <c r="N1031" s="231"/>
      <c r="O1031" s="231"/>
      <c r="P1031" s="231"/>
      <c r="Q1031" s="232"/>
      <c r="R1031" s="232"/>
      <c r="S1031" s="232"/>
      <c r="T1031" s="232"/>
      <c r="U1031" s="232"/>
      <c r="V1031" s="232"/>
      <c r="W1031" s="232"/>
      <c r="X1031" s="232"/>
      <c r="Y1031" s="232"/>
      <c r="Z1031" s="232"/>
      <c r="AA1031" s="232"/>
      <c r="AB1031" s="232"/>
      <c r="AC1031" s="232"/>
      <c r="AD1031" s="232"/>
      <c r="AE1031" s="232"/>
      <c r="AF1031" s="232"/>
      <c r="AG1031" s="232"/>
      <c r="AH1031" s="232"/>
      <c r="AI1031" s="232"/>
      <c r="AJ1031" s="232"/>
      <c r="AK1031" s="232"/>
      <c r="AL1031" s="232"/>
      <c r="AM1031" s="232"/>
      <c r="AN1031" s="232"/>
      <c r="AO1031" s="232"/>
      <c r="AP1031" s="232"/>
      <c r="AQ1031" s="232"/>
      <c r="AR1031" s="231"/>
      <c r="AS1031" s="231"/>
      <c r="AT1031" s="231"/>
      <c r="AU1031" s="231"/>
      <c r="AV1031" s="231"/>
      <c r="AW1031" s="231"/>
      <c r="AX1031" s="231"/>
      <c r="AY1031" s="231"/>
    </row>
    <row r="1032" spans="3:51" s="255" customFormat="1">
      <c r="C1032" s="227"/>
      <c r="D1032" s="253"/>
      <c r="E1032" s="254"/>
      <c r="F1032" s="217"/>
      <c r="G1032" s="228"/>
      <c r="H1032" s="229"/>
      <c r="I1032" s="229"/>
      <c r="J1032" s="216"/>
      <c r="K1032" s="217"/>
      <c r="L1032" s="230"/>
      <c r="M1032" s="231"/>
      <c r="N1032" s="231"/>
      <c r="O1032" s="231"/>
      <c r="P1032" s="231"/>
      <c r="Q1032" s="232"/>
      <c r="R1032" s="232"/>
      <c r="S1032" s="232"/>
      <c r="T1032" s="232"/>
      <c r="U1032" s="232"/>
      <c r="V1032" s="232"/>
      <c r="W1032" s="232"/>
      <c r="X1032" s="232"/>
      <c r="Y1032" s="232"/>
      <c r="Z1032" s="232"/>
      <c r="AA1032" s="232"/>
      <c r="AB1032" s="232"/>
      <c r="AC1032" s="232"/>
      <c r="AD1032" s="232"/>
      <c r="AE1032" s="232"/>
      <c r="AF1032" s="232"/>
      <c r="AG1032" s="232"/>
      <c r="AH1032" s="232"/>
      <c r="AI1032" s="232"/>
      <c r="AJ1032" s="232"/>
      <c r="AK1032" s="232"/>
      <c r="AL1032" s="232"/>
      <c r="AM1032" s="232"/>
      <c r="AN1032" s="232"/>
      <c r="AO1032" s="232"/>
      <c r="AP1032" s="232"/>
      <c r="AQ1032" s="232"/>
      <c r="AR1032" s="231"/>
      <c r="AS1032" s="231"/>
      <c r="AT1032" s="231"/>
      <c r="AU1032" s="231"/>
      <c r="AV1032" s="231"/>
      <c r="AW1032" s="231"/>
      <c r="AX1032" s="231"/>
      <c r="AY1032" s="231"/>
    </row>
    <row r="1033" spans="3:51" s="255" customFormat="1">
      <c r="C1033" s="227"/>
      <c r="D1033" s="253"/>
      <c r="E1033" s="254"/>
      <c r="F1033" s="217"/>
      <c r="G1033" s="228"/>
      <c r="H1033" s="229"/>
      <c r="I1033" s="229"/>
      <c r="J1033" s="216"/>
      <c r="K1033" s="217"/>
      <c r="L1033" s="230"/>
      <c r="M1033" s="231"/>
      <c r="N1033" s="231"/>
      <c r="O1033" s="231"/>
      <c r="P1033" s="231"/>
      <c r="Q1033" s="232"/>
      <c r="R1033" s="232"/>
      <c r="S1033" s="232"/>
      <c r="T1033" s="232"/>
      <c r="U1033" s="232"/>
      <c r="V1033" s="232"/>
      <c r="W1033" s="232"/>
      <c r="X1033" s="232"/>
      <c r="Y1033" s="232"/>
      <c r="Z1033" s="232"/>
      <c r="AA1033" s="232"/>
      <c r="AB1033" s="232"/>
      <c r="AC1033" s="232"/>
      <c r="AD1033" s="232"/>
      <c r="AE1033" s="232"/>
      <c r="AF1033" s="232"/>
      <c r="AG1033" s="232"/>
      <c r="AH1033" s="232"/>
      <c r="AI1033" s="232"/>
      <c r="AJ1033" s="232"/>
      <c r="AK1033" s="232"/>
      <c r="AL1033" s="232"/>
      <c r="AM1033" s="232"/>
      <c r="AN1033" s="232"/>
      <c r="AO1033" s="232"/>
      <c r="AP1033" s="232"/>
      <c r="AQ1033" s="232"/>
      <c r="AR1033" s="231"/>
      <c r="AS1033" s="231"/>
      <c r="AT1033" s="231"/>
      <c r="AU1033" s="231"/>
      <c r="AV1033" s="231"/>
      <c r="AW1033" s="231"/>
      <c r="AX1033" s="231"/>
      <c r="AY1033" s="231"/>
    </row>
    <row r="1034" spans="3:51" s="255" customFormat="1">
      <c r="C1034" s="227"/>
      <c r="D1034" s="253"/>
      <c r="E1034" s="254"/>
      <c r="F1034" s="217"/>
      <c r="G1034" s="228"/>
      <c r="H1034" s="229"/>
      <c r="I1034" s="229"/>
      <c r="J1034" s="216"/>
      <c r="K1034" s="217"/>
      <c r="L1034" s="230"/>
      <c r="M1034" s="231"/>
      <c r="N1034" s="231"/>
      <c r="O1034" s="231"/>
      <c r="P1034" s="231"/>
      <c r="Q1034" s="232"/>
      <c r="R1034" s="232"/>
      <c r="S1034" s="232"/>
      <c r="T1034" s="232"/>
      <c r="U1034" s="232"/>
      <c r="V1034" s="232"/>
      <c r="W1034" s="232"/>
      <c r="X1034" s="232"/>
      <c r="Y1034" s="232"/>
      <c r="Z1034" s="232"/>
      <c r="AA1034" s="232"/>
      <c r="AB1034" s="232"/>
      <c r="AC1034" s="232"/>
      <c r="AD1034" s="232"/>
      <c r="AE1034" s="232"/>
      <c r="AF1034" s="232"/>
      <c r="AG1034" s="232"/>
      <c r="AH1034" s="232"/>
      <c r="AI1034" s="232"/>
      <c r="AJ1034" s="232"/>
      <c r="AK1034" s="232"/>
      <c r="AL1034" s="232"/>
      <c r="AM1034" s="232"/>
      <c r="AN1034" s="232"/>
      <c r="AO1034" s="232"/>
      <c r="AP1034" s="232"/>
      <c r="AQ1034" s="232"/>
      <c r="AR1034" s="231"/>
      <c r="AS1034" s="231"/>
      <c r="AT1034" s="231"/>
      <c r="AU1034" s="231"/>
      <c r="AV1034" s="231"/>
      <c r="AW1034" s="231"/>
      <c r="AX1034" s="231"/>
      <c r="AY1034" s="231"/>
    </row>
    <row r="1035" spans="3:51" s="255" customFormat="1">
      <c r="C1035" s="227"/>
      <c r="D1035" s="253"/>
      <c r="E1035" s="254"/>
      <c r="F1035" s="217"/>
      <c r="G1035" s="228"/>
      <c r="H1035" s="229"/>
      <c r="I1035" s="229"/>
      <c r="J1035" s="216"/>
      <c r="K1035" s="217"/>
      <c r="L1035" s="230"/>
      <c r="M1035" s="231"/>
      <c r="N1035" s="231"/>
      <c r="O1035" s="231"/>
      <c r="P1035" s="231"/>
      <c r="Q1035" s="232"/>
      <c r="R1035" s="232"/>
      <c r="S1035" s="232"/>
      <c r="T1035" s="232"/>
      <c r="U1035" s="232"/>
      <c r="V1035" s="232"/>
      <c r="W1035" s="232"/>
      <c r="X1035" s="232"/>
      <c r="Y1035" s="232"/>
      <c r="Z1035" s="232"/>
      <c r="AA1035" s="232"/>
      <c r="AB1035" s="232"/>
      <c r="AC1035" s="232"/>
      <c r="AD1035" s="232"/>
      <c r="AE1035" s="232"/>
      <c r="AF1035" s="232"/>
      <c r="AG1035" s="232"/>
      <c r="AH1035" s="232"/>
      <c r="AI1035" s="232"/>
      <c r="AJ1035" s="232"/>
      <c r="AK1035" s="232"/>
      <c r="AL1035" s="232"/>
      <c r="AM1035" s="232"/>
      <c r="AN1035" s="232"/>
      <c r="AO1035" s="232"/>
      <c r="AP1035" s="232"/>
      <c r="AQ1035" s="232"/>
      <c r="AR1035" s="231"/>
      <c r="AS1035" s="231"/>
      <c r="AT1035" s="231"/>
      <c r="AU1035" s="231"/>
      <c r="AV1035" s="231"/>
      <c r="AW1035" s="231"/>
      <c r="AX1035" s="231"/>
      <c r="AY1035" s="231"/>
    </row>
    <row r="1036" spans="3:51" s="255" customFormat="1">
      <c r="C1036" s="227"/>
      <c r="D1036" s="253"/>
      <c r="E1036" s="254"/>
      <c r="F1036" s="217"/>
      <c r="G1036" s="228"/>
      <c r="H1036" s="229"/>
      <c r="I1036" s="229"/>
      <c r="J1036" s="216"/>
      <c r="K1036" s="217"/>
      <c r="L1036" s="230"/>
      <c r="M1036" s="231"/>
      <c r="N1036" s="231"/>
      <c r="O1036" s="231"/>
      <c r="P1036" s="231"/>
      <c r="Q1036" s="232"/>
      <c r="R1036" s="232"/>
      <c r="S1036" s="232"/>
      <c r="T1036" s="232"/>
      <c r="U1036" s="232"/>
      <c r="V1036" s="232"/>
      <c r="W1036" s="232"/>
      <c r="X1036" s="232"/>
      <c r="Y1036" s="232"/>
      <c r="Z1036" s="232"/>
      <c r="AA1036" s="232"/>
      <c r="AB1036" s="232"/>
      <c r="AC1036" s="232"/>
      <c r="AD1036" s="232"/>
      <c r="AE1036" s="232"/>
      <c r="AF1036" s="232"/>
      <c r="AG1036" s="232"/>
      <c r="AH1036" s="232"/>
      <c r="AI1036" s="232"/>
      <c r="AJ1036" s="232"/>
      <c r="AK1036" s="232"/>
      <c r="AL1036" s="232"/>
      <c r="AM1036" s="232"/>
      <c r="AN1036" s="232"/>
      <c r="AO1036" s="232"/>
      <c r="AP1036" s="232"/>
      <c r="AQ1036" s="232"/>
      <c r="AR1036" s="231"/>
      <c r="AS1036" s="231"/>
      <c r="AT1036" s="231"/>
      <c r="AU1036" s="231"/>
      <c r="AV1036" s="231"/>
      <c r="AW1036" s="231"/>
      <c r="AX1036" s="231"/>
      <c r="AY1036" s="231"/>
    </row>
    <row r="1037" spans="3:51" s="255" customFormat="1">
      <c r="C1037" s="227"/>
      <c r="D1037" s="253"/>
      <c r="E1037" s="254"/>
      <c r="F1037" s="217"/>
      <c r="G1037" s="228"/>
      <c r="H1037" s="229"/>
      <c r="I1037" s="229"/>
      <c r="J1037" s="216"/>
      <c r="K1037" s="217"/>
      <c r="L1037" s="230"/>
      <c r="M1037" s="231"/>
      <c r="N1037" s="231"/>
      <c r="O1037" s="231"/>
      <c r="P1037" s="231"/>
      <c r="Q1037" s="232"/>
      <c r="R1037" s="232"/>
      <c r="S1037" s="232"/>
      <c r="T1037" s="232"/>
      <c r="U1037" s="232"/>
      <c r="V1037" s="232"/>
      <c r="W1037" s="232"/>
      <c r="X1037" s="232"/>
      <c r="Y1037" s="232"/>
      <c r="Z1037" s="232"/>
      <c r="AA1037" s="232"/>
      <c r="AB1037" s="232"/>
      <c r="AC1037" s="232"/>
      <c r="AD1037" s="232"/>
      <c r="AE1037" s="232"/>
      <c r="AF1037" s="232"/>
      <c r="AG1037" s="232"/>
      <c r="AH1037" s="232"/>
      <c r="AI1037" s="232"/>
      <c r="AJ1037" s="232"/>
      <c r="AK1037" s="232"/>
      <c r="AL1037" s="232"/>
      <c r="AM1037" s="232"/>
      <c r="AN1037" s="232"/>
      <c r="AO1037" s="232"/>
      <c r="AP1037" s="232"/>
      <c r="AQ1037" s="232"/>
      <c r="AR1037" s="231"/>
      <c r="AS1037" s="231"/>
      <c r="AT1037" s="231"/>
      <c r="AU1037" s="231"/>
      <c r="AV1037" s="231"/>
      <c r="AW1037" s="231"/>
      <c r="AX1037" s="231"/>
      <c r="AY1037" s="231"/>
    </row>
    <row r="1038" spans="3:51" s="255" customFormat="1">
      <c r="C1038" s="227"/>
      <c r="D1038" s="253"/>
      <c r="E1038" s="254"/>
      <c r="F1038" s="217"/>
      <c r="G1038" s="228"/>
      <c r="H1038" s="229"/>
      <c r="I1038" s="229"/>
      <c r="J1038" s="216"/>
      <c r="K1038" s="217"/>
      <c r="L1038" s="230"/>
      <c r="M1038" s="231"/>
      <c r="N1038" s="231"/>
      <c r="O1038" s="231"/>
      <c r="P1038" s="231"/>
      <c r="Q1038" s="232"/>
      <c r="R1038" s="232"/>
      <c r="S1038" s="232"/>
      <c r="T1038" s="232"/>
      <c r="U1038" s="232"/>
      <c r="V1038" s="232"/>
      <c r="W1038" s="232"/>
      <c r="X1038" s="232"/>
      <c r="Y1038" s="232"/>
      <c r="Z1038" s="232"/>
      <c r="AA1038" s="232"/>
      <c r="AB1038" s="232"/>
      <c r="AC1038" s="232"/>
      <c r="AD1038" s="232"/>
      <c r="AE1038" s="232"/>
      <c r="AF1038" s="232"/>
      <c r="AG1038" s="232"/>
      <c r="AH1038" s="232"/>
      <c r="AI1038" s="232"/>
      <c r="AJ1038" s="232"/>
      <c r="AK1038" s="232"/>
      <c r="AL1038" s="232"/>
      <c r="AM1038" s="232"/>
      <c r="AN1038" s="232"/>
      <c r="AO1038" s="232"/>
      <c r="AP1038" s="232"/>
      <c r="AQ1038" s="232"/>
      <c r="AR1038" s="231"/>
      <c r="AS1038" s="231"/>
      <c r="AT1038" s="231"/>
      <c r="AU1038" s="231"/>
      <c r="AV1038" s="231"/>
      <c r="AW1038" s="231"/>
      <c r="AX1038" s="231"/>
      <c r="AY1038" s="231"/>
    </row>
    <row r="1039" spans="3:51" s="255" customFormat="1">
      <c r="C1039" s="227"/>
      <c r="D1039" s="253"/>
      <c r="E1039" s="254"/>
      <c r="F1039" s="217"/>
      <c r="G1039" s="228"/>
      <c r="H1039" s="229"/>
      <c r="I1039" s="229"/>
      <c r="J1039" s="216"/>
      <c r="K1039" s="217"/>
      <c r="L1039" s="230"/>
      <c r="M1039" s="231"/>
      <c r="N1039" s="231"/>
      <c r="O1039" s="231"/>
      <c r="P1039" s="231"/>
      <c r="Q1039" s="232"/>
      <c r="R1039" s="232"/>
      <c r="S1039" s="232"/>
      <c r="T1039" s="232"/>
      <c r="U1039" s="232"/>
      <c r="V1039" s="232"/>
      <c r="W1039" s="232"/>
      <c r="X1039" s="232"/>
      <c r="Y1039" s="232"/>
      <c r="Z1039" s="232"/>
      <c r="AA1039" s="232"/>
      <c r="AB1039" s="232"/>
      <c r="AC1039" s="232"/>
      <c r="AD1039" s="232"/>
      <c r="AE1039" s="232"/>
      <c r="AF1039" s="232"/>
      <c r="AG1039" s="232"/>
      <c r="AH1039" s="232"/>
      <c r="AI1039" s="232"/>
      <c r="AJ1039" s="232"/>
      <c r="AK1039" s="232"/>
      <c r="AL1039" s="232"/>
      <c r="AM1039" s="232"/>
      <c r="AN1039" s="232"/>
      <c r="AO1039" s="232"/>
      <c r="AP1039" s="232"/>
      <c r="AQ1039" s="232"/>
      <c r="AR1039" s="231"/>
      <c r="AS1039" s="231"/>
      <c r="AT1039" s="231"/>
      <c r="AU1039" s="231"/>
      <c r="AV1039" s="231"/>
      <c r="AW1039" s="231"/>
      <c r="AX1039" s="231"/>
      <c r="AY1039" s="231"/>
    </row>
    <row r="1040" spans="3:51" s="255" customFormat="1">
      <c r="C1040" s="227"/>
      <c r="D1040" s="253"/>
      <c r="E1040" s="254"/>
      <c r="F1040" s="217"/>
      <c r="G1040" s="228"/>
      <c r="H1040" s="229"/>
      <c r="I1040" s="229"/>
      <c r="J1040" s="216"/>
      <c r="K1040" s="217"/>
      <c r="L1040" s="230"/>
      <c r="M1040" s="231"/>
      <c r="N1040" s="231"/>
      <c r="O1040" s="231"/>
      <c r="P1040" s="231"/>
      <c r="Q1040" s="232"/>
      <c r="R1040" s="232"/>
      <c r="S1040" s="232"/>
      <c r="T1040" s="232"/>
      <c r="U1040" s="232"/>
      <c r="V1040" s="232"/>
      <c r="W1040" s="232"/>
      <c r="X1040" s="232"/>
      <c r="Y1040" s="232"/>
      <c r="Z1040" s="232"/>
      <c r="AA1040" s="232"/>
      <c r="AB1040" s="232"/>
      <c r="AC1040" s="232"/>
      <c r="AD1040" s="232"/>
      <c r="AE1040" s="232"/>
      <c r="AF1040" s="232"/>
      <c r="AG1040" s="232"/>
      <c r="AH1040" s="232"/>
      <c r="AI1040" s="232"/>
      <c r="AJ1040" s="232"/>
      <c r="AK1040" s="232"/>
      <c r="AL1040" s="232"/>
      <c r="AM1040" s="232"/>
      <c r="AN1040" s="232"/>
      <c r="AO1040" s="232"/>
      <c r="AP1040" s="232"/>
      <c r="AQ1040" s="232"/>
      <c r="AR1040" s="231"/>
      <c r="AS1040" s="231"/>
      <c r="AT1040" s="231"/>
      <c r="AU1040" s="231"/>
      <c r="AV1040" s="231"/>
      <c r="AW1040" s="231"/>
      <c r="AX1040" s="231"/>
      <c r="AY1040" s="231"/>
    </row>
    <row r="1041" spans="3:51" s="255" customFormat="1">
      <c r="C1041" s="227"/>
      <c r="D1041" s="253"/>
      <c r="E1041" s="254"/>
      <c r="F1041" s="217"/>
      <c r="G1041" s="228"/>
      <c r="H1041" s="229"/>
      <c r="I1041" s="229"/>
      <c r="J1041" s="216"/>
      <c r="K1041" s="217"/>
      <c r="L1041" s="230"/>
      <c r="M1041" s="231"/>
      <c r="N1041" s="231"/>
      <c r="O1041" s="231"/>
      <c r="P1041" s="231"/>
      <c r="Q1041" s="232"/>
      <c r="R1041" s="232"/>
      <c r="S1041" s="232"/>
      <c r="T1041" s="232"/>
      <c r="U1041" s="232"/>
      <c r="V1041" s="232"/>
      <c r="W1041" s="232"/>
      <c r="X1041" s="232"/>
      <c r="Y1041" s="232"/>
      <c r="Z1041" s="232"/>
      <c r="AA1041" s="232"/>
      <c r="AB1041" s="232"/>
      <c r="AC1041" s="232"/>
      <c r="AD1041" s="232"/>
      <c r="AE1041" s="232"/>
      <c r="AF1041" s="232"/>
      <c r="AG1041" s="232"/>
      <c r="AH1041" s="232"/>
      <c r="AI1041" s="232"/>
      <c r="AJ1041" s="232"/>
      <c r="AK1041" s="232"/>
      <c r="AL1041" s="232"/>
      <c r="AM1041" s="232"/>
      <c r="AN1041" s="232"/>
      <c r="AO1041" s="232"/>
      <c r="AP1041" s="232"/>
      <c r="AQ1041" s="232"/>
      <c r="AR1041" s="231"/>
      <c r="AS1041" s="231"/>
      <c r="AT1041" s="231"/>
      <c r="AU1041" s="231"/>
      <c r="AV1041" s="231"/>
      <c r="AW1041" s="231"/>
      <c r="AX1041" s="231"/>
      <c r="AY1041" s="231"/>
    </row>
    <row r="1042" spans="3:51" s="255" customFormat="1">
      <c r="C1042" s="227"/>
      <c r="D1042" s="253"/>
      <c r="E1042" s="254"/>
      <c r="F1042" s="217"/>
      <c r="G1042" s="228"/>
      <c r="H1042" s="229"/>
      <c r="I1042" s="229"/>
      <c r="J1042" s="216"/>
      <c r="K1042" s="217"/>
      <c r="L1042" s="230"/>
      <c r="M1042" s="231"/>
      <c r="N1042" s="231"/>
      <c r="O1042" s="231"/>
      <c r="P1042" s="231"/>
      <c r="Q1042" s="232"/>
      <c r="R1042" s="232"/>
      <c r="S1042" s="232"/>
      <c r="T1042" s="232"/>
      <c r="U1042" s="232"/>
      <c r="V1042" s="232"/>
      <c r="W1042" s="232"/>
      <c r="X1042" s="232"/>
      <c r="Y1042" s="232"/>
      <c r="Z1042" s="232"/>
      <c r="AA1042" s="232"/>
      <c r="AB1042" s="232"/>
      <c r="AC1042" s="232"/>
      <c r="AD1042" s="232"/>
      <c r="AE1042" s="232"/>
      <c r="AF1042" s="232"/>
      <c r="AG1042" s="232"/>
      <c r="AH1042" s="232"/>
      <c r="AI1042" s="232"/>
      <c r="AJ1042" s="232"/>
      <c r="AK1042" s="232"/>
      <c r="AL1042" s="232"/>
      <c r="AM1042" s="232"/>
      <c r="AN1042" s="232"/>
      <c r="AO1042" s="232"/>
      <c r="AP1042" s="232"/>
      <c r="AQ1042" s="232"/>
      <c r="AR1042" s="231"/>
      <c r="AS1042" s="231"/>
      <c r="AT1042" s="231"/>
      <c r="AU1042" s="231"/>
      <c r="AV1042" s="231"/>
      <c r="AW1042" s="231"/>
      <c r="AX1042" s="231"/>
      <c r="AY1042" s="231"/>
    </row>
    <row r="1043" spans="3:51" s="255" customFormat="1">
      <c r="C1043" s="227"/>
      <c r="D1043" s="253"/>
      <c r="E1043" s="254"/>
      <c r="F1043" s="217"/>
      <c r="G1043" s="228"/>
      <c r="H1043" s="229"/>
      <c r="I1043" s="229"/>
      <c r="J1043" s="216"/>
      <c r="K1043" s="217"/>
      <c r="L1043" s="230"/>
      <c r="M1043" s="231"/>
      <c r="N1043" s="231"/>
      <c r="O1043" s="231"/>
      <c r="P1043" s="231"/>
      <c r="Q1043" s="232"/>
      <c r="R1043" s="232"/>
      <c r="S1043" s="232"/>
      <c r="T1043" s="232"/>
      <c r="U1043" s="232"/>
      <c r="V1043" s="232"/>
      <c r="W1043" s="232"/>
      <c r="X1043" s="232"/>
      <c r="Y1043" s="232"/>
      <c r="Z1043" s="232"/>
      <c r="AA1043" s="232"/>
      <c r="AB1043" s="232"/>
      <c r="AC1043" s="232"/>
      <c r="AD1043" s="232"/>
      <c r="AE1043" s="232"/>
      <c r="AF1043" s="232"/>
      <c r="AG1043" s="232"/>
      <c r="AH1043" s="232"/>
      <c r="AI1043" s="232"/>
      <c r="AJ1043" s="232"/>
      <c r="AK1043" s="232"/>
      <c r="AL1043" s="232"/>
      <c r="AM1043" s="232"/>
      <c r="AN1043" s="232"/>
      <c r="AO1043" s="232"/>
      <c r="AP1043" s="232"/>
      <c r="AQ1043" s="232"/>
      <c r="AR1043" s="231"/>
      <c r="AS1043" s="231"/>
      <c r="AT1043" s="231"/>
      <c r="AU1043" s="231"/>
      <c r="AV1043" s="231"/>
      <c r="AW1043" s="231"/>
      <c r="AX1043" s="231"/>
      <c r="AY1043" s="231"/>
    </row>
    <row r="1044" spans="3:51" s="255" customFormat="1">
      <c r="C1044" s="227"/>
      <c r="D1044" s="253"/>
      <c r="E1044" s="254"/>
      <c r="F1044" s="217"/>
      <c r="G1044" s="228"/>
      <c r="H1044" s="229"/>
      <c r="I1044" s="229"/>
      <c r="J1044" s="216"/>
      <c r="K1044" s="217"/>
      <c r="L1044" s="230"/>
      <c r="M1044" s="231"/>
      <c r="N1044" s="231"/>
      <c r="O1044" s="231"/>
      <c r="P1044" s="231"/>
      <c r="Q1044" s="232"/>
      <c r="R1044" s="232"/>
      <c r="S1044" s="232"/>
      <c r="T1044" s="232"/>
      <c r="U1044" s="232"/>
      <c r="V1044" s="232"/>
      <c r="W1044" s="232"/>
      <c r="X1044" s="232"/>
      <c r="Y1044" s="232"/>
      <c r="Z1044" s="232"/>
      <c r="AA1044" s="232"/>
      <c r="AB1044" s="232"/>
      <c r="AC1044" s="232"/>
      <c r="AD1044" s="232"/>
      <c r="AE1044" s="232"/>
      <c r="AF1044" s="232"/>
      <c r="AG1044" s="232"/>
      <c r="AH1044" s="232"/>
      <c r="AI1044" s="232"/>
      <c r="AJ1044" s="232"/>
      <c r="AK1044" s="232"/>
      <c r="AL1044" s="232"/>
      <c r="AM1044" s="232"/>
      <c r="AN1044" s="232"/>
      <c r="AO1044" s="232"/>
      <c r="AP1044" s="232"/>
      <c r="AQ1044" s="232"/>
      <c r="AR1044" s="231"/>
      <c r="AS1044" s="231"/>
      <c r="AT1044" s="231"/>
      <c r="AU1044" s="231"/>
      <c r="AV1044" s="231"/>
      <c r="AW1044" s="231"/>
      <c r="AX1044" s="231"/>
      <c r="AY1044" s="231"/>
    </row>
    <row r="1045" spans="3:51" s="255" customFormat="1">
      <c r="C1045" s="227"/>
      <c r="D1045" s="253"/>
      <c r="E1045" s="254"/>
      <c r="F1045" s="217"/>
      <c r="G1045" s="228"/>
      <c r="H1045" s="229"/>
      <c r="I1045" s="229"/>
      <c r="J1045" s="216"/>
      <c r="K1045" s="217"/>
      <c r="L1045" s="230"/>
      <c r="M1045" s="231"/>
      <c r="N1045" s="231"/>
      <c r="O1045" s="231"/>
      <c r="P1045" s="231"/>
      <c r="Q1045" s="232"/>
      <c r="R1045" s="232"/>
      <c r="S1045" s="232"/>
      <c r="T1045" s="232"/>
      <c r="U1045" s="232"/>
      <c r="V1045" s="232"/>
      <c r="W1045" s="232"/>
      <c r="X1045" s="232"/>
      <c r="Y1045" s="232"/>
      <c r="Z1045" s="232"/>
      <c r="AA1045" s="232"/>
      <c r="AB1045" s="232"/>
      <c r="AC1045" s="232"/>
      <c r="AD1045" s="232"/>
      <c r="AE1045" s="232"/>
      <c r="AF1045" s="232"/>
      <c r="AG1045" s="232"/>
      <c r="AH1045" s="232"/>
      <c r="AI1045" s="232"/>
      <c r="AJ1045" s="232"/>
      <c r="AK1045" s="232"/>
      <c r="AL1045" s="232"/>
      <c r="AM1045" s="232"/>
      <c r="AN1045" s="232"/>
      <c r="AO1045" s="232"/>
      <c r="AP1045" s="232"/>
      <c r="AQ1045" s="232"/>
      <c r="AR1045" s="231"/>
      <c r="AS1045" s="231"/>
      <c r="AT1045" s="231"/>
      <c r="AU1045" s="231"/>
      <c r="AV1045" s="231"/>
      <c r="AW1045" s="231"/>
      <c r="AX1045" s="231"/>
      <c r="AY1045" s="231"/>
    </row>
    <row r="1046" spans="3:51" s="255" customFormat="1">
      <c r="C1046" s="227"/>
      <c r="D1046" s="253"/>
      <c r="E1046" s="254"/>
      <c r="F1046" s="217"/>
      <c r="G1046" s="228"/>
      <c r="H1046" s="229"/>
      <c r="I1046" s="229"/>
      <c r="J1046" s="216"/>
      <c r="K1046" s="217"/>
      <c r="L1046" s="230"/>
      <c r="M1046" s="231"/>
      <c r="N1046" s="231"/>
      <c r="O1046" s="231"/>
      <c r="P1046" s="231"/>
      <c r="Q1046" s="232"/>
      <c r="R1046" s="232"/>
      <c r="S1046" s="232"/>
      <c r="T1046" s="232"/>
      <c r="U1046" s="232"/>
      <c r="V1046" s="232"/>
      <c r="W1046" s="232"/>
      <c r="X1046" s="232"/>
      <c r="Y1046" s="232"/>
      <c r="Z1046" s="232"/>
      <c r="AA1046" s="232"/>
      <c r="AB1046" s="232"/>
      <c r="AC1046" s="232"/>
      <c r="AD1046" s="232"/>
      <c r="AE1046" s="232"/>
      <c r="AF1046" s="232"/>
      <c r="AG1046" s="232"/>
      <c r="AH1046" s="232"/>
      <c r="AI1046" s="232"/>
      <c r="AJ1046" s="232"/>
      <c r="AK1046" s="232"/>
      <c r="AL1046" s="232"/>
      <c r="AM1046" s="232"/>
      <c r="AN1046" s="232"/>
      <c r="AO1046" s="232"/>
      <c r="AP1046" s="232"/>
      <c r="AQ1046" s="232"/>
      <c r="AR1046" s="231"/>
      <c r="AS1046" s="231"/>
      <c r="AT1046" s="231"/>
      <c r="AU1046" s="231"/>
      <c r="AV1046" s="231"/>
      <c r="AW1046" s="231"/>
      <c r="AX1046" s="231"/>
      <c r="AY1046" s="231"/>
    </row>
    <row r="1047" spans="3:51" s="255" customFormat="1">
      <c r="C1047" s="227"/>
      <c r="D1047" s="253"/>
      <c r="E1047" s="254"/>
      <c r="F1047" s="217"/>
      <c r="G1047" s="228"/>
      <c r="H1047" s="229"/>
      <c r="I1047" s="229"/>
      <c r="J1047" s="216"/>
      <c r="K1047" s="217"/>
      <c r="L1047" s="230"/>
      <c r="M1047" s="231"/>
      <c r="N1047" s="231"/>
      <c r="O1047" s="231"/>
      <c r="P1047" s="231"/>
      <c r="Q1047" s="232"/>
      <c r="R1047" s="232"/>
      <c r="S1047" s="232"/>
      <c r="T1047" s="232"/>
      <c r="U1047" s="232"/>
      <c r="V1047" s="232"/>
      <c r="W1047" s="232"/>
      <c r="X1047" s="232"/>
      <c r="Y1047" s="232"/>
      <c r="Z1047" s="232"/>
      <c r="AA1047" s="232"/>
      <c r="AB1047" s="232"/>
      <c r="AC1047" s="232"/>
      <c r="AD1047" s="232"/>
      <c r="AE1047" s="232"/>
      <c r="AF1047" s="232"/>
      <c r="AG1047" s="232"/>
      <c r="AH1047" s="232"/>
      <c r="AI1047" s="232"/>
      <c r="AJ1047" s="232"/>
      <c r="AK1047" s="232"/>
      <c r="AL1047" s="232"/>
      <c r="AM1047" s="232"/>
      <c r="AN1047" s="232"/>
      <c r="AO1047" s="232"/>
      <c r="AP1047" s="232"/>
      <c r="AQ1047" s="232"/>
      <c r="AR1047" s="231"/>
      <c r="AS1047" s="231"/>
      <c r="AT1047" s="231"/>
      <c r="AU1047" s="231"/>
      <c r="AV1047" s="231"/>
      <c r="AW1047" s="231"/>
      <c r="AX1047" s="231"/>
      <c r="AY1047" s="231"/>
    </row>
    <row r="1048" spans="3:51" s="255" customFormat="1">
      <c r="C1048" s="227"/>
      <c r="D1048" s="253"/>
      <c r="E1048" s="254"/>
      <c r="F1048" s="217"/>
      <c r="G1048" s="228"/>
      <c r="H1048" s="229"/>
      <c r="I1048" s="229"/>
      <c r="J1048" s="216"/>
      <c r="K1048" s="217"/>
      <c r="L1048" s="230"/>
      <c r="M1048" s="231"/>
      <c r="N1048" s="231"/>
      <c r="O1048" s="231"/>
      <c r="P1048" s="231"/>
      <c r="Q1048" s="232"/>
      <c r="R1048" s="232"/>
      <c r="S1048" s="232"/>
      <c r="T1048" s="232"/>
      <c r="U1048" s="232"/>
      <c r="V1048" s="232"/>
      <c r="W1048" s="232"/>
      <c r="X1048" s="232"/>
      <c r="Y1048" s="232"/>
      <c r="Z1048" s="232"/>
      <c r="AA1048" s="232"/>
      <c r="AB1048" s="232"/>
      <c r="AC1048" s="232"/>
      <c r="AD1048" s="232"/>
      <c r="AE1048" s="232"/>
      <c r="AF1048" s="232"/>
      <c r="AG1048" s="232"/>
      <c r="AH1048" s="232"/>
      <c r="AI1048" s="232"/>
      <c r="AJ1048" s="232"/>
      <c r="AK1048" s="232"/>
      <c r="AL1048" s="232"/>
      <c r="AM1048" s="232"/>
      <c r="AN1048" s="232"/>
      <c r="AO1048" s="232"/>
      <c r="AP1048" s="232"/>
      <c r="AQ1048" s="232"/>
      <c r="AR1048" s="231"/>
      <c r="AS1048" s="231"/>
      <c r="AT1048" s="231"/>
      <c r="AU1048" s="231"/>
      <c r="AV1048" s="231"/>
      <c r="AW1048" s="231"/>
      <c r="AX1048" s="231"/>
      <c r="AY1048" s="231"/>
    </row>
    <row r="1049" spans="3:51" s="255" customFormat="1">
      <c r="C1049" s="227"/>
      <c r="D1049" s="253"/>
      <c r="E1049" s="254"/>
      <c r="F1049" s="217"/>
      <c r="G1049" s="228"/>
      <c r="H1049" s="229"/>
      <c r="I1049" s="229"/>
      <c r="J1049" s="216"/>
      <c r="K1049" s="217"/>
      <c r="L1049" s="230"/>
      <c r="M1049" s="231"/>
      <c r="N1049" s="231"/>
      <c r="O1049" s="231"/>
      <c r="P1049" s="231"/>
      <c r="Q1049" s="232"/>
      <c r="R1049" s="232"/>
      <c r="S1049" s="232"/>
      <c r="T1049" s="232"/>
      <c r="U1049" s="232"/>
      <c r="V1049" s="232"/>
      <c r="W1049" s="232"/>
      <c r="X1049" s="232"/>
      <c r="Y1049" s="232"/>
      <c r="Z1049" s="232"/>
      <c r="AA1049" s="232"/>
      <c r="AB1049" s="232"/>
      <c r="AC1049" s="232"/>
      <c r="AD1049" s="232"/>
      <c r="AE1049" s="232"/>
      <c r="AF1049" s="232"/>
      <c r="AG1049" s="232"/>
      <c r="AH1049" s="232"/>
      <c r="AI1049" s="232"/>
      <c r="AJ1049" s="232"/>
      <c r="AK1049" s="232"/>
      <c r="AL1049" s="232"/>
      <c r="AM1049" s="232"/>
      <c r="AN1049" s="232"/>
      <c r="AO1049" s="232"/>
      <c r="AP1049" s="232"/>
      <c r="AQ1049" s="232"/>
      <c r="AR1049" s="231"/>
      <c r="AS1049" s="231"/>
      <c r="AT1049" s="231"/>
      <c r="AU1049" s="231"/>
      <c r="AV1049" s="231"/>
      <c r="AW1049" s="231"/>
      <c r="AX1049" s="231"/>
      <c r="AY1049" s="231"/>
    </row>
    <row r="1050" spans="3:51" s="255" customFormat="1">
      <c r="C1050" s="227"/>
      <c r="D1050" s="253"/>
      <c r="E1050" s="254"/>
      <c r="F1050" s="217"/>
      <c r="G1050" s="228"/>
      <c r="H1050" s="229"/>
      <c r="I1050" s="229"/>
      <c r="J1050" s="216"/>
      <c r="K1050" s="217"/>
      <c r="L1050" s="230"/>
      <c r="M1050" s="231"/>
      <c r="N1050" s="231"/>
      <c r="O1050" s="231"/>
      <c r="P1050" s="231"/>
      <c r="Q1050" s="232"/>
      <c r="R1050" s="232"/>
      <c r="S1050" s="232"/>
      <c r="T1050" s="232"/>
      <c r="U1050" s="232"/>
      <c r="V1050" s="232"/>
      <c r="W1050" s="232"/>
      <c r="X1050" s="232"/>
      <c r="Y1050" s="232"/>
      <c r="Z1050" s="232"/>
      <c r="AA1050" s="232"/>
      <c r="AB1050" s="232"/>
      <c r="AC1050" s="232"/>
      <c r="AD1050" s="232"/>
      <c r="AE1050" s="232"/>
      <c r="AF1050" s="232"/>
      <c r="AG1050" s="232"/>
      <c r="AH1050" s="232"/>
      <c r="AI1050" s="232"/>
      <c r="AJ1050" s="232"/>
      <c r="AK1050" s="232"/>
      <c r="AL1050" s="232"/>
      <c r="AM1050" s="232"/>
      <c r="AN1050" s="232"/>
      <c r="AO1050" s="232"/>
      <c r="AP1050" s="232"/>
      <c r="AQ1050" s="232"/>
      <c r="AR1050" s="231"/>
      <c r="AS1050" s="231"/>
      <c r="AT1050" s="231"/>
      <c r="AU1050" s="231"/>
      <c r="AV1050" s="231"/>
      <c r="AW1050" s="231"/>
      <c r="AX1050" s="231"/>
      <c r="AY1050" s="231"/>
    </row>
    <row r="1051" spans="3:51" s="255" customFormat="1">
      <c r="C1051" s="227"/>
      <c r="D1051" s="253"/>
      <c r="E1051" s="254"/>
      <c r="F1051" s="217"/>
      <c r="G1051" s="228"/>
      <c r="H1051" s="229"/>
      <c r="I1051" s="229"/>
      <c r="J1051" s="216"/>
      <c r="K1051" s="217"/>
      <c r="L1051" s="230"/>
      <c r="M1051" s="231"/>
      <c r="N1051" s="231"/>
      <c r="O1051" s="231"/>
      <c r="P1051" s="231"/>
      <c r="Q1051" s="232"/>
      <c r="R1051" s="232"/>
      <c r="S1051" s="232"/>
      <c r="T1051" s="232"/>
      <c r="U1051" s="232"/>
      <c r="V1051" s="232"/>
      <c r="W1051" s="232"/>
      <c r="X1051" s="232"/>
      <c r="Y1051" s="232"/>
      <c r="Z1051" s="232"/>
      <c r="AA1051" s="232"/>
      <c r="AB1051" s="232"/>
      <c r="AC1051" s="232"/>
      <c r="AD1051" s="232"/>
      <c r="AE1051" s="232"/>
      <c r="AF1051" s="232"/>
      <c r="AG1051" s="232"/>
      <c r="AH1051" s="232"/>
      <c r="AI1051" s="232"/>
      <c r="AJ1051" s="232"/>
      <c r="AK1051" s="232"/>
      <c r="AL1051" s="232"/>
      <c r="AM1051" s="232"/>
      <c r="AN1051" s="232"/>
      <c r="AO1051" s="232"/>
      <c r="AP1051" s="232"/>
      <c r="AQ1051" s="232"/>
      <c r="AR1051" s="231"/>
      <c r="AS1051" s="231"/>
      <c r="AT1051" s="231"/>
      <c r="AU1051" s="231"/>
      <c r="AV1051" s="231"/>
      <c r="AW1051" s="231"/>
      <c r="AX1051" s="231"/>
      <c r="AY1051" s="231"/>
    </row>
    <row r="1052" spans="3:51" s="255" customFormat="1">
      <c r="C1052" s="227"/>
      <c r="D1052" s="253"/>
      <c r="E1052" s="254"/>
      <c r="F1052" s="217"/>
      <c r="G1052" s="228"/>
      <c r="H1052" s="229"/>
      <c r="I1052" s="229"/>
      <c r="J1052" s="216"/>
      <c r="K1052" s="217"/>
      <c r="L1052" s="230"/>
      <c r="M1052" s="231"/>
      <c r="N1052" s="231"/>
      <c r="O1052" s="231"/>
      <c r="P1052" s="231"/>
      <c r="Q1052" s="232"/>
      <c r="R1052" s="232"/>
      <c r="S1052" s="232"/>
      <c r="T1052" s="232"/>
      <c r="U1052" s="232"/>
      <c r="V1052" s="232"/>
      <c r="W1052" s="232"/>
      <c r="X1052" s="232"/>
      <c r="Y1052" s="232"/>
      <c r="Z1052" s="232"/>
      <c r="AA1052" s="232"/>
      <c r="AB1052" s="232"/>
      <c r="AC1052" s="232"/>
      <c r="AD1052" s="232"/>
      <c r="AE1052" s="232"/>
      <c r="AF1052" s="232"/>
      <c r="AG1052" s="232"/>
      <c r="AH1052" s="232"/>
      <c r="AI1052" s="232"/>
      <c r="AJ1052" s="232"/>
      <c r="AK1052" s="232"/>
      <c r="AL1052" s="232"/>
      <c r="AM1052" s="232"/>
      <c r="AN1052" s="232"/>
      <c r="AO1052" s="232"/>
      <c r="AP1052" s="232"/>
      <c r="AQ1052" s="232"/>
      <c r="AR1052" s="231"/>
      <c r="AS1052" s="231"/>
      <c r="AT1052" s="231"/>
      <c r="AU1052" s="231"/>
      <c r="AV1052" s="231"/>
      <c r="AW1052" s="231"/>
      <c r="AX1052" s="231"/>
      <c r="AY1052" s="231"/>
    </row>
    <row r="1053" spans="3:51" s="255" customFormat="1">
      <c r="C1053" s="227"/>
      <c r="D1053" s="253"/>
      <c r="E1053" s="254"/>
      <c r="F1053" s="217"/>
      <c r="G1053" s="228"/>
      <c r="H1053" s="229"/>
      <c r="I1053" s="229"/>
      <c r="J1053" s="216"/>
      <c r="K1053" s="217"/>
      <c r="L1053" s="230"/>
      <c r="M1053" s="231"/>
      <c r="N1053" s="231"/>
      <c r="O1053" s="231"/>
      <c r="P1053" s="231"/>
      <c r="Q1053" s="232"/>
      <c r="R1053" s="232"/>
      <c r="S1053" s="232"/>
      <c r="T1053" s="232"/>
      <c r="U1053" s="232"/>
      <c r="V1053" s="232"/>
      <c r="W1053" s="232"/>
      <c r="X1053" s="232"/>
      <c r="Y1053" s="232"/>
      <c r="Z1053" s="232"/>
      <c r="AA1053" s="232"/>
      <c r="AB1053" s="232"/>
      <c r="AC1053" s="232"/>
      <c r="AD1053" s="232"/>
      <c r="AE1053" s="232"/>
      <c r="AF1053" s="232"/>
      <c r="AG1053" s="232"/>
      <c r="AH1053" s="232"/>
      <c r="AI1053" s="232"/>
      <c r="AJ1053" s="232"/>
      <c r="AK1053" s="232"/>
      <c r="AL1053" s="232"/>
      <c r="AM1053" s="232"/>
      <c r="AN1053" s="232"/>
      <c r="AO1053" s="232"/>
      <c r="AP1053" s="232"/>
      <c r="AQ1053" s="232"/>
      <c r="AR1053" s="231"/>
      <c r="AS1053" s="231"/>
      <c r="AT1053" s="231"/>
      <c r="AU1053" s="231"/>
      <c r="AV1053" s="231"/>
      <c r="AW1053" s="231"/>
      <c r="AX1053" s="231"/>
      <c r="AY1053" s="231"/>
    </row>
    <row r="1054" spans="3:51" s="255" customFormat="1">
      <c r="C1054" s="227"/>
      <c r="D1054" s="253"/>
      <c r="E1054" s="254"/>
      <c r="F1054" s="217"/>
      <c r="G1054" s="228"/>
      <c r="H1054" s="229"/>
      <c r="I1054" s="229"/>
      <c r="J1054" s="216"/>
      <c r="K1054" s="217"/>
      <c r="L1054" s="230"/>
      <c r="M1054" s="231"/>
      <c r="N1054" s="231"/>
      <c r="O1054" s="231"/>
      <c r="P1054" s="231"/>
      <c r="Q1054" s="232"/>
      <c r="R1054" s="232"/>
      <c r="S1054" s="232"/>
      <c r="T1054" s="232"/>
      <c r="U1054" s="232"/>
      <c r="V1054" s="232"/>
      <c r="W1054" s="232"/>
      <c r="X1054" s="232"/>
      <c r="Y1054" s="232"/>
      <c r="Z1054" s="232"/>
      <c r="AA1054" s="232"/>
      <c r="AB1054" s="232"/>
      <c r="AC1054" s="232"/>
      <c r="AD1054" s="232"/>
      <c r="AE1054" s="232"/>
      <c r="AF1054" s="232"/>
      <c r="AG1054" s="232"/>
      <c r="AH1054" s="232"/>
      <c r="AI1054" s="232"/>
      <c r="AJ1054" s="232"/>
      <c r="AK1054" s="232"/>
      <c r="AL1054" s="232"/>
      <c r="AM1054" s="232"/>
      <c r="AN1054" s="232"/>
      <c r="AO1054" s="232"/>
      <c r="AP1054" s="232"/>
      <c r="AQ1054" s="232"/>
      <c r="AR1054" s="231"/>
      <c r="AS1054" s="231"/>
      <c r="AT1054" s="231"/>
      <c r="AU1054" s="231"/>
      <c r="AV1054" s="231"/>
      <c r="AW1054" s="231"/>
      <c r="AX1054" s="231"/>
      <c r="AY1054" s="231"/>
    </row>
    <row r="1055" spans="3:51" s="255" customFormat="1">
      <c r="C1055" s="227"/>
      <c r="D1055" s="253"/>
      <c r="E1055" s="254"/>
      <c r="F1055" s="217"/>
      <c r="G1055" s="228"/>
      <c r="H1055" s="229"/>
      <c r="I1055" s="229"/>
      <c r="J1055" s="216"/>
      <c r="K1055" s="217"/>
      <c r="L1055" s="230"/>
      <c r="M1055" s="231"/>
      <c r="N1055" s="231"/>
      <c r="O1055" s="231"/>
      <c r="P1055" s="231"/>
      <c r="Q1055" s="232"/>
      <c r="R1055" s="232"/>
      <c r="S1055" s="232"/>
      <c r="T1055" s="232"/>
      <c r="U1055" s="232"/>
      <c r="V1055" s="232"/>
      <c r="W1055" s="232"/>
      <c r="X1055" s="232"/>
      <c r="Y1055" s="232"/>
      <c r="Z1055" s="232"/>
      <c r="AA1055" s="232"/>
      <c r="AB1055" s="232"/>
      <c r="AC1055" s="232"/>
      <c r="AD1055" s="232"/>
      <c r="AE1055" s="232"/>
      <c r="AF1055" s="232"/>
      <c r="AG1055" s="232"/>
      <c r="AH1055" s="232"/>
      <c r="AI1055" s="232"/>
      <c r="AJ1055" s="232"/>
      <c r="AK1055" s="232"/>
      <c r="AL1055" s="232"/>
      <c r="AM1055" s="232"/>
      <c r="AN1055" s="232"/>
      <c r="AO1055" s="232"/>
      <c r="AP1055" s="232"/>
      <c r="AQ1055" s="232"/>
      <c r="AR1055" s="231"/>
      <c r="AS1055" s="231"/>
      <c r="AT1055" s="231"/>
      <c r="AU1055" s="231"/>
      <c r="AV1055" s="231"/>
      <c r="AW1055" s="231"/>
      <c r="AX1055" s="231"/>
      <c r="AY1055" s="231"/>
    </row>
    <row r="1056" spans="3:51" s="255" customFormat="1">
      <c r="C1056" s="227"/>
      <c r="D1056" s="253"/>
      <c r="E1056" s="254"/>
      <c r="F1056" s="217"/>
      <c r="G1056" s="228"/>
      <c r="H1056" s="229"/>
      <c r="I1056" s="229"/>
      <c r="J1056" s="216"/>
      <c r="K1056" s="217"/>
      <c r="L1056" s="230"/>
      <c r="M1056" s="231"/>
      <c r="N1056" s="231"/>
      <c r="O1056" s="231"/>
      <c r="P1056" s="231"/>
      <c r="Q1056" s="232"/>
      <c r="R1056" s="232"/>
      <c r="S1056" s="232"/>
      <c r="T1056" s="232"/>
      <c r="U1056" s="232"/>
      <c r="V1056" s="232"/>
      <c r="W1056" s="232"/>
      <c r="X1056" s="232"/>
      <c r="Y1056" s="232"/>
      <c r="Z1056" s="232"/>
      <c r="AA1056" s="232"/>
      <c r="AB1056" s="232"/>
      <c r="AC1056" s="232"/>
      <c r="AD1056" s="232"/>
      <c r="AE1056" s="232"/>
      <c r="AF1056" s="232"/>
      <c r="AG1056" s="232"/>
      <c r="AH1056" s="232"/>
      <c r="AI1056" s="232"/>
      <c r="AJ1056" s="232"/>
      <c r="AK1056" s="232"/>
      <c r="AL1056" s="232"/>
      <c r="AM1056" s="232"/>
      <c r="AN1056" s="232"/>
      <c r="AO1056" s="232"/>
      <c r="AP1056" s="232"/>
      <c r="AQ1056" s="232"/>
      <c r="AR1056" s="231"/>
      <c r="AS1056" s="231"/>
      <c r="AT1056" s="231"/>
      <c r="AU1056" s="231"/>
      <c r="AV1056" s="231"/>
      <c r="AW1056" s="231"/>
      <c r="AX1056" s="231"/>
      <c r="AY1056" s="231"/>
    </row>
    <row r="1057" spans="3:51" s="255" customFormat="1">
      <c r="C1057" s="227"/>
      <c r="D1057" s="253"/>
      <c r="E1057" s="254"/>
      <c r="F1057" s="217"/>
      <c r="G1057" s="228"/>
      <c r="H1057" s="229"/>
      <c r="I1057" s="229"/>
      <c r="J1057" s="216"/>
      <c r="K1057" s="217"/>
      <c r="L1057" s="230"/>
      <c r="M1057" s="231"/>
      <c r="N1057" s="231"/>
      <c r="O1057" s="231"/>
      <c r="P1057" s="231"/>
      <c r="Q1057" s="232"/>
      <c r="R1057" s="232"/>
      <c r="S1057" s="232"/>
      <c r="T1057" s="232"/>
      <c r="U1057" s="232"/>
      <c r="V1057" s="232"/>
      <c r="W1057" s="232"/>
      <c r="X1057" s="232"/>
      <c r="Y1057" s="232"/>
      <c r="Z1057" s="232"/>
      <c r="AA1057" s="232"/>
      <c r="AB1057" s="232"/>
      <c r="AC1057" s="232"/>
      <c r="AD1057" s="232"/>
      <c r="AE1057" s="232"/>
      <c r="AF1057" s="232"/>
      <c r="AG1057" s="232"/>
      <c r="AH1057" s="232"/>
      <c r="AI1057" s="232"/>
      <c r="AJ1057" s="232"/>
      <c r="AK1057" s="232"/>
      <c r="AL1057" s="232"/>
      <c r="AM1057" s="232"/>
      <c r="AN1057" s="232"/>
      <c r="AO1057" s="232"/>
      <c r="AP1057" s="232"/>
      <c r="AQ1057" s="232"/>
      <c r="AR1057" s="231"/>
      <c r="AS1057" s="231"/>
      <c r="AT1057" s="231"/>
      <c r="AU1057" s="231"/>
      <c r="AV1057" s="231"/>
      <c r="AW1057" s="231"/>
      <c r="AX1057" s="231"/>
      <c r="AY1057" s="231"/>
    </row>
    <row r="1058" spans="3:51" s="255" customFormat="1">
      <c r="C1058" s="227"/>
      <c r="D1058" s="253"/>
      <c r="E1058" s="254"/>
      <c r="F1058" s="217"/>
      <c r="G1058" s="228"/>
      <c r="H1058" s="229"/>
      <c r="I1058" s="229"/>
      <c r="J1058" s="216"/>
      <c r="K1058" s="217"/>
      <c r="L1058" s="230"/>
      <c r="M1058" s="231"/>
      <c r="N1058" s="231"/>
      <c r="O1058" s="231"/>
      <c r="P1058" s="231"/>
      <c r="Q1058" s="232"/>
      <c r="R1058" s="232"/>
      <c r="S1058" s="232"/>
      <c r="T1058" s="232"/>
      <c r="U1058" s="232"/>
      <c r="V1058" s="232"/>
      <c r="W1058" s="232"/>
      <c r="X1058" s="232"/>
      <c r="Y1058" s="232"/>
      <c r="Z1058" s="232"/>
      <c r="AA1058" s="232"/>
      <c r="AB1058" s="232"/>
      <c r="AC1058" s="232"/>
      <c r="AD1058" s="232"/>
      <c r="AE1058" s="232"/>
      <c r="AF1058" s="232"/>
      <c r="AG1058" s="232"/>
      <c r="AH1058" s="232"/>
      <c r="AI1058" s="232"/>
      <c r="AJ1058" s="232"/>
      <c r="AK1058" s="232"/>
      <c r="AL1058" s="232"/>
      <c r="AM1058" s="232"/>
      <c r="AN1058" s="232"/>
      <c r="AO1058" s="232"/>
      <c r="AP1058" s="232"/>
      <c r="AQ1058" s="232"/>
      <c r="AR1058" s="231"/>
      <c r="AS1058" s="231"/>
      <c r="AT1058" s="231"/>
      <c r="AU1058" s="231"/>
      <c r="AV1058" s="231"/>
      <c r="AW1058" s="231"/>
      <c r="AX1058" s="231"/>
      <c r="AY1058" s="231"/>
    </row>
    <row r="1059" spans="3:51" s="255" customFormat="1">
      <c r="C1059" s="227"/>
      <c r="D1059" s="253"/>
      <c r="E1059" s="254"/>
      <c r="F1059" s="217"/>
      <c r="G1059" s="228"/>
      <c r="H1059" s="229"/>
      <c r="I1059" s="229"/>
      <c r="J1059" s="216"/>
      <c r="K1059" s="217"/>
      <c r="L1059" s="230"/>
      <c r="M1059" s="231"/>
      <c r="N1059" s="231"/>
      <c r="O1059" s="231"/>
      <c r="P1059" s="231"/>
      <c r="Q1059" s="232"/>
      <c r="R1059" s="232"/>
      <c r="S1059" s="232"/>
      <c r="T1059" s="232"/>
      <c r="U1059" s="232"/>
      <c r="V1059" s="232"/>
      <c r="W1059" s="232"/>
      <c r="X1059" s="232"/>
      <c r="Y1059" s="232"/>
      <c r="Z1059" s="232"/>
      <c r="AA1059" s="232"/>
      <c r="AB1059" s="232"/>
      <c r="AC1059" s="232"/>
      <c r="AD1059" s="232"/>
      <c r="AE1059" s="232"/>
      <c r="AF1059" s="232"/>
      <c r="AG1059" s="232"/>
      <c r="AH1059" s="232"/>
      <c r="AI1059" s="232"/>
      <c r="AJ1059" s="232"/>
      <c r="AK1059" s="232"/>
      <c r="AL1059" s="232"/>
      <c r="AM1059" s="232"/>
      <c r="AN1059" s="232"/>
      <c r="AO1059" s="232"/>
      <c r="AP1059" s="232"/>
      <c r="AQ1059" s="232"/>
      <c r="AR1059" s="231"/>
      <c r="AS1059" s="231"/>
      <c r="AT1059" s="231"/>
      <c r="AU1059" s="231"/>
      <c r="AV1059" s="231"/>
      <c r="AW1059" s="231"/>
      <c r="AX1059" s="231"/>
      <c r="AY1059" s="231"/>
    </row>
    <row r="1060" spans="3:51" s="255" customFormat="1">
      <c r="C1060" s="227"/>
      <c r="D1060" s="253"/>
      <c r="E1060" s="254"/>
      <c r="F1060" s="217"/>
      <c r="G1060" s="228"/>
      <c r="H1060" s="229"/>
      <c r="I1060" s="229"/>
      <c r="J1060" s="216"/>
      <c r="K1060" s="217"/>
      <c r="L1060" s="230"/>
      <c r="M1060" s="231"/>
      <c r="N1060" s="231"/>
      <c r="O1060" s="231"/>
      <c r="P1060" s="231"/>
      <c r="Q1060" s="232"/>
      <c r="R1060" s="232"/>
      <c r="S1060" s="232"/>
      <c r="T1060" s="232"/>
      <c r="U1060" s="232"/>
      <c r="V1060" s="232"/>
      <c r="W1060" s="232"/>
      <c r="X1060" s="232"/>
      <c r="Y1060" s="232"/>
      <c r="Z1060" s="232"/>
      <c r="AA1060" s="232"/>
      <c r="AB1060" s="232"/>
      <c r="AC1060" s="232"/>
      <c r="AD1060" s="232"/>
      <c r="AE1060" s="232"/>
      <c r="AF1060" s="232"/>
      <c r="AG1060" s="232"/>
      <c r="AH1060" s="232"/>
      <c r="AI1060" s="232"/>
      <c r="AJ1060" s="232"/>
      <c r="AK1060" s="232"/>
      <c r="AL1060" s="232"/>
      <c r="AM1060" s="232"/>
      <c r="AN1060" s="232"/>
      <c r="AO1060" s="232"/>
      <c r="AP1060" s="232"/>
      <c r="AQ1060" s="232"/>
      <c r="AR1060" s="231"/>
      <c r="AS1060" s="231"/>
      <c r="AT1060" s="231"/>
      <c r="AU1060" s="231"/>
      <c r="AV1060" s="231"/>
      <c r="AW1060" s="231"/>
      <c r="AX1060" s="231"/>
      <c r="AY1060" s="231"/>
    </row>
    <row r="1061" spans="3:51" s="255" customFormat="1">
      <c r="C1061" s="227"/>
      <c r="D1061" s="253"/>
      <c r="E1061" s="254"/>
      <c r="F1061" s="217"/>
      <c r="G1061" s="228"/>
      <c r="H1061" s="229"/>
      <c r="I1061" s="229"/>
      <c r="J1061" s="216"/>
      <c r="K1061" s="217"/>
      <c r="L1061" s="230"/>
      <c r="M1061" s="231"/>
      <c r="N1061" s="231"/>
      <c r="O1061" s="231"/>
      <c r="P1061" s="231"/>
      <c r="Q1061" s="232"/>
      <c r="R1061" s="232"/>
      <c r="S1061" s="232"/>
      <c r="T1061" s="232"/>
      <c r="U1061" s="232"/>
      <c r="V1061" s="232"/>
      <c r="W1061" s="232"/>
      <c r="X1061" s="232"/>
      <c r="Y1061" s="232"/>
      <c r="Z1061" s="232"/>
      <c r="AA1061" s="232"/>
      <c r="AB1061" s="232"/>
      <c r="AC1061" s="232"/>
      <c r="AD1061" s="232"/>
      <c r="AE1061" s="232"/>
      <c r="AF1061" s="232"/>
      <c r="AG1061" s="232"/>
      <c r="AH1061" s="232"/>
      <c r="AI1061" s="232"/>
      <c r="AJ1061" s="232"/>
      <c r="AK1061" s="232"/>
      <c r="AL1061" s="232"/>
      <c r="AM1061" s="232"/>
      <c r="AN1061" s="232"/>
      <c r="AO1061" s="232"/>
      <c r="AP1061" s="232"/>
      <c r="AQ1061" s="232"/>
      <c r="AR1061" s="231"/>
      <c r="AS1061" s="231"/>
      <c r="AT1061" s="231"/>
      <c r="AU1061" s="231"/>
      <c r="AV1061" s="231"/>
      <c r="AW1061" s="231"/>
      <c r="AX1061" s="231"/>
      <c r="AY1061" s="231"/>
    </row>
    <row r="1062" spans="3:51" s="255" customFormat="1">
      <c r="C1062" s="227"/>
      <c r="D1062" s="253"/>
      <c r="E1062" s="254"/>
      <c r="F1062" s="217"/>
      <c r="G1062" s="228"/>
      <c r="H1062" s="229"/>
      <c r="I1062" s="229"/>
      <c r="J1062" s="216"/>
      <c r="K1062" s="217"/>
      <c r="L1062" s="230"/>
      <c r="M1062" s="231"/>
      <c r="N1062" s="231"/>
      <c r="O1062" s="231"/>
      <c r="P1062" s="231"/>
      <c r="Q1062" s="232"/>
      <c r="R1062" s="232"/>
      <c r="S1062" s="232"/>
      <c r="T1062" s="232"/>
      <c r="U1062" s="232"/>
      <c r="V1062" s="232"/>
      <c r="W1062" s="232"/>
      <c r="X1062" s="232"/>
      <c r="Y1062" s="232"/>
      <c r="Z1062" s="232"/>
      <c r="AA1062" s="232"/>
      <c r="AB1062" s="232"/>
      <c r="AC1062" s="232"/>
      <c r="AD1062" s="232"/>
      <c r="AE1062" s="232"/>
      <c r="AF1062" s="232"/>
      <c r="AG1062" s="232"/>
      <c r="AH1062" s="232"/>
      <c r="AI1062" s="232"/>
      <c r="AJ1062" s="232"/>
      <c r="AK1062" s="232"/>
      <c r="AL1062" s="232"/>
      <c r="AM1062" s="232"/>
      <c r="AN1062" s="232"/>
      <c r="AO1062" s="232"/>
      <c r="AP1062" s="232"/>
      <c r="AQ1062" s="232"/>
      <c r="AR1062" s="231"/>
      <c r="AS1062" s="231"/>
      <c r="AT1062" s="231"/>
      <c r="AU1062" s="231"/>
      <c r="AV1062" s="231"/>
      <c r="AW1062" s="231"/>
      <c r="AX1062" s="231"/>
      <c r="AY1062" s="231"/>
    </row>
    <row r="1063" spans="3:51" s="255" customFormat="1">
      <c r="C1063" s="227"/>
      <c r="D1063" s="253"/>
      <c r="E1063" s="254"/>
      <c r="F1063" s="217"/>
      <c r="G1063" s="228"/>
      <c r="H1063" s="229"/>
      <c r="I1063" s="229"/>
      <c r="J1063" s="216"/>
      <c r="K1063" s="217"/>
      <c r="L1063" s="230"/>
      <c r="M1063" s="231"/>
      <c r="N1063" s="231"/>
      <c r="O1063" s="231"/>
      <c r="P1063" s="231"/>
      <c r="Q1063" s="232"/>
      <c r="R1063" s="232"/>
      <c r="S1063" s="232"/>
      <c r="T1063" s="232"/>
      <c r="U1063" s="232"/>
      <c r="V1063" s="232"/>
      <c r="W1063" s="232"/>
      <c r="X1063" s="232"/>
      <c r="Y1063" s="232"/>
      <c r="Z1063" s="232"/>
      <c r="AA1063" s="232"/>
      <c r="AB1063" s="232"/>
      <c r="AC1063" s="232"/>
      <c r="AD1063" s="232"/>
      <c r="AE1063" s="232"/>
      <c r="AF1063" s="232"/>
      <c r="AG1063" s="232"/>
      <c r="AH1063" s="232"/>
      <c r="AI1063" s="232"/>
      <c r="AJ1063" s="232"/>
      <c r="AK1063" s="232"/>
      <c r="AL1063" s="232"/>
      <c r="AM1063" s="232"/>
      <c r="AN1063" s="232"/>
      <c r="AO1063" s="232"/>
      <c r="AP1063" s="232"/>
      <c r="AQ1063" s="232"/>
      <c r="AR1063" s="231"/>
      <c r="AS1063" s="231"/>
      <c r="AT1063" s="231"/>
      <c r="AU1063" s="231"/>
      <c r="AV1063" s="231"/>
      <c r="AW1063" s="231"/>
      <c r="AX1063" s="231"/>
      <c r="AY1063" s="231"/>
    </row>
    <row r="1064" spans="3:51" s="255" customFormat="1">
      <c r="C1064" s="227"/>
      <c r="D1064" s="253"/>
      <c r="E1064" s="254"/>
      <c r="F1064" s="217"/>
      <c r="G1064" s="228"/>
      <c r="H1064" s="229"/>
      <c r="I1064" s="229"/>
      <c r="J1064" s="216"/>
      <c r="K1064" s="217"/>
      <c r="L1064" s="230"/>
      <c r="M1064" s="231"/>
      <c r="N1064" s="231"/>
      <c r="O1064" s="231"/>
      <c r="P1064" s="231"/>
      <c r="Q1064" s="232"/>
      <c r="R1064" s="232"/>
      <c r="S1064" s="232"/>
      <c r="T1064" s="232"/>
      <c r="U1064" s="232"/>
      <c r="V1064" s="232"/>
      <c r="W1064" s="232"/>
      <c r="X1064" s="232"/>
      <c r="Y1064" s="232"/>
      <c r="Z1064" s="232"/>
      <c r="AA1064" s="232"/>
      <c r="AB1064" s="232"/>
      <c r="AC1064" s="232"/>
      <c r="AD1064" s="232"/>
      <c r="AE1064" s="232"/>
      <c r="AF1064" s="232"/>
      <c r="AG1064" s="232"/>
      <c r="AH1064" s="232"/>
      <c r="AI1064" s="232"/>
      <c r="AJ1064" s="232"/>
      <c r="AK1064" s="232"/>
      <c r="AL1064" s="232"/>
      <c r="AM1064" s="232"/>
      <c r="AN1064" s="232"/>
      <c r="AO1064" s="232"/>
      <c r="AP1064" s="232"/>
      <c r="AQ1064" s="232"/>
      <c r="AR1064" s="231"/>
      <c r="AS1064" s="231"/>
      <c r="AT1064" s="231"/>
      <c r="AU1064" s="231"/>
      <c r="AV1064" s="231"/>
      <c r="AW1064" s="231"/>
      <c r="AX1064" s="231"/>
      <c r="AY1064" s="231"/>
    </row>
    <row r="1065" spans="3:51" s="255" customFormat="1">
      <c r="C1065" s="227"/>
      <c r="D1065" s="253"/>
      <c r="E1065" s="254"/>
      <c r="F1065" s="217"/>
      <c r="G1065" s="228"/>
      <c r="H1065" s="229"/>
      <c r="I1065" s="229"/>
      <c r="J1065" s="216"/>
      <c r="K1065" s="217"/>
      <c r="L1065" s="230"/>
      <c r="M1065" s="231"/>
      <c r="N1065" s="231"/>
      <c r="O1065" s="231"/>
      <c r="P1065" s="231"/>
      <c r="Q1065" s="232"/>
      <c r="R1065" s="232"/>
      <c r="S1065" s="232"/>
      <c r="T1065" s="232"/>
      <c r="U1065" s="232"/>
      <c r="V1065" s="232"/>
      <c r="W1065" s="232"/>
      <c r="X1065" s="232"/>
      <c r="Y1065" s="232"/>
      <c r="Z1065" s="232"/>
      <c r="AA1065" s="232"/>
      <c r="AB1065" s="232"/>
      <c r="AC1065" s="232"/>
      <c r="AD1065" s="232"/>
      <c r="AE1065" s="232"/>
      <c r="AF1065" s="232"/>
      <c r="AG1065" s="232"/>
      <c r="AH1065" s="232"/>
      <c r="AI1065" s="232"/>
      <c r="AJ1065" s="232"/>
      <c r="AK1065" s="232"/>
      <c r="AL1065" s="232"/>
      <c r="AM1065" s="232"/>
      <c r="AN1065" s="232"/>
      <c r="AO1065" s="232"/>
      <c r="AP1065" s="232"/>
      <c r="AQ1065" s="232"/>
      <c r="AR1065" s="231"/>
      <c r="AS1065" s="231"/>
      <c r="AT1065" s="231"/>
      <c r="AU1065" s="231"/>
      <c r="AV1065" s="231"/>
      <c r="AW1065" s="231"/>
      <c r="AX1065" s="231"/>
      <c r="AY1065" s="231"/>
    </row>
    <row r="1066" spans="3:51" s="255" customFormat="1">
      <c r="C1066" s="227"/>
      <c r="D1066" s="253"/>
      <c r="E1066" s="254"/>
      <c r="F1066" s="217"/>
      <c r="G1066" s="228"/>
      <c r="H1066" s="229"/>
      <c r="I1066" s="229"/>
      <c r="J1066" s="216"/>
      <c r="K1066" s="217"/>
      <c r="L1066" s="230"/>
      <c r="M1066" s="231"/>
      <c r="N1066" s="231"/>
      <c r="O1066" s="231"/>
      <c r="P1066" s="231"/>
      <c r="Q1066" s="232"/>
      <c r="R1066" s="232"/>
      <c r="S1066" s="232"/>
      <c r="T1066" s="232"/>
      <c r="U1066" s="232"/>
      <c r="V1066" s="232"/>
      <c r="W1066" s="232"/>
      <c r="X1066" s="232"/>
      <c r="Y1066" s="232"/>
      <c r="Z1066" s="232"/>
      <c r="AA1066" s="232"/>
      <c r="AB1066" s="232"/>
      <c r="AC1066" s="232"/>
      <c r="AD1066" s="232"/>
      <c r="AE1066" s="232"/>
      <c r="AF1066" s="232"/>
      <c r="AG1066" s="232"/>
      <c r="AH1066" s="232"/>
      <c r="AI1066" s="232"/>
      <c r="AJ1066" s="232"/>
      <c r="AK1066" s="232"/>
      <c r="AL1066" s="232"/>
      <c r="AM1066" s="232"/>
      <c r="AN1066" s="232"/>
      <c r="AO1066" s="232"/>
      <c r="AP1066" s="232"/>
      <c r="AQ1066" s="232"/>
      <c r="AR1066" s="231"/>
      <c r="AS1066" s="231"/>
      <c r="AT1066" s="231"/>
      <c r="AU1066" s="231"/>
      <c r="AV1066" s="231"/>
      <c r="AW1066" s="231"/>
      <c r="AX1066" s="231"/>
      <c r="AY1066" s="231"/>
    </row>
    <row r="1067" spans="3:51" s="255" customFormat="1">
      <c r="C1067" s="227"/>
      <c r="D1067" s="253"/>
      <c r="E1067" s="254"/>
      <c r="F1067" s="217"/>
      <c r="G1067" s="228"/>
      <c r="H1067" s="229"/>
      <c r="I1067" s="229"/>
      <c r="J1067" s="216"/>
      <c r="K1067" s="217"/>
      <c r="L1067" s="230"/>
      <c r="M1067" s="231"/>
      <c r="N1067" s="231"/>
      <c r="O1067" s="231"/>
      <c r="P1067" s="231"/>
      <c r="Q1067" s="232"/>
      <c r="R1067" s="232"/>
      <c r="S1067" s="232"/>
      <c r="T1067" s="232"/>
      <c r="U1067" s="232"/>
      <c r="V1067" s="232"/>
      <c r="W1067" s="232"/>
      <c r="X1067" s="232"/>
      <c r="Y1067" s="232"/>
      <c r="Z1067" s="232"/>
      <c r="AA1067" s="232"/>
      <c r="AB1067" s="232"/>
      <c r="AC1067" s="232"/>
      <c r="AD1067" s="232"/>
      <c r="AE1067" s="232"/>
      <c r="AF1067" s="232"/>
      <c r="AG1067" s="232"/>
      <c r="AH1067" s="232"/>
      <c r="AI1067" s="232"/>
      <c r="AJ1067" s="232"/>
      <c r="AK1067" s="232"/>
      <c r="AL1067" s="232"/>
      <c r="AM1067" s="232"/>
      <c r="AN1067" s="232"/>
      <c r="AO1067" s="232"/>
      <c r="AP1067" s="232"/>
      <c r="AQ1067" s="232"/>
      <c r="AR1067" s="231"/>
      <c r="AS1067" s="231"/>
      <c r="AT1067" s="231"/>
      <c r="AU1067" s="231"/>
      <c r="AV1067" s="231"/>
      <c r="AW1067" s="231"/>
      <c r="AX1067" s="231"/>
      <c r="AY1067" s="231"/>
    </row>
    <row r="1068" spans="3:51" s="255" customFormat="1">
      <c r="C1068" s="227"/>
      <c r="D1068" s="253"/>
      <c r="E1068" s="254"/>
      <c r="F1068" s="217"/>
      <c r="G1068" s="228"/>
      <c r="H1068" s="229"/>
      <c r="I1068" s="229"/>
      <c r="J1068" s="216"/>
      <c r="K1068" s="217"/>
      <c r="L1068" s="230"/>
      <c r="M1068" s="231"/>
      <c r="N1068" s="231"/>
      <c r="O1068" s="231"/>
      <c r="P1068" s="231"/>
      <c r="Q1068" s="232"/>
      <c r="R1068" s="232"/>
      <c r="S1068" s="232"/>
      <c r="T1068" s="232"/>
      <c r="U1068" s="232"/>
      <c r="V1068" s="232"/>
      <c r="W1068" s="232"/>
      <c r="X1068" s="232"/>
      <c r="Y1068" s="232"/>
      <c r="Z1068" s="232"/>
      <c r="AA1068" s="232"/>
      <c r="AB1068" s="232"/>
      <c r="AC1068" s="232"/>
      <c r="AD1068" s="232"/>
      <c r="AE1068" s="232"/>
      <c r="AF1068" s="232"/>
      <c r="AG1068" s="232"/>
      <c r="AH1068" s="232"/>
      <c r="AI1068" s="232"/>
      <c r="AJ1068" s="232"/>
      <c r="AK1068" s="232"/>
      <c r="AL1068" s="232"/>
      <c r="AM1068" s="232"/>
      <c r="AN1068" s="232"/>
      <c r="AO1068" s="232"/>
      <c r="AP1068" s="232"/>
      <c r="AQ1068" s="232"/>
      <c r="AR1068" s="231"/>
      <c r="AS1068" s="231"/>
      <c r="AT1068" s="231"/>
      <c r="AU1068" s="231"/>
      <c r="AV1068" s="231"/>
      <c r="AW1068" s="231"/>
      <c r="AX1068" s="231"/>
      <c r="AY1068" s="231"/>
    </row>
    <row r="1069" spans="3:51" s="255" customFormat="1">
      <c r="C1069" s="227"/>
      <c r="D1069" s="253"/>
      <c r="E1069" s="254"/>
      <c r="F1069" s="217"/>
      <c r="G1069" s="228"/>
      <c r="H1069" s="229"/>
      <c r="I1069" s="229"/>
      <c r="J1069" s="216"/>
      <c r="K1069" s="217"/>
      <c r="L1069" s="230"/>
      <c r="M1069" s="231"/>
      <c r="N1069" s="231"/>
      <c r="O1069" s="231"/>
      <c r="P1069" s="231"/>
      <c r="Q1069" s="232"/>
      <c r="R1069" s="232"/>
      <c r="S1069" s="232"/>
      <c r="T1069" s="232"/>
      <c r="U1069" s="232"/>
      <c r="V1069" s="232"/>
      <c r="W1069" s="232"/>
      <c r="X1069" s="232"/>
      <c r="Y1069" s="232"/>
      <c r="Z1069" s="232"/>
      <c r="AA1069" s="232"/>
      <c r="AB1069" s="232"/>
      <c r="AC1069" s="232"/>
      <c r="AD1069" s="232"/>
      <c r="AE1069" s="232"/>
      <c r="AF1069" s="232"/>
      <c r="AG1069" s="232"/>
      <c r="AH1069" s="232"/>
      <c r="AI1069" s="232"/>
      <c r="AJ1069" s="232"/>
      <c r="AK1069" s="232"/>
      <c r="AL1069" s="232"/>
      <c r="AM1069" s="232"/>
      <c r="AN1069" s="232"/>
      <c r="AO1069" s="232"/>
      <c r="AP1069" s="232"/>
      <c r="AQ1069" s="232"/>
      <c r="AR1069" s="231"/>
      <c r="AS1069" s="231"/>
      <c r="AT1069" s="231"/>
      <c r="AU1069" s="231"/>
      <c r="AV1069" s="231"/>
      <c r="AW1069" s="231"/>
      <c r="AX1069" s="231"/>
      <c r="AY1069" s="231"/>
    </row>
    <row r="1070" spans="3:51" s="255" customFormat="1">
      <c r="C1070" s="227"/>
      <c r="D1070" s="253"/>
      <c r="E1070" s="254"/>
      <c r="F1070" s="217"/>
      <c r="G1070" s="228"/>
      <c r="H1070" s="229"/>
      <c r="I1070" s="229"/>
      <c r="J1070" s="216"/>
      <c r="K1070" s="217"/>
      <c r="L1070" s="230"/>
      <c r="M1070" s="231"/>
      <c r="N1070" s="231"/>
      <c r="O1070" s="231"/>
      <c r="P1070" s="231"/>
      <c r="Q1070" s="232"/>
      <c r="R1070" s="232"/>
      <c r="S1070" s="232"/>
      <c r="T1070" s="232"/>
      <c r="U1070" s="232"/>
      <c r="V1070" s="232"/>
      <c r="W1070" s="232"/>
      <c r="X1070" s="232"/>
      <c r="Y1070" s="232"/>
      <c r="Z1070" s="232"/>
      <c r="AA1070" s="232"/>
      <c r="AB1070" s="232"/>
      <c r="AC1070" s="232"/>
      <c r="AD1070" s="232"/>
      <c r="AE1070" s="232"/>
      <c r="AF1070" s="232"/>
      <c r="AG1070" s="232"/>
      <c r="AH1070" s="232"/>
      <c r="AI1070" s="232"/>
      <c r="AJ1070" s="232"/>
      <c r="AK1070" s="232"/>
      <c r="AL1070" s="232"/>
      <c r="AM1070" s="232"/>
      <c r="AN1070" s="232"/>
      <c r="AO1070" s="232"/>
      <c r="AP1070" s="232"/>
      <c r="AQ1070" s="232"/>
      <c r="AR1070" s="231"/>
      <c r="AS1070" s="231"/>
      <c r="AT1070" s="231"/>
      <c r="AU1070" s="231"/>
      <c r="AV1070" s="231"/>
      <c r="AW1070" s="231"/>
      <c r="AX1070" s="231"/>
      <c r="AY1070" s="231"/>
    </row>
    <row r="1071" spans="3:51" s="255" customFormat="1">
      <c r="C1071" s="227"/>
      <c r="D1071" s="253"/>
      <c r="E1071" s="254"/>
      <c r="F1071" s="217"/>
      <c r="G1071" s="228"/>
      <c r="H1071" s="229"/>
      <c r="I1071" s="229"/>
      <c r="J1071" s="216"/>
      <c r="K1071" s="217"/>
      <c r="L1071" s="230"/>
      <c r="M1071" s="231"/>
      <c r="N1071" s="231"/>
      <c r="O1071" s="231"/>
      <c r="P1071" s="231"/>
      <c r="Q1071" s="232"/>
      <c r="R1071" s="232"/>
      <c r="S1071" s="232"/>
      <c r="T1071" s="232"/>
      <c r="U1071" s="232"/>
      <c r="V1071" s="232"/>
      <c r="W1071" s="232"/>
      <c r="X1071" s="232"/>
      <c r="Y1071" s="232"/>
      <c r="Z1071" s="232"/>
      <c r="AA1071" s="232"/>
      <c r="AB1071" s="232"/>
      <c r="AC1071" s="232"/>
      <c r="AD1071" s="232"/>
      <c r="AE1071" s="232"/>
      <c r="AF1071" s="232"/>
      <c r="AG1071" s="232"/>
      <c r="AH1071" s="232"/>
      <c r="AI1071" s="232"/>
      <c r="AJ1071" s="232"/>
      <c r="AK1071" s="232"/>
      <c r="AL1071" s="232"/>
      <c r="AM1071" s="232"/>
      <c r="AN1071" s="232"/>
      <c r="AO1071" s="232"/>
      <c r="AP1071" s="232"/>
      <c r="AQ1071" s="232"/>
      <c r="AR1071" s="231"/>
      <c r="AS1071" s="231"/>
      <c r="AT1071" s="231"/>
      <c r="AU1071" s="231"/>
      <c r="AV1071" s="231"/>
      <c r="AW1071" s="231"/>
      <c r="AX1071" s="231"/>
      <c r="AY1071" s="231"/>
    </row>
    <row r="1072" spans="3:51" s="255" customFormat="1">
      <c r="C1072" s="227"/>
      <c r="D1072" s="253"/>
      <c r="E1072" s="254"/>
      <c r="F1072" s="217"/>
      <c r="G1072" s="228"/>
      <c r="H1072" s="229"/>
      <c r="I1072" s="229"/>
      <c r="J1072" s="216"/>
      <c r="K1072" s="217"/>
      <c r="L1072" s="230"/>
      <c r="M1072" s="231"/>
      <c r="N1072" s="231"/>
      <c r="O1072" s="231"/>
      <c r="P1072" s="231"/>
      <c r="Q1072" s="232"/>
      <c r="R1072" s="232"/>
      <c r="S1072" s="232"/>
      <c r="T1072" s="232"/>
      <c r="U1072" s="232"/>
      <c r="V1072" s="232"/>
      <c r="W1072" s="232"/>
      <c r="X1072" s="232"/>
      <c r="Y1072" s="232"/>
      <c r="Z1072" s="232"/>
      <c r="AA1072" s="232"/>
      <c r="AB1072" s="232"/>
      <c r="AC1072" s="232"/>
      <c r="AD1072" s="232"/>
      <c r="AE1072" s="232"/>
      <c r="AF1072" s="232"/>
      <c r="AG1072" s="232"/>
      <c r="AH1072" s="232"/>
      <c r="AI1072" s="232"/>
      <c r="AJ1072" s="232"/>
      <c r="AK1072" s="232"/>
      <c r="AL1072" s="232"/>
      <c r="AM1072" s="232"/>
      <c r="AN1072" s="232"/>
      <c r="AO1072" s="232"/>
      <c r="AP1072" s="232"/>
      <c r="AQ1072" s="232"/>
      <c r="AR1072" s="231"/>
      <c r="AS1072" s="231"/>
      <c r="AT1072" s="231"/>
      <c r="AU1072" s="231"/>
      <c r="AV1072" s="231"/>
      <c r="AW1072" s="231"/>
      <c r="AX1072" s="231"/>
      <c r="AY1072" s="231"/>
    </row>
    <row r="1073" spans="3:51" s="255" customFormat="1">
      <c r="C1073" s="227"/>
      <c r="D1073" s="253"/>
      <c r="E1073" s="254"/>
      <c r="F1073" s="217"/>
      <c r="G1073" s="228"/>
      <c r="H1073" s="229"/>
      <c r="I1073" s="229"/>
      <c r="J1073" s="216"/>
      <c r="K1073" s="217"/>
      <c r="L1073" s="230"/>
      <c r="M1073" s="231"/>
      <c r="N1073" s="231"/>
      <c r="O1073" s="231"/>
      <c r="P1073" s="231"/>
      <c r="Q1073" s="232"/>
      <c r="R1073" s="232"/>
      <c r="S1073" s="232"/>
      <c r="T1073" s="232"/>
      <c r="U1073" s="232"/>
      <c r="V1073" s="232"/>
      <c r="W1073" s="232"/>
      <c r="X1073" s="232"/>
      <c r="Y1073" s="232"/>
      <c r="Z1073" s="232"/>
      <c r="AA1073" s="232"/>
      <c r="AB1073" s="232"/>
      <c r="AC1073" s="232"/>
      <c r="AD1073" s="232"/>
      <c r="AE1073" s="232"/>
      <c r="AF1073" s="232"/>
      <c r="AG1073" s="232"/>
      <c r="AH1073" s="232"/>
      <c r="AI1073" s="232"/>
      <c r="AJ1073" s="232"/>
      <c r="AK1073" s="232"/>
      <c r="AL1073" s="232"/>
      <c r="AM1073" s="232"/>
      <c r="AN1073" s="232"/>
      <c r="AO1073" s="232"/>
      <c r="AP1073" s="232"/>
      <c r="AQ1073" s="232"/>
      <c r="AR1073" s="231"/>
      <c r="AS1073" s="231"/>
      <c r="AT1073" s="231"/>
      <c r="AU1073" s="231"/>
      <c r="AV1073" s="231"/>
      <c r="AW1073" s="231"/>
      <c r="AX1073" s="231"/>
      <c r="AY1073" s="231"/>
    </row>
    <row r="1074" spans="3:51" s="255" customFormat="1">
      <c r="C1074" s="227"/>
      <c r="D1074" s="253"/>
      <c r="E1074" s="254"/>
      <c r="F1074" s="217"/>
      <c r="G1074" s="228"/>
      <c r="H1074" s="229"/>
      <c r="I1074" s="229"/>
      <c r="J1074" s="216"/>
      <c r="K1074" s="217"/>
      <c r="L1074" s="230"/>
      <c r="M1074" s="231"/>
      <c r="N1074" s="231"/>
      <c r="O1074" s="231"/>
      <c r="P1074" s="231"/>
      <c r="Q1074" s="232"/>
      <c r="R1074" s="232"/>
      <c r="S1074" s="232"/>
      <c r="T1074" s="232"/>
      <c r="U1074" s="232"/>
      <c r="V1074" s="232"/>
      <c r="W1074" s="232"/>
      <c r="X1074" s="232"/>
      <c r="Y1074" s="232"/>
      <c r="Z1074" s="232"/>
      <c r="AA1074" s="232"/>
      <c r="AB1074" s="232"/>
      <c r="AC1074" s="232"/>
      <c r="AD1074" s="232"/>
      <c r="AE1074" s="232"/>
      <c r="AF1074" s="232"/>
      <c r="AG1074" s="232"/>
      <c r="AH1074" s="232"/>
      <c r="AI1074" s="232"/>
      <c r="AJ1074" s="232"/>
      <c r="AK1074" s="232"/>
      <c r="AL1074" s="232"/>
      <c r="AM1074" s="232"/>
      <c r="AN1074" s="232"/>
      <c r="AO1074" s="232"/>
      <c r="AP1074" s="232"/>
      <c r="AQ1074" s="232"/>
      <c r="AR1074" s="231"/>
      <c r="AS1074" s="231"/>
      <c r="AT1074" s="231"/>
      <c r="AU1074" s="231"/>
      <c r="AV1074" s="231"/>
      <c r="AW1074" s="231"/>
      <c r="AX1074" s="231"/>
      <c r="AY1074" s="231"/>
    </row>
    <row r="1075" spans="3:51" s="255" customFormat="1">
      <c r="C1075" s="227"/>
      <c r="D1075" s="253"/>
      <c r="E1075" s="254"/>
      <c r="F1075" s="217"/>
      <c r="G1075" s="228"/>
      <c r="H1075" s="229"/>
      <c r="I1075" s="229"/>
      <c r="J1075" s="216"/>
      <c r="K1075" s="217"/>
      <c r="L1075" s="230"/>
      <c r="M1075" s="231"/>
      <c r="N1075" s="231"/>
      <c r="O1075" s="231"/>
      <c r="P1075" s="231"/>
      <c r="Q1075" s="232"/>
      <c r="R1075" s="232"/>
      <c r="S1075" s="232"/>
      <c r="T1075" s="232"/>
      <c r="U1075" s="232"/>
      <c r="V1075" s="232"/>
      <c r="W1075" s="232"/>
      <c r="X1075" s="232"/>
      <c r="Y1075" s="232"/>
      <c r="Z1075" s="232"/>
      <c r="AA1075" s="232"/>
      <c r="AB1075" s="232"/>
      <c r="AC1075" s="232"/>
      <c r="AD1075" s="232"/>
      <c r="AE1075" s="232"/>
      <c r="AF1075" s="232"/>
      <c r="AG1075" s="232"/>
      <c r="AH1075" s="232"/>
      <c r="AI1075" s="232"/>
      <c r="AJ1075" s="232"/>
      <c r="AK1075" s="232"/>
      <c r="AL1075" s="232"/>
      <c r="AM1075" s="232"/>
      <c r="AN1075" s="232"/>
      <c r="AO1075" s="232"/>
      <c r="AP1075" s="232"/>
      <c r="AQ1075" s="232"/>
      <c r="AR1075" s="231"/>
      <c r="AS1075" s="231"/>
      <c r="AT1075" s="231"/>
      <c r="AU1075" s="231"/>
      <c r="AV1075" s="231"/>
      <c r="AW1075" s="231"/>
      <c r="AX1075" s="231"/>
      <c r="AY1075" s="231"/>
    </row>
    <row r="1076" spans="3:51" s="255" customFormat="1">
      <c r="C1076" s="227"/>
      <c r="D1076" s="253"/>
      <c r="E1076" s="254"/>
      <c r="F1076" s="217"/>
      <c r="G1076" s="228"/>
      <c r="H1076" s="229"/>
      <c r="I1076" s="229"/>
      <c r="J1076" s="216"/>
      <c r="K1076" s="217"/>
      <c r="L1076" s="230"/>
      <c r="M1076" s="231"/>
      <c r="N1076" s="231"/>
      <c r="O1076" s="231"/>
      <c r="P1076" s="231"/>
      <c r="Q1076" s="232"/>
      <c r="R1076" s="232"/>
      <c r="S1076" s="232"/>
      <c r="T1076" s="232"/>
      <c r="U1076" s="232"/>
      <c r="V1076" s="232"/>
      <c r="W1076" s="232"/>
      <c r="X1076" s="232"/>
      <c r="Y1076" s="232"/>
      <c r="Z1076" s="232"/>
      <c r="AA1076" s="232"/>
      <c r="AB1076" s="232"/>
      <c r="AC1076" s="232"/>
      <c r="AD1076" s="232"/>
      <c r="AE1076" s="232"/>
      <c r="AF1076" s="232"/>
      <c r="AG1076" s="232"/>
      <c r="AH1076" s="232"/>
      <c r="AI1076" s="232"/>
      <c r="AJ1076" s="232"/>
      <c r="AK1076" s="232"/>
      <c r="AL1076" s="232"/>
      <c r="AM1076" s="232"/>
      <c r="AN1076" s="232"/>
      <c r="AO1076" s="232"/>
      <c r="AP1076" s="232"/>
      <c r="AQ1076" s="232"/>
      <c r="AR1076" s="231"/>
      <c r="AS1076" s="231"/>
      <c r="AT1076" s="231"/>
      <c r="AU1076" s="231"/>
      <c r="AV1076" s="231"/>
      <c r="AW1076" s="231"/>
      <c r="AX1076" s="231"/>
      <c r="AY1076" s="231"/>
    </row>
    <row r="1077" spans="3:51" s="255" customFormat="1">
      <c r="C1077" s="227"/>
      <c r="D1077" s="253"/>
      <c r="E1077" s="254"/>
      <c r="F1077" s="217"/>
      <c r="G1077" s="228"/>
      <c r="H1077" s="229"/>
      <c r="I1077" s="229"/>
      <c r="J1077" s="216"/>
      <c r="K1077" s="217"/>
      <c r="L1077" s="230"/>
      <c r="M1077" s="231"/>
      <c r="N1077" s="231"/>
      <c r="O1077" s="231"/>
      <c r="P1077" s="231"/>
      <c r="Q1077" s="232"/>
      <c r="R1077" s="232"/>
      <c r="S1077" s="232"/>
      <c r="T1077" s="232"/>
      <c r="U1077" s="232"/>
      <c r="V1077" s="232"/>
      <c r="W1077" s="232"/>
      <c r="X1077" s="232"/>
      <c r="Y1077" s="232"/>
      <c r="Z1077" s="232"/>
      <c r="AA1077" s="232"/>
      <c r="AB1077" s="232"/>
      <c r="AC1077" s="232"/>
      <c r="AD1077" s="232"/>
      <c r="AE1077" s="232"/>
      <c r="AF1077" s="232"/>
      <c r="AG1077" s="232"/>
      <c r="AH1077" s="232"/>
      <c r="AI1077" s="232"/>
      <c r="AJ1077" s="232"/>
      <c r="AK1077" s="232"/>
      <c r="AL1077" s="232"/>
      <c r="AM1077" s="232"/>
      <c r="AN1077" s="232"/>
      <c r="AO1077" s="232"/>
      <c r="AP1077" s="232"/>
      <c r="AQ1077" s="232"/>
      <c r="AR1077" s="231"/>
      <c r="AS1077" s="231"/>
      <c r="AT1077" s="231"/>
      <c r="AU1077" s="231"/>
      <c r="AV1077" s="231"/>
      <c r="AW1077" s="231"/>
      <c r="AX1077" s="231"/>
      <c r="AY1077" s="231"/>
    </row>
    <row r="1078" spans="3:51" s="255" customFormat="1">
      <c r="C1078" s="227"/>
      <c r="D1078" s="253"/>
      <c r="E1078" s="254"/>
      <c r="F1078" s="217"/>
      <c r="G1078" s="228"/>
      <c r="H1078" s="229"/>
      <c r="I1078" s="229"/>
      <c r="J1078" s="216"/>
      <c r="K1078" s="217"/>
      <c r="L1078" s="230"/>
      <c r="M1078" s="231"/>
      <c r="N1078" s="231"/>
      <c r="O1078" s="231"/>
      <c r="P1078" s="231"/>
      <c r="Q1078" s="232"/>
      <c r="R1078" s="232"/>
      <c r="S1078" s="232"/>
      <c r="T1078" s="232"/>
      <c r="U1078" s="232"/>
      <c r="V1078" s="232"/>
      <c r="W1078" s="232"/>
      <c r="X1078" s="232"/>
      <c r="Y1078" s="232"/>
      <c r="Z1078" s="232"/>
      <c r="AA1078" s="232"/>
      <c r="AB1078" s="232"/>
      <c r="AC1078" s="232"/>
      <c r="AD1078" s="232"/>
      <c r="AE1078" s="232"/>
      <c r="AF1078" s="232"/>
      <c r="AG1078" s="232"/>
      <c r="AH1078" s="232"/>
      <c r="AI1078" s="232"/>
      <c r="AJ1078" s="232"/>
      <c r="AK1078" s="232"/>
      <c r="AL1078" s="232"/>
      <c r="AM1078" s="232"/>
      <c r="AN1078" s="232"/>
      <c r="AO1078" s="232"/>
      <c r="AP1078" s="232"/>
      <c r="AQ1078" s="232"/>
      <c r="AR1078" s="231"/>
      <c r="AS1078" s="231"/>
      <c r="AT1078" s="231"/>
      <c r="AU1078" s="231"/>
      <c r="AV1078" s="231"/>
      <c r="AW1078" s="231"/>
      <c r="AX1078" s="231"/>
      <c r="AY1078" s="231"/>
    </row>
    <row r="1079" spans="3:51" s="255" customFormat="1">
      <c r="C1079" s="227"/>
      <c r="D1079" s="253"/>
      <c r="E1079" s="254"/>
      <c r="F1079" s="217"/>
      <c r="G1079" s="228"/>
      <c r="H1079" s="229"/>
      <c r="I1079" s="229"/>
      <c r="J1079" s="216"/>
      <c r="K1079" s="217"/>
      <c r="L1079" s="230"/>
      <c r="M1079" s="231"/>
      <c r="N1079" s="231"/>
      <c r="O1079" s="231"/>
      <c r="P1079" s="231"/>
      <c r="Q1079" s="232"/>
      <c r="R1079" s="232"/>
      <c r="S1079" s="232"/>
      <c r="T1079" s="232"/>
      <c r="U1079" s="232"/>
      <c r="V1079" s="232"/>
      <c r="W1079" s="232"/>
      <c r="X1079" s="232"/>
      <c r="Y1079" s="232"/>
      <c r="Z1079" s="232"/>
      <c r="AA1079" s="232"/>
      <c r="AB1079" s="232"/>
      <c r="AC1079" s="232"/>
      <c r="AD1079" s="232"/>
      <c r="AE1079" s="232"/>
      <c r="AF1079" s="232"/>
      <c r="AG1079" s="232"/>
      <c r="AH1079" s="232"/>
      <c r="AI1079" s="232"/>
      <c r="AJ1079" s="232"/>
      <c r="AK1079" s="232"/>
      <c r="AL1079" s="232"/>
      <c r="AM1079" s="232"/>
      <c r="AN1079" s="232"/>
      <c r="AO1079" s="232"/>
      <c r="AP1079" s="232"/>
      <c r="AQ1079" s="232"/>
      <c r="AR1079" s="231"/>
      <c r="AS1079" s="231"/>
      <c r="AT1079" s="231"/>
      <c r="AU1079" s="231"/>
      <c r="AV1079" s="231"/>
      <c r="AW1079" s="231"/>
      <c r="AX1079" s="231"/>
      <c r="AY1079" s="231"/>
    </row>
    <row r="1080" spans="3:51" s="255" customFormat="1">
      <c r="C1080" s="227"/>
      <c r="D1080" s="253"/>
      <c r="E1080" s="254"/>
      <c r="F1080" s="217"/>
      <c r="G1080" s="228"/>
      <c r="H1080" s="229"/>
      <c r="I1080" s="229"/>
      <c r="J1080" s="216"/>
      <c r="K1080" s="217"/>
      <c r="L1080" s="230"/>
      <c r="M1080" s="231"/>
      <c r="N1080" s="231"/>
      <c r="O1080" s="231"/>
      <c r="P1080" s="231"/>
      <c r="Q1080" s="232"/>
      <c r="R1080" s="232"/>
      <c r="S1080" s="232"/>
      <c r="T1080" s="232"/>
      <c r="U1080" s="232"/>
      <c r="V1080" s="232"/>
      <c r="W1080" s="232"/>
      <c r="X1080" s="232"/>
      <c r="Y1080" s="232"/>
      <c r="Z1080" s="232"/>
      <c r="AA1080" s="232"/>
      <c r="AB1080" s="232"/>
      <c r="AC1080" s="232"/>
      <c r="AD1080" s="232"/>
      <c r="AE1080" s="232"/>
      <c r="AF1080" s="232"/>
      <c r="AG1080" s="232"/>
      <c r="AH1080" s="232"/>
      <c r="AI1080" s="232"/>
      <c r="AJ1080" s="232"/>
      <c r="AK1080" s="232"/>
      <c r="AL1080" s="232"/>
      <c r="AM1080" s="232"/>
      <c r="AN1080" s="232"/>
      <c r="AO1080" s="232"/>
      <c r="AP1080" s="232"/>
      <c r="AQ1080" s="232"/>
      <c r="AR1080" s="231"/>
      <c r="AS1080" s="231"/>
      <c r="AT1080" s="231"/>
      <c r="AU1080" s="231"/>
      <c r="AV1080" s="231"/>
      <c r="AW1080" s="231"/>
      <c r="AX1080" s="231"/>
      <c r="AY1080" s="231"/>
    </row>
    <row r="1081" spans="3:51" s="255" customFormat="1">
      <c r="C1081" s="227"/>
      <c r="D1081" s="253"/>
      <c r="E1081" s="254"/>
      <c r="F1081" s="217"/>
      <c r="G1081" s="228"/>
      <c r="H1081" s="229"/>
      <c r="I1081" s="229"/>
      <c r="J1081" s="216"/>
      <c r="K1081" s="217"/>
      <c r="L1081" s="230"/>
      <c r="M1081" s="231"/>
      <c r="N1081" s="231"/>
      <c r="O1081" s="231"/>
      <c r="P1081" s="231"/>
      <c r="Q1081" s="232"/>
      <c r="R1081" s="232"/>
      <c r="S1081" s="232"/>
      <c r="T1081" s="232"/>
      <c r="U1081" s="232"/>
      <c r="V1081" s="232"/>
      <c r="W1081" s="232"/>
      <c r="X1081" s="232"/>
      <c r="Y1081" s="232"/>
      <c r="Z1081" s="232"/>
      <c r="AA1081" s="232"/>
      <c r="AB1081" s="232"/>
      <c r="AC1081" s="232"/>
      <c r="AD1081" s="232"/>
      <c r="AE1081" s="232"/>
      <c r="AF1081" s="232"/>
      <c r="AG1081" s="232"/>
      <c r="AH1081" s="232"/>
      <c r="AI1081" s="232"/>
      <c r="AJ1081" s="232"/>
      <c r="AK1081" s="232"/>
      <c r="AL1081" s="232"/>
      <c r="AM1081" s="232"/>
      <c r="AN1081" s="232"/>
      <c r="AO1081" s="232"/>
      <c r="AP1081" s="232"/>
      <c r="AQ1081" s="232"/>
      <c r="AR1081" s="231"/>
      <c r="AS1081" s="231"/>
      <c r="AT1081" s="231"/>
      <c r="AU1081" s="231"/>
      <c r="AV1081" s="231"/>
      <c r="AW1081" s="231"/>
      <c r="AX1081" s="231"/>
      <c r="AY1081" s="231"/>
    </row>
    <row r="1082" spans="3:51" s="255" customFormat="1">
      <c r="C1082" s="227"/>
      <c r="D1082" s="253"/>
      <c r="E1082" s="254"/>
      <c r="F1082" s="217"/>
      <c r="G1082" s="228"/>
      <c r="H1082" s="229"/>
      <c r="I1082" s="229"/>
      <c r="J1082" s="216"/>
      <c r="K1082" s="217"/>
      <c r="L1082" s="230"/>
      <c r="M1082" s="231"/>
      <c r="N1082" s="231"/>
      <c r="O1082" s="231"/>
      <c r="P1082" s="231"/>
      <c r="Q1082" s="232"/>
      <c r="R1082" s="232"/>
      <c r="S1082" s="232"/>
      <c r="T1082" s="232"/>
      <c r="U1082" s="232"/>
      <c r="V1082" s="232"/>
      <c r="W1082" s="232"/>
      <c r="X1082" s="232"/>
      <c r="Y1082" s="232"/>
      <c r="Z1082" s="232"/>
      <c r="AA1082" s="232"/>
      <c r="AB1082" s="232"/>
      <c r="AC1082" s="232"/>
      <c r="AD1082" s="232"/>
      <c r="AE1082" s="232"/>
      <c r="AF1082" s="232"/>
      <c r="AG1082" s="232"/>
      <c r="AH1082" s="232"/>
      <c r="AI1082" s="232"/>
      <c r="AJ1082" s="232"/>
      <c r="AK1082" s="232"/>
      <c r="AL1082" s="232"/>
      <c r="AM1082" s="232"/>
      <c r="AN1082" s="232"/>
      <c r="AO1082" s="232"/>
      <c r="AP1082" s="232"/>
      <c r="AQ1082" s="232"/>
      <c r="AR1082" s="231"/>
      <c r="AS1082" s="231"/>
      <c r="AT1082" s="231"/>
      <c r="AU1082" s="231"/>
      <c r="AV1082" s="231"/>
      <c r="AW1082" s="231"/>
      <c r="AX1082" s="231"/>
      <c r="AY1082" s="231"/>
    </row>
    <row r="1083" spans="3:51" s="255" customFormat="1">
      <c r="C1083" s="227"/>
      <c r="D1083" s="253"/>
      <c r="E1083" s="254"/>
      <c r="F1083" s="217"/>
      <c r="G1083" s="228"/>
      <c r="H1083" s="229"/>
      <c r="I1083" s="229"/>
      <c r="J1083" s="216"/>
      <c r="K1083" s="217"/>
      <c r="L1083" s="230"/>
      <c r="M1083" s="231"/>
      <c r="N1083" s="231"/>
      <c r="O1083" s="231"/>
      <c r="P1083" s="231"/>
      <c r="Q1083" s="232"/>
      <c r="R1083" s="232"/>
      <c r="S1083" s="232"/>
      <c r="T1083" s="232"/>
      <c r="U1083" s="232"/>
      <c r="V1083" s="232"/>
      <c r="W1083" s="232"/>
      <c r="X1083" s="232"/>
      <c r="Y1083" s="232"/>
      <c r="Z1083" s="232"/>
      <c r="AA1083" s="232"/>
      <c r="AB1083" s="232"/>
      <c r="AC1083" s="232"/>
      <c r="AD1083" s="232"/>
      <c r="AE1083" s="232"/>
      <c r="AF1083" s="232"/>
      <c r="AG1083" s="232"/>
      <c r="AH1083" s="232"/>
      <c r="AI1083" s="232"/>
      <c r="AJ1083" s="232"/>
      <c r="AK1083" s="232"/>
      <c r="AL1083" s="232"/>
      <c r="AM1083" s="232"/>
      <c r="AN1083" s="232"/>
      <c r="AO1083" s="232"/>
      <c r="AP1083" s="232"/>
      <c r="AQ1083" s="232"/>
      <c r="AR1083" s="231"/>
      <c r="AS1083" s="231"/>
      <c r="AT1083" s="231"/>
      <c r="AU1083" s="231"/>
      <c r="AV1083" s="231"/>
      <c r="AW1083" s="231"/>
      <c r="AX1083" s="231"/>
      <c r="AY1083" s="231"/>
    </row>
    <row r="1084" spans="3:51" s="255" customFormat="1">
      <c r="C1084" s="227"/>
      <c r="D1084" s="253"/>
      <c r="E1084" s="254"/>
      <c r="F1084" s="217"/>
      <c r="G1084" s="228"/>
      <c r="H1084" s="229"/>
      <c r="I1084" s="229"/>
      <c r="J1084" s="216"/>
      <c r="K1084" s="217"/>
      <c r="L1084" s="230"/>
      <c r="M1084" s="231"/>
      <c r="N1084" s="231"/>
      <c r="O1084" s="231"/>
      <c r="P1084" s="231"/>
      <c r="Q1084" s="232"/>
      <c r="R1084" s="232"/>
      <c r="S1084" s="232"/>
      <c r="T1084" s="232"/>
      <c r="U1084" s="232"/>
      <c r="V1084" s="232"/>
      <c r="W1084" s="232"/>
      <c r="X1084" s="232"/>
      <c r="Y1084" s="232"/>
      <c r="Z1084" s="232"/>
      <c r="AA1084" s="232"/>
      <c r="AB1084" s="232"/>
      <c r="AC1084" s="232"/>
      <c r="AD1084" s="232"/>
      <c r="AE1084" s="232"/>
      <c r="AF1084" s="232"/>
      <c r="AG1084" s="232"/>
      <c r="AH1084" s="232"/>
      <c r="AI1084" s="232"/>
      <c r="AJ1084" s="232"/>
      <c r="AK1084" s="232"/>
      <c r="AL1084" s="232"/>
      <c r="AM1084" s="232"/>
      <c r="AN1084" s="232"/>
      <c r="AO1084" s="232"/>
      <c r="AP1084" s="232"/>
      <c r="AQ1084" s="232"/>
      <c r="AR1084" s="231"/>
      <c r="AS1084" s="231"/>
      <c r="AT1084" s="231"/>
      <c r="AU1084" s="231"/>
      <c r="AV1084" s="231"/>
      <c r="AW1084" s="231"/>
      <c r="AX1084" s="231"/>
      <c r="AY1084" s="231"/>
    </row>
    <row r="1085" spans="3:51" s="255" customFormat="1">
      <c r="C1085" s="227"/>
      <c r="D1085" s="253"/>
      <c r="E1085" s="254"/>
      <c r="F1085" s="217"/>
      <c r="G1085" s="228"/>
      <c r="H1085" s="229"/>
      <c r="I1085" s="229"/>
      <c r="J1085" s="216"/>
      <c r="K1085" s="217"/>
      <c r="L1085" s="230"/>
      <c r="M1085" s="231"/>
      <c r="N1085" s="231"/>
      <c r="O1085" s="231"/>
      <c r="P1085" s="231"/>
      <c r="Q1085" s="232"/>
      <c r="R1085" s="232"/>
      <c r="S1085" s="232"/>
      <c r="T1085" s="232"/>
      <c r="U1085" s="232"/>
      <c r="V1085" s="232"/>
      <c r="W1085" s="232"/>
      <c r="X1085" s="232"/>
      <c r="Y1085" s="232"/>
      <c r="Z1085" s="232"/>
      <c r="AA1085" s="232"/>
      <c r="AB1085" s="232"/>
      <c r="AC1085" s="232"/>
      <c r="AD1085" s="232"/>
      <c r="AE1085" s="232"/>
      <c r="AF1085" s="232"/>
      <c r="AG1085" s="232"/>
      <c r="AH1085" s="232"/>
      <c r="AI1085" s="232"/>
      <c r="AJ1085" s="232"/>
      <c r="AK1085" s="232"/>
      <c r="AL1085" s="232"/>
      <c r="AM1085" s="232"/>
      <c r="AN1085" s="232"/>
      <c r="AO1085" s="232"/>
      <c r="AP1085" s="232"/>
      <c r="AQ1085" s="232"/>
      <c r="AR1085" s="231"/>
      <c r="AS1085" s="231"/>
      <c r="AT1085" s="231"/>
      <c r="AU1085" s="231"/>
      <c r="AV1085" s="231"/>
      <c r="AW1085" s="231"/>
      <c r="AX1085" s="231"/>
      <c r="AY1085" s="231"/>
    </row>
    <row r="1086" spans="3:51" s="255" customFormat="1">
      <c r="C1086" s="227"/>
      <c r="D1086" s="253"/>
      <c r="E1086" s="254"/>
      <c r="F1086" s="217"/>
      <c r="G1086" s="228"/>
      <c r="H1086" s="229"/>
      <c r="I1086" s="229"/>
      <c r="J1086" s="216"/>
      <c r="K1086" s="217"/>
      <c r="L1086" s="230"/>
      <c r="M1086" s="231"/>
      <c r="N1086" s="231"/>
      <c r="O1086" s="231"/>
      <c r="P1086" s="231"/>
      <c r="Q1086" s="232"/>
      <c r="R1086" s="232"/>
      <c r="S1086" s="232"/>
      <c r="T1086" s="232"/>
      <c r="U1086" s="232"/>
      <c r="V1086" s="232"/>
      <c r="W1086" s="232"/>
      <c r="X1086" s="232"/>
      <c r="Y1086" s="232"/>
      <c r="Z1086" s="232"/>
      <c r="AA1086" s="232"/>
      <c r="AB1086" s="232"/>
      <c r="AC1086" s="232"/>
      <c r="AD1086" s="232"/>
      <c r="AE1086" s="232"/>
      <c r="AF1086" s="232"/>
      <c r="AG1086" s="232"/>
      <c r="AH1086" s="232"/>
      <c r="AI1086" s="232"/>
      <c r="AJ1086" s="232"/>
      <c r="AK1086" s="232"/>
      <c r="AL1086" s="232"/>
      <c r="AM1086" s="232"/>
      <c r="AN1086" s="232"/>
      <c r="AO1086" s="232"/>
      <c r="AP1086" s="232"/>
      <c r="AQ1086" s="232"/>
      <c r="AR1086" s="231"/>
      <c r="AS1086" s="231"/>
      <c r="AT1086" s="231"/>
      <c r="AU1086" s="231"/>
      <c r="AV1086" s="231"/>
      <c r="AW1086" s="231"/>
      <c r="AX1086" s="231"/>
      <c r="AY1086" s="231"/>
    </row>
    <row r="1087" spans="3:51" s="255" customFormat="1">
      <c r="C1087" s="227"/>
      <c r="D1087" s="253"/>
      <c r="E1087" s="254"/>
      <c r="F1087" s="217"/>
      <c r="G1087" s="228"/>
      <c r="H1087" s="229"/>
      <c r="I1087" s="229"/>
      <c r="J1087" s="216"/>
      <c r="K1087" s="217"/>
      <c r="L1087" s="230"/>
      <c r="M1087" s="231"/>
      <c r="N1087" s="231"/>
      <c r="O1087" s="231"/>
      <c r="P1087" s="231"/>
      <c r="Q1087" s="232"/>
      <c r="R1087" s="232"/>
      <c r="S1087" s="232"/>
      <c r="T1087" s="232"/>
      <c r="U1087" s="232"/>
      <c r="V1087" s="232"/>
      <c r="W1087" s="232"/>
      <c r="X1087" s="232"/>
      <c r="Y1087" s="232"/>
      <c r="Z1087" s="232"/>
      <c r="AA1087" s="232"/>
      <c r="AB1087" s="232"/>
      <c r="AC1087" s="232"/>
      <c r="AD1087" s="232"/>
      <c r="AE1087" s="232"/>
      <c r="AF1087" s="232"/>
      <c r="AG1087" s="232"/>
      <c r="AH1087" s="232"/>
      <c r="AI1087" s="232"/>
      <c r="AJ1087" s="232"/>
      <c r="AK1087" s="232"/>
      <c r="AL1087" s="232"/>
      <c r="AM1087" s="232"/>
      <c r="AN1087" s="232"/>
      <c r="AO1087" s="232"/>
      <c r="AP1087" s="232"/>
      <c r="AQ1087" s="232"/>
      <c r="AR1087" s="231"/>
      <c r="AS1087" s="231"/>
      <c r="AT1087" s="231"/>
      <c r="AU1087" s="231"/>
      <c r="AV1087" s="231"/>
      <c r="AW1087" s="231"/>
      <c r="AX1087" s="231"/>
      <c r="AY1087" s="231"/>
    </row>
    <row r="1088" spans="3:51" s="255" customFormat="1">
      <c r="C1088" s="227"/>
      <c r="D1088" s="253"/>
      <c r="E1088" s="254"/>
      <c r="F1088" s="217"/>
      <c r="G1088" s="228"/>
      <c r="H1088" s="229"/>
      <c r="I1088" s="229"/>
      <c r="J1088" s="216"/>
      <c r="K1088" s="217"/>
      <c r="L1088" s="230"/>
      <c r="M1088" s="231"/>
      <c r="N1088" s="231"/>
      <c r="O1088" s="231"/>
      <c r="P1088" s="231"/>
      <c r="Q1088" s="232"/>
      <c r="R1088" s="232"/>
      <c r="S1088" s="232"/>
      <c r="T1088" s="232"/>
      <c r="U1088" s="232"/>
      <c r="V1088" s="232"/>
      <c r="W1088" s="232"/>
      <c r="X1088" s="232"/>
      <c r="Y1088" s="232"/>
      <c r="Z1088" s="232"/>
      <c r="AA1088" s="232"/>
      <c r="AB1088" s="232"/>
      <c r="AC1088" s="232"/>
      <c r="AD1088" s="232"/>
      <c r="AE1088" s="232"/>
      <c r="AF1088" s="232"/>
      <c r="AG1088" s="232"/>
      <c r="AH1088" s="232"/>
      <c r="AI1088" s="232"/>
      <c r="AJ1088" s="232"/>
      <c r="AK1088" s="232"/>
      <c r="AL1088" s="232"/>
      <c r="AM1088" s="232"/>
      <c r="AN1088" s="232"/>
      <c r="AO1088" s="232"/>
      <c r="AP1088" s="232"/>
      <c r="AQ1088" s="232"/>
      <c r="AR1088" s="231"/>
      <c r="AS1088" s="231"/>
      <c r="AT1088" s="231"/>
      <c r="AU1088" s="231"/>
      <c r="AV1088" s="231"/>
      <c r="AW1088" s="231"/>
      <c r="AX1088" s="231"/>
      <c r="AY1088" s="231"/>
    </row>
    <row r="1089" spans="3:51" s="255" customFormat="1">
      <c r="C1089" s="227"/>
      <c r="D1089" s="253"/>
      <c r="E1089" s="254"/>
      <c r="F1089" s="217"/>
      <c r="G1089" s="228"/>
      <c r="H1089" s="229"/>
      <c r="I1089" s="229"/>
      <c r="J1089" s="216"/>
      <c r="K1089" s="217"/>
      <c r="L1089" s="230"/>
      <c r="M1089" s="231"/>
      <c r="N1089" s="231"/>
      <c r="O1089" s="231"/>
      <c r="P1089" s="231"/>
      <c r="Q1089" s="232"/>
      <c r="R1089" s="232"/>
      <c r="S1089" s="232"/>
      <c r="T1089" s="232"/>
      <c r="U1089" s="232"/>
      <c r="V1089" s="232"/>
      <c r="W1089" s="232"/>
      <c r="X1089" s="232"/>
      <c r="Y1089" s="232"/>
      <c r="Z1089" s="232"/>
      <c r="AA1089" s="232"/>
      <c r="AB1089" s="232"/>
      <c r="AC1089" s="232"/>
      <c r="AD1089" s="232"/>
      <c r="AE1089" s="232"/>
      <c r="AF1089" s="232"/>
      <c r="AG1089" s="232"/>
      <c r="AH1089" s="232"/>
      <c r="AI1089" s="232"/>
      <c r="AJ1089" s="232"/>
      <c r="AK1089" s="232"/>
      <c r="AL1089" s="232"/>
      <c r="AM1089" s="232"/>
      <c r="AN1089" s="232"/>
      <c r="AO1089" s="232"/>
      <c r="AP1089" s="232"/>
      <c r="AQ1089" s="232"/>
      <c r="AR1089" s="231"/>
      <c r="AS1089" s="231"/>
      <c r="AT1089" s="231"/>
      <c r="AU1089" s="231"/>
      <c r="AV1089" s="231"/>
      <c r="AW1089" s="231"/>
      <c r="AX1089" s="231"/>
      <c r="AY1089" s="231"/>
    </row>
    <row r="1090" spans="3:51" s="255" customFormat="1">
      <c r="C1090" s="227"/>
      <c r="D1090" s="253"/>
      <c r="E1090" s="254"/>
      <c r="F1090" s="217"/>
      <c r="G1090" s="228"/>
      <c r="H1090" s="229"/>
      <c r="I1090" s="229"/>
      <c r="J1090" s="216"/>
      <c r="K1090" s="217"/>
      <c r="L1090" s="230"/>
      <c r="M1090" s="231"/>
      <c r="N1090" s="231"/>
      <c r="O1090" s="231"/>
      <c r="P1090" s="231"/>
      <c r="Q1090" s="232"/>
      <c r="R1090" s="232"/>
      <c r="S1090" s="232"/>
      <c r="T1090" s="232"/>
      <c r="U1090" s="232"/>
      <c r="V1090" s="232"/>
      <c r="W1090" s="232"/>
      <c r="X1090" s="232"/>
      <c r="Y1090" s="232"/>
      <c r="Z1090" s="232"/>
      <c r="AA1090" s="232"/>
      <c r="AB1090" s="232"/>
      <c r="AC1090" s="232"/>
      <c r="AD1090" s="232"/>
      <c r="AE1090" s="232"/>
      <c r="AF1090" s="232"/>
      <c r="AG1090" s="232"/>
      <c r="AH1090" s="232"/>
      <c r="AI1090" s="232"/>
      <c r="AJ1090" s="232"/>
      <c r="AK1090" s="232"/>
      <c r="AL1090" s="232"/>
      <c r="AM1090" s="232"/>
      <c r="AN1090" s="232"/>
      <c r="AO1090" s="232"/>
      <c r="AP1090" s="232"/>
      <c r="AQ1090" s="232"/>
      <c r="AR1090" s="231"/>
      <c r="AS1090" s="231"/>
      <c r="AT1090" s="231"/>
      <c r="AU1090" s="231"/>
      <c r="AV1090" s="231"/>
      <c r="AW1090" s="231"/>
      <c r="AX1090" s="231"/>
      <c r="AY1090" s="231"/>
    </row>
    <row r="1091" spans="3:51" s="255" customFormat="1">
      <c r="C1091" s="227"/>
      <c r="D1091" s="253"/>
      <c r="E1091" s="254"/>
      <c r="F1091" s="217"/>
      <c r="G1091" s="228"/>
      <c r="H1091" s="229"/>
      <c r="I1091" s="229"/>
      <c r="J1091" s="216"/>
      <c r="K1091" s="217"/>
      <c r="L1091" s="230"/>
      <c r="M1091" s="231"/>
      <c r="N1091" s="231"/>
      <c r="O1091" s="231"/>
      <c r="P1091" s="231"/>
      <c r="Q1091" s="232"/>
      <c r="R1091" s="232"/>
      <c r="S1091" s="232"/>
      <c r="T1091" s="232"/>
      <c r="U1091" s="232"/>
      <c r="V1091" s="232"/>
      <c r="W1091" s="232"/>
      <c r="X1091" s="232"/>
      <c r="Y1091" s="232"/>
      <c r="Z1091" s="232"/>
      <c r="AA1091" s="232"/>
      <c r="AB1091" s="232"/>
      <c r="AC1091" s="232"/>
      <c r="AD1091" s="232"/>
      <c r="AE1091" s="232"/>
      <c r="AF1091" s="232"/>
      <c r="AG1091" s="232"/>
      <c r="AH1091" s="232"/>
      <c r="AI1091" s="232"/>
      <c r="AJ1091" s="232"/>
      <c r="AK1091" s="232"/>
      <c r="AL1091" s="232"/>
      <c r="AM1091" s="232"/>
      <c r="AN1091" s="232"/>
      <c r="AO1091" s="232"/>
      <c r="AP1091" s="232"/>
      <c r="AQ1091" s="232"/>
      <c r="AR1091" s="231"/>
      <c r="AS1091" s="231"/>
      <c r="AT1091" s="231"/>
      <c r="AU1091" s="231"/>
      <c r="AV1091" s="231"/>
      <c r="AW1091" s="231"/>
      <c r="AX1091" s="231"/>
      <c r="AY1091" s="231"/>
    </row>
    <row r="1092" spans="3:51" s="255" customFormat="1">
      <c r="C1092" s="227"/>
      <c r="D1092" s="253"/>
      <c r="E1092" s="254"/>
      <c r="F1092" s="217"/>
      <c r="G1092" s="228"/>
      <c r="H1092" s="229"/>
      <c r="I1092" s="229"/>
      <c r="J1092" s="216"/>
      <c r="K1092" s="217"/>
      <c r="L1092" s="230"/>
      <c r="M1092" s="231"/>
      <c r="N1092" s="231"/>
      <c r="O1092" s="231"/>
      <c r="P1092" s="231"/>
      <c r="Q1092" s="232"/>
      <c r="R1092" s="232"/>
      <c r="S1092" s="232"/>
      <c r="T1092" s="232"/>
      <c r="U1092" s="232"/>
      <c r="V1092" s="232"/>
      <c r="W1092" s="232"/>
      <c r="X1092" s="232"/>
      <c r="Y1092" s="232"/>
      <c r="Z1092" s="232"/>
      <c r="AA1092" s="232"/>
      <c r="AB1092" s="232"/>
      <c r="AC1092" s="232"/>
      <c r="AD1092" s="232"/>
      <c r="AE1092" s="232"/>
      <c r="AF1092" s="232"/>
      <c r="AG1092" s="232"/>
      <c r="AH1092" s="232"/>
      <c r="AI1092" s="232"/>
      <c r="AJ1092" s="232"/>
      <c r="AK1092" s="232"/>
      <c r="AL1092" s="232"/>
      <c r="AM1092" s="232"/>
      <c r="AN1092" s="232"/>
      <c r="AO1092" s="232"/>
      <c r="AP1092" s="232"/>
      <c r="AQ1092" s="232"/>
      <c r="AR1092" s="231"/>
      <c r="AS1092" s="231"/>
      <c r="AT1092" s="231"/>
      <c r="AU1092" s="231"/>
      <c r="AV1092" s="231"/>
      <c r="AW1092" s="231"/>
      <c r="AX1092" s="231"/>
      <c r="AY1092" s="231"/>
    </row>
    <row r="1093" spans="3:51" s="255" customFormat="1">
      <c r="C1093" s="227"/>
      <c r="D1093" s="253"/>
      <c r="E1093" s="254"/>
      <c r="F1093" s="217"/>
      <c r="G1093" s="228"/>
      <c r="H1093" s="229"/>
      <c r="I1093" s="229"/>
      <c r="J1093" s="216"/>
      <c r="K1093" s="217"/>
      <c r="L1093" s="230"/>
      <c r="M1093" s="231"/>
      <c r="N1093" s="231"/>
      <c r="O1093" s="231"/>
      <c r="P1093" s="231"/>
      <c r="Q1093" s="232"/>
      <c r="R1093" s="232"/>
      <c r="S1093" s="232"/>
      <c r="T1093" s="232"/>
      <c r="U1093" s="232"/>
      <c r="V1093" s="232"/>
      <c r="W1093" s="232"/>
      <c r="X1093" s="232"/>
      <c r="Y1093" s="232"/>
      <c r="Z1093" s="232"/>
      <c r="AA1093" s="232"/>
      <c r="AB1093" s="232"/>
      <c r="AC1093" s="232"/>
      <c r="AD1093" s="232"/>
      <c r="AE1093" s="232"/>
      <c r="AF1093" s="232"/>
      <c r="AG1093" s="232"/>
      <c r="AH1093" s="232"/>
      <c r="AI1093" s="232"/>
      <c r="AJ1093" s="232"/>
      <c r="AK1093" s="232"/>
      <c r="AL1093" s="232"/>
      <c r="AM1093" s="232"/>
      <c r="AN1093" s="232"/>
      <c r="AO1093" s="232"/>
      <c r="AP1093" s="232"/>
      <c r="AQ1093" s="232"/>
      <c r="AR1093" s="231"/>
      <c r="AS1093" s="231"/>
      <c r="AT1093" s="231"/>
      <c r="AU1093" s="231"/>
      <c r="AV1093" s="231"/>
      <c r="AW1093" s="231"/>
      <c r="AX1093" s="231"/>
      <c r="AY1093" s="231"/>
    </row>
    <row r="1094" spans="3:51" s="255" customFormat="1">
      <c r="C1094" s="227"/>
      <c r="D1094" s="253"/>
      <c r="E1094" s="254"/>
      <c r="F1094" s="217"/>
      <c r="G1094" s="228"/>
      <c r="H1094" s="229"/>
      <c r="I1094" s="229"/>
      <c r="J1094" s="216"/>
      <c r="K1094" s="217"/>
      <c r="L1094" s="230"/>
      <c r="M1094" s="231"/>
      <c r="N1094" s="231"/>
      <c r="O1094" s="231"/>
      <c r="P1094" s="231"/>
      <c r="Q1094" s="232"/>
      <c r="R1094" s="232"/>
      <c r="S1094" s="232"/>
      <c r="T1094" s="232"/>
      <c r="U1094" s="232"/>
      <c r="V1094" s="232"/>
      <c r="W1094" s="232"/>
      <c r="X1094" s="232"/>
      <c r="Y1094" s="232"/>
      <c r="Z1094" s="232"/>
      <c r="AA1094" s="232"/>
      <c r="AB1094" s="232"/>
      <c r="AC1094" s="232"/>
      <c r="AD1094" s="232"/>
      <c r="AE1094" s="232"/>
      <c r="AF1094" s="232"/>
      <c r="AG1094" s="232"/>
      <c r="AH1094" s="232"/>
      <c r="AI1094" s="232"/>
      <c r="AJ1094" s="232"/>
      <c r="AK1094" s="232"/>
      <c r="AL1094" s="232"/>
      <c r="AM1094" s="232"/>
      <c r="AN1094" s="232"/>
      <c r="AO1094" s="232"/>
      <c r="AP1094" s="232"/>
      <c r="AQ1094" s="232"/>
      <c r="AR1094" s="231"/>
      <c r="AS1094" s="231"/>
      <c r="AT1094" s="231"/>
      <c r="AU1094" s="231"/>
      <c r="AV1094" s="231"/>
      <c r="AW1094" s="231"/>
      <c r="AX1094" s="231"/>
      <c r="AY1094" s="231"/>
    </row>
    <row r="1095" spans="3:51" s="255" customFormat="1">
      <c r="C1095" s="227"/>
      <c r="D1095" s="253"/>
      <c r="E1095" s="254"/>
      <c r="F1095" s="217"/>
      <c r="G1095" s="228"/>
      <c r="H1095" s="229"/>
      <c r="I1095" s="229"/>
      <c r="J1095" s="216"/>
      <c r="K1095" s="217"/>
      <c r="L1095" s="230"/>
      <c r="M1095" s="231"/>
      <c r="N1095" s="231"/>
      <c r="O1095" s="231"/>
      <c r="P1095" s="231"/>
      <c r="Q1095" s="232"/>
      <c r="R1095" s="232"/>
      <c r="S1095" s="232"/>
      <c r="T1095" s="232"/>
      <c r="U1095" s="232"/>
      <c r="V1095" s="232"/>
      <c r="W1095" s="232"/>
      <c r="X1095" s="232"/>
      <c r="Y1095" s="232"/>
      <c r="Z1095" s="232"/>
      <c r="AA1095" s="232"/>
      <c r="AB1095" s="232"/>
      <c r="AC1095" s="232"/>
      <c r="AD1095" s="232"/>
      <c r="AE1095" s="232"/>
      <c r="AF1095" s="232"/>
      <c r="AG1095" s="232"/>
      <c r="AH1095" s="232"/>
      <c r="AI1095" s="232"/>
      <c r="AJ1095" s="232"/>
      <c r="AK1095" s="232"/>
      <c r="AL1095" s="232"/>
      <c r="AM1095" s="232"/>
      <c r="AN1095" s="232"/>
      <c r="AO1095" s="232"/>
      <c r="AP1095" s="232"/>
      <c r="AQ1095" s="232"/>
      <c r="AR1095" s="231"/>
      <c r="AS1095" s="231"/>
      <c r="AT1095" s="231"/>
      <c r="AU1095" s="231"/>
      <c r="AV1095" s="231"/>
      <c r="AW1095" s="231"/>
      <c r="AX1095" s="231"/>
      <c r="AY1095" s="231"/>
    </row>
    <row r="1096" spans="3:51" s="255" customFormat="1">
      <c r="C1096" s="227"/>
      <c r="D1096" s="253"/>
      <c r="E1096" s="254"/>
      <c r="F1096" s="217"/>
      <c r="G1096" s="228"/>
      <c r="H1096" s="229"/>
      <c r="I1096" s="229"/>
      <c r="J1096" s="216"/>
      <c r="K1096" s="217"/>
      <c r="L1096" s="230"/>
      <c r="M1096" s="231"/>
      <c r="N1096" s="231"/>
      <c r="O1096" s="231"/>
      <c r="P1096" s="231"/>
      <c r="Q1096" s="232"/>
      <c r="R1096" s="232"/>
      <c r="S1096" s="232"/>
      <c r="T1096" s="232"/>
      <c r="U1096" s="232"/>
      <c r="V1096" s="232"/>
      <c r="W1096" s="232"/>
      <c r="X1096" s="232"/>
      <c r="Y1096" s="232"/>
      <c r="Z1096" s="232"/>
      <c r="AA1096" s="232"/>
      <c r="AB1096" s="232"/>
      <c r="AC1096" s="232"/>
      <c r="AD1096" s="232"/>
      <c r="AE1096" s="232"/>
      <c r="AF1096" s="232"/>
      <c r="AG1096" s="232"/>
      <c r="AH1096" s="232"/>
      <c r="AI1096" s="232"/>
      <c r="AJ1096" s="232"/>
      <c r="AK1096" s="232"/>
      <c r="AL1096" s="232"/>
      <c r="AM1096" s="232"/>
      <c r="AN1096" s="232"/>
      <c r="AO1096" s="232"/>
      <c r="AP1096" s="232"/>
      <c r="AQ1096" s="232"/>
      <c r="AR1096" s="231"/>
      <c r="AS1096" s="231"/>
      <c r="AT1096" s="231"/>
      <c r="AU1096" s="231"/>
      <c r="AV1096" s="231"/>
      <c r="AW1096" s="231"/>
      <c r="AX1096" s="231"/>
      <c r="AY1096" s="231"/>
    </row>
    <row r="1097" spans="3:51" s="255" customFormat="1">
      <c r="C1097" s="227"/>
      <c r="D1097" s="253"/>
      <c r="E1097" s="254"/>
      <c r="F1097" s="217"/>
      <c r="G1097" s="228"/>
      <c r="H1097" s="229"/>
      <c r="I1097" s="229"/>
      <c r="J1097" s="216"/>
      <c r="K1097" s="217"/>
      <c r="L1097" s="230"/>
      <c r="M1097" s="231"/>
      <c r="N1097" s="231"/>
      <c r="O1097" s="231"/>
      <c r="P1097" s="231"/>
      <c r="Q1097" s="232"/>
      <c r="R1097" s="232"/>
      <c r="S1097" s="232"/>
      <c r="T1097" s="232"/>
      <c r="U1097" s="232"/>
      <c r="V1097" s="232"/>
      <c r="W1097" s="232"/>
      <c r="X1097" s="232"/>
      <c r="Y1097" s="232"/>
      <c r="Z1097" s="232"/>
      <c r="AA1097" s="232"/>
      <c r="AB1097" s="232"/>
      <c r="AC1097" s="232"/>
      <c r="AD1097" s="232"/>
      <c r="AE1097" s="232"/>
      <c r="AF1097" s="232"/>
      <c r="AG1097" s="232"/>
      <c r="AH1097" s="232"/>
      <c r="AI1097" s="232"/>
      <c r="AJ1097" s="232"/>
      <c r="AK1097" s="232"/>
      <c r="AL1097" s="232"/>
      <c r="AM1097" s="232"/>
      <c r="AN1097" s="232"/>
      <c r="AO1097" s="232"/>
      <c r="AP1097" s="232"/>
      <c r="AQ1097" s="232"/>
      <c r="AR1097" s="231"/>
      <c r="AS1097" s="231"/>
      <c r="AT1097" s="231"/>
      <c r="AU1097" s="231"/>
      <c r="AV1097" s="231"/>
      <c r="AW1097" s="231"/>
      <c r="AX1097" s="231"/>
      <c r="AY1097" s="231"/>
    </row>
    <row r="1098" spans="3:51" s="255" customFormat="1">
      <c r="C1098" s="227"/>
      <c r="D1098" s="253"/>
      <c r="E1098" s="254"/>
      <c r="F1098" s="217"/>
      <c r="G1098" s="228"/>
      <c r="H1098" s="229"/>
      <c r="I1098" s="229"/>
      <c r="J1098" s="216"/>
      <c r="K1098" s="217"/>
      <c r="L1098" s="230"/>
      <c r="M1098" s="231"/>
      <c r="N1098" s="231"/>
      <c r="O1098" s="231"/>
      <c r="P1098" s="231"/>
      <c r="Q1098" s="232"/>
      <c r="R1098" s="232"/>
      <c r="S1098" s="232"/>
      <c r="T1098" s="232"/>
      <c r="U1098" s="232"/>
      <c r="V1098" s="232"/>
      <c r="W1098" s="232"/>
      <c r="X1098" s="232"/>
      <c r="Y1098" s="232"/>
      <c r="Z1098" s="232"/>
      <c r="AA1098" s="232"/>
      <c r="AB1098" s="232"/>
      <c r="AC1098" s="232"/>
      <c r="AD1098" s="232"/>
      <c r="AE1098" s="232"/>
      <c r="AF1098" s="232"/>
      <c r="AG1098" s="232"/>
      <c r="AH1098" s="232"/>
      <c r="AI1098" s="232"/>
      <c r="AJ1098" s="232"/>
      <c r="AK1098" s="232"/>
      <c r="AL1098" s="232"/>
      <c r="AM1098" s="232"/>
      <c r="AN1098" s="232"/>
      <c r="AO1098" s="232"/>
      <c r="AP1098" s="232"/>
      <c r="AQ1098" s="232"/>
      <c r="AR1098" s="231"/>
      <c r="AS1098" s="231"/>
      <c r="AT1098" s="231"/>
      <c r="AU1098" s="231"/>
      <c r="AV1098" s="231"/>
      <c r="AW1098" s="231"/>
      <c r="AX1098" s="231"/>
      <c r="AY1098" s="231"/>
    </row>
    <row r="1099" spans="3:51" s="255" customFormat="1">
      <c r="C1099" s="227"/>
      <c r="D1099" s="253"/>
      <c r="E1099" s="254"/>
      <c r="F1099" s="217"/>
      <c r="G1099" s="228"/>
      <c r="H1099" s="229"/>
      <c r="I1099" s="229"/>
      <c r="J1099" s="216"/>
      <c r="K1099" s="217"/>
      <c r="L1099" s="230"/>
      <c r="M1099" s="231"/>
      <c r="N1099" s="231"/>
      <c r="O1099" s="231"/>
      <c r="P1099" s="231"/>
      <c r="Q1099" s="232"/>
      <c r="R1099" s="232"/>
      <c r="S1099" s="232"/>
      <c r="T1099" s="232"/>
      <c r="U1099" s="232"/>
      <c r="V1099" s="232"/>
      <c r="W1099" s="232"/>
      <c r="X1099" s="232"/>
      <c r="Y1099" s="232"/>
      <c r="Z1099" s="232"/>
      <c r="AA1099" s="232"/>
      <c r="AB1099" s="232"/>
      <c r="AC1099" s="232"/>
      <c r="AD1099" s="232"/>
      <c r="AE1099" s="232"/>
      <c r="AF1099" s="232"/>
      <c r="AG1099" s="232"/>
      <c r="AH1099" s="232"/>
      <c r="AI1099" s="232"/>
      <c r="AJ1099" s="232"/>
      <c r="AK1099" s="232"/>
      <c r="AL1099" s="232"/>
      <c r="AM1099" s="232"/>
      <c r="AN1099" s="232"/>
      <c r="AO1099" s="232"/>
      <c r="AP1099" s="232"/>
      <c r="AQ1099" s="232"/>
      <c r="AR1099" s="231"/>
      <c r="AS1099" s="231"/>
      <c r="AT1099" s="231"/>
      <c r="AU1099" s="231"/>
      <c r="AV1099" s="231"/>
      <c r="AW1099" s="231"/>
      <c r="AX1099" s="231"/>
      <c r="AY1099" s="231"/>
    </row>
    <row r="1100" spans="3:51" s="255" customFormat="1">
      <c r="C1100" s="227"/>
      <c r="D1100" s="253"/>
      <c r="E1100" s="254"/>
      <c r="F1100" s="217"/>
      <c r="G1100" s="228"/>
      <c r="H1100" s="229"/>
      <c r="I1100" s="229"/>
      <c r="J1100" s="216"/>
      <c r="K1100" s="217"/>
      <c r="L1100" s="230"/>
      <c r="M1100" s="231"/>
      <c r="N1100" s="231"/>
      <c r="O1100" s="231"/>
      <c r="P1100" s="231"/>
      <c r="Q1100" s="232"/>
      <c r="R1100" s="232"/>
      <c r="S1100" s="232"/>
      <c r="T1100" s="232"/>
      <c r="U1100" s="232"/>
      <c r="V1100" s="232"/>
      <c r="W1100" s="232"/>
      <c r="X1100" s="232"/>
      <c r="Y1100" s="232"/>
      <c r="Z1100" s="232"/>
      <c r="AA1100" s="232"/>
      <c r="AB1100" s="232"/>
      <c r="AC1100" s="232"/>
      <c r="AD1100" s="232"/>
      <c r="AE1100" s="232"/>
      <c r="AF1100" s="232"/>
      <c r="AG1100" s="232"/>
      <c r="AH1100" s="232"/>
      <c r="AI1100" s="232"/>
      <c r="AJ1100" s="232"/>
      <c r="AK1100" s="232"/>
      <c r="AL1100" s="232"/>
      <c r="AM1100" s="232"/>
      <c r="AN1100" s="232"/>
      <c r="AO1100" s="232"/>
      <c r="AP1100" s="232"/>
      <c r="AQ1100" s="232"/>
      <c r="AR1100" s="231"/>
      <c r="AS1100" s="231"/>
      <c r="AT1100" s="231"/>
      <c r="AU1100" s="231"/>
      <c r="AV1100" s="231"/>
      <c r="AW1100" s="231"/>
      <c r="AX1100" s="231"/>
      <c r="AY1100" s="231"/>
    </row>
    <row r="1101" spans="3:51" s="255" customFormat="1">
      <c r="C1101" s="227"/>
      <c r="D1101" s="253"/>
      <c r="E1101" s="254"/>
      <c r="F1101" s="217"/>
      <c r="G1101" s="228"/>
      <c r="H1101" s="229"/>
      <c r="I1101" s="229"/>
      <c r="J1101" s="216"/>
      <c r="K1101" s="217"/>
      <c r="L1101" s="230"/>
      <c r="M1101" s="231"/>
      <c r="N1101" s="231"/>
      <c r="O1101" s="231"/>
      <c r="P1101" s="231"/>
      <c r="Q1101" s="232"/>
      <c r="R1101" s="232"/>
      <c r="S1101" s="232"/>
      <c r="T1101" s="232"/>
      <c r="U1101" s="232"/>
      <c r="V1101" s="232"/>
      <c r="W1101" s="232"/>
      <c r="X1101" s="232"/>
      <c r="Y1101" s="232"/>
      <c r="Z1101" s="232"/>
      <c r="AA1101" s="232"/>
      <c r="AB1101" s="232"/>
      <c r="AC1101" s="232"/>
      <c r="AD1101" s="232"/>
      <c r="AE1101" s="232"/>
      <c r="AF1101" s="232"/>
      <c r="AG1101" s="232"/>
      <c r="AH1101" s="232"/>
      <c r="AI1101" s="232"/>
      <c r="AJ1101" s="232"/>
      <c r="AK1101" s="232"/>
      <c r="AL1101" s="232"/>
      <c r="AM1101" s="232"/>
      <c r="AN1101" s="232"/>
      <c r="AO1101" s="232"/>
      <c r="AP1101" s="232"/>
      <c r="AQ1101" s="232"/>
      <c r="AR1101" s="231"/>
      <c r="AS1101" s="231"/>
      <c r="AT1101" s="231"/>
      <c r="AU1101" s="231"/>
      <c r="AV1101" s="231"/>
      <c r="AW1101" s="231"/>
      <c r="AX1101" s="231"/>
      <c r="AY1101" s="231"/>
    </row>
    <row r="1102" spans="3:51" s="255" customFormat="1">
      <c r="C1102" s="227"/>
      <c r="D1102" s="253"/>
      <c r="E1102" s="254"/>
      <c r="F1102" s="217"/>
      <c r="G1102" s="228"/>
      <c r="H1102" s="229"/>
      <c r="I1102" s="229"/>
      <c r="J1102" s="216"/>
      <c r="K1102" s="217"/>
      <c r="L1102" s="230"/>
      <c r="M1102" s="231"/>
      <c r="N1102" s="231"/>
      <c r="O1102" s="231"/>
      <c r="P1102" s="231"/>
      <c r="Q1102" s="232"/>
      <c r="R1102" s="232"/>
      <c r="S1102" s="232"/>
      <c r="T1102" s="232"/>
      <c r="U1102" s="232"/>
      <c r="V1102" s="232"/>
      <c r="W1102" s="232"/>
      <c r="X1102" s="232"/>
      <c r="Y1102" s="232"/>
      <c r="Z1102" s="232"/>
      <c r="AA1102" s="232"/>
      <c r="AB1102" s="232"/>
      <c r="AC1102" s="232"/>
      <c r="AD1102" s="232"/>
      <c r="AE1102" s="232"/>
      <c r="AF1102" s="232"/>
      <c r="AG1102" s="232"/>
      <c r="AH1102" s="232"/>
      <c r="AI1102" s="232"/>
      <c r="AJ1102" s="232"/>
      <c r="AK1102" s="232"/>
      <c r="AL1102" s="232"/>
      <c r="AM1102" s="232"/>
      <c r="AN1102" s="232"/>
      <c r="AO1102" s="232"/>
      <c r="AP1102" s="232"/>
      <c r="AQ1102" s="232"/>
      <c r="AR1102" s="231"/>
      <c r="AS1102" s="231"/>
      <c r="AT1102" s="231"/>
      <c r="AU1102" s="231"/>
      <c r="AV1102" s="231"/>
      <c r="AW1102" s="231"/>
      <c r="AX1102" s="231"/>
      <c r="AY1102" s="231"/>
    </row>
    <row r="1103" spans="3:51" s="255" customFormat="1">
      <c r="C1103" s="227"/>
      <c r="D1103" s="253"/>
      <c r="E1103" s="254"/>
      <c r="F1103" s="217"/>
      <c r="G1103" s="228"/>
      <c r="H1103" s="229"/>
      <c r="I1103" s="229"/>
      <c r="J1103" s="216"/>
      <c r="K1103" s="217"/>
      <c r="L1103" s="230"/>
      <c r="M1103" s="231"/>
      <c r="N1103" s="231"/>
      <c r="O1103" s="231"/>
      <c r="P1103" s="231"/>
      <c r="Q1103" s="232"/>
      <c r="R1103" s="232"/>
      <c r="S1103" s="232"/>
      <c r="T1103" s="232"/>
      <c r="U1103" s="232"/>
      <c r="V1103" s="232"/>
      <c r="W1103" s="232"/>
      <c r="X1103" s="232"/>
      <c r="Y1103" s="232"/>
      <c r="Z1103" s="232"/>
      <c r="AA1103" s="232"/>
      <c r="AB1103" s="232"/>
      <c r="AC1103" s="232"/>
      <c r="AD1103" s="232"/>
      <c r="AE1103" s="232"/>
      <c r="AF1103" s="232"/>
      <c r="AG1103" s="232"/>
      <c r="AH1103" s="232"/>
      <c r="AI1103" s="232"/>
      <c r="AJ1103" s="232"/>
      <c r="AK1103" s="232"/>
      <c r="AL1103" s="232"/>
      <c r="AM1103" s="232"/>
      <c r="AN1103" s="232"/>
      <c r="AO1103" s="232"/>
      <c r="AP1103" s="232"/>
      <c r="AQ1103" s="232"/>
      <c r="AR1103" s="231"/>
      <c r="AS1103" s="231"/>
      <c r="AT1103" s="231"/>
      <c r="AU1103" s="231"/>
      <c r="AV1103" s="231"/>
      <c r="AW1103" s="231"/>
      <c r="AX1103" s="231"/>
      <c r="AY1103" s="231"/>
    </row>
    <row r="1104" spans="3:51" s="255" customFormat="1">
      <c r="C1104" s="227"/>
      <c r="D1104" s="253"/>
      <c r="E1104" s="254"/>
      <c r="F1104" s="217"/>
      <c r="G1104" s="228"/>
      <c r="H1104" s="229"/>
      <c r="I1104" s="229"/>
      <c r="J1104" s="216"/>
      <c r="K1104" s="217"/>
      <c r="L1104" s="230"/>
      <c r="M1104" s="231"/>
      <c r="N1104" s="231"/>
      <c r="O1104" s="231"/>
      <c r="P1104" s="231"/>
      <c r="Q1104" s="232"/>
      <c r="R1104" s="232"/>
      <c r="S1104" s="232"/>
      <c r="T1104" s="232"/>
      <c r="U1104" s="232"/>
      <c r="V1104" s="232"/>
      <c r="W1104" s="232"/>
      <c r="X1104" s="232"/>
      <c r="Y1104" s="232"/>
      <c r="Z1104" s="232"/>
      <c r="AA1104" s="232"/>
      <c r="AB1104" s="232"/>
      <c r="AC1104" s="232"/>
      <c r="AD1104" s="232"/>
      <c r="AE1104" s="232"/>
      <c r="AF1104" s="232"/>
      <c r="AG1104" s="232"/>
      <c r="AH1104" s="232"/>
      <c r="AI1104" s="232"/>
      <c r="AJ1104" s="232"/>
      <c r="AK1104" s="232"/>
      <c r="AL1104" s="232"/>
      <c r="AM1104" s="232"/>
      <c r="AN1104" s="232"/>
      <c r="AO1104" s="232"/>
      <c r="AP1104" s="232"/>
      <c r="AQ1104" s="232"/>
      <c r="AR1104" s="231"/>
      <c r="AS1104" s="231"/>
      <c r="AT1104" s="231"/>
      <c r="AU1104" s="231"/>
      <c r="AV1104" s="231"/>
      <c r="AW1104" s="231"/>
      <c r="AX1104" s="231"/>
      <c r="AY1104" s="231"/>
    </row>
    <row r="1105" spans="3:51" s="255" customFormat="1">
      <c r="C1105" s="227"/>
      <c r="D1105" s="253"/>
      <c r="E1105" s="254"/>
      <c r="F1105" s="217"/>
      <c r="G1105" s="228"/>
      <c r="H1105" s="229"/>
      <c r="I1105" s="229"/>
      <c r="J1105" s="216"/>
      <c r="K1105" s="217"/>
      <c r="L1105" s="230"/>
      <c r="M1105" s="231"/>
      <c r="N1105" s="231"/>
      <c r="O1105" s="231"/>
      <c r="P1105" s="231"/>
      <c r="Q1105" s="232"/>
      <c r="R1105" s="232"/>
      <c r="S1105" s="232"/>
      <c r="T1105" s="232"/>
      <c r="U1105" s="232"/>
      <c r="V1105" s="232"/>
      <c r="W1105" s="232"/>
      <c r="X1105" s="232"/>
      <c r="Y1105" s="232"/>
      <c r="Z1105" s="232"/>
      <c r="AA1105" s="232"/>
      <c r="AB1105" s="232"/>
      <c r="AC1105" s="232"/>
      <c r="AD1105" s="232"/>
      <c r="AE1105" s="232"/>
      <c r="AF1105" s="232"/>
      <c r="AG1105" s="232"/>
      <c r="AH1105" s="232"/>
      <c r="AI1105" s="232"/>
      <c r="AJ1105" s="232"/>
      <c r="AK1105" s="232"/>
      <c r="AL1105" s="232"/>
      <c r="AM1105" s="232"/>
      <c r="AN1105" s="232"/>
      <c r="AO1105" s="232"/>
      <c r="AP1105" s="232"/>
      <c r="AQ1105" s="232"/>
      <c r="AR1105" s="231"/>
      <c r="AS1105" s="231"/>
      <c r="AT1105" s="231"/>
      <c r="AU1105" s="231"/>
      <c r="AV1105" s="231"/>
      <c r="AW1105" s="231"/>
      <c r="AX1105" s="231"/>
      <c r="AY1105" s="231"/>
    </row>
    <row r="1106" spans="3:51" s="255" customFormat="1">
      <c r="C1106" s="227"/>
      <c r="D1106" s="253"/>
      <c r="E1106" s="254"/>
      <c r="F1106" s="217"/>
      <c r="G1106" s="228"/>
      <c r="H1106" s="229"/>
      <c r="I1106" s="229"/>
      <c r="J1106" s="216"/>
      <c r="K1106" s="217"/>
      <c r="L1106" s="230"/>
      <c r="M1106" s="231"/>
      <c r="N1106" s="231"/>
      <c r="O1106" s="231"/>
      <c r="P1106" s="231"/>
      <c r="Q1106" s="232"/>
      <c r="R1106" s="232"/>
      <c r="S1106" s="232"/>
      <c r="T1106" s="232"/>
      <c r="U1106" s="232"/>
      <c r="V1106" s="232"/>
      <c r="W1106" s="232"/>
      <c r="X1106" s="232"/>
      <c r="Y1106" s="232"/>
      <c r="Z1106" s="232"/>
      <c r="AA1106" s="232"/>
      <c r="AB1106" s="232"/>
      <c r="AC1106" s="232"/>
      <c r="AD1106" s="232"/>
      <c r="AE1106" s="232"/>
      <c r="AF1106" s="232"/>
      <c r="AG1106" s="232"/>
      <c r="AH1106" s="232"/>
      <c r="AI1106" s="232"/>
      <c r="AJ1106" s="232"/>
      <c r="AK1106" s="232"/>
      <c r="AL1106" s="232"/>
      <c r="AM1106" s="232"/>
      <c r="AN1106" s="232"/>
      <c r="AO1106" s="232"/>
      <c r="AP1106" s="232"/>
      <c r="AQ1106" s="232"/>
      <c r="AR1106" s="231"/>
      <c r="AS1106" s="231"/>
      <c r="AT1106" s="231"/>
      <c r="AU1106" s="231"/>
      <c r="AV1106" s="231"/>
      <c r="AW1106" s="231"/>
      <c r="AX1106" s="231"/>
      <c r="AY1106" s="231"/>
    </row>
    <row r="1107" spans="3:51" s="255" customFormat="1">
      <c r="C1107" s="227"/>
      <c r="D1107" s="253"/>
      <c r="E1107" s="254"/>
      <c r="F1107" s="217"/>
      <c r="G1107" s="228"/>
      <c r="H1107" s="229"/>
      <c r="I1107" s="229"/>
      <c r="J1107" s="216"/>
      <c r="K1107" s="217"/>
      <c r="L1107" s="230"/>
      <c r="M1107" s="231"/>
      <c r="N1107" s="231"/>
      <c r="O1107" s="231"/>
      <c r="P1107" s="231"/>
      <c r="Q1107" s="232"/>
      <c r="R1107" s="232"/>
      <c r="S1107" s="232"/>
      <c r="T1107" s="232"/>
      <c r="U1107" s="232"/>
      <c r="V1107" s="232"/>
      <c r="W1107" s="232"/>
      <c r="X1107" s="232"/>
      <c r="Y1107" s="232"/>
      <c r="Z1107" s="232"/>
      <c r="AA1107" s="232"/>
      <c r="AB1107" s="232"/>
      <c r="AC1107" s="232"/>
      <c r="AD1107" s="232"/>
      <c r="AE1107" s="232"/>
      <c r="AF1107" s="232"/>
      <c r="AG1107" s="232"/>
      <c r="AH1107" s="232"/>
      <c r="AI1107" s="232"/>
      <c r="AJ1107" s="232"/>
      <c r="AK1107" s="232"/>
      <c r="AL1107" s="232"/>
      <c r="AM1107" s="232"/>
      <c r="AN1107" s="232"/>
      <c r="AO1107" s="232"/>
      <c r="AP1107" s="232"/>
      <c r="AQ1107" s="232"/>
      <c r="AR1107" s="231"/>
      <c r="AS1107" s="231"/>
      <c r="AT1107" s="231"/>
      <c r="AU1107" s="231"/>
      <c r="AV1107" s="231"/>
      <c r="AW1107" s="231"/>
      <c r="AX1107" s="231"/>
      <c r="AY1107" s="231"/>
    </row>
    <row r="1108" spans="3:51" s="255" customFormat="1">
      <c r="C1108" s="227"/>
      <c r="D1108" s="253"/>
      <c r="E1108" s="254"/>
      <c r="F1108" s="217"/>
      <c r="G1108" s="228"/>
      <c r="H1108" s="229"/>
      <c r="I1108" s="229"/>
      <c r="J1108" s="216"/>
      <c r="K1108" s="217"/>
      <c r="L1108" s="230"/>
      <c r="M1108" s="231"/>
      <c r="N1108" s="231"/>
      <c r="O1108" s="231"/>
      <c r="P1108" s="231"/>
      <c r="Q1108" s="232"/>
      <c r="R1108" s="232"/>
      <c r="S1108" s="232"/>
      <c r="T1108" s="232"/>
      <c r="U1108" s="232"/>
      <c r="V1108" s="232"/>
      <c r="W1108" s="232"/>
      <c r="X1108" s="232"/>
      <c r="Y1108" s="232"/>
      <c r="Z1108" s="232"/>
      <c r="AA1108" s="232"/>
      <c r="AB1108" s="232"/>
      <c r="AC1108" s="232"/>
      <c r="AD1108" s="232"/>
      <c r="AE1108" s="232"/>
      <c r="AF1108" s="232"/>
      <c r="AG1108" s="232"/>
      <c r="AH1108" s="232"/>
      <c r="AI1108" s="232"/>
      <c r="AJ1108" s="232"/>
      <c r="AK1108" s="232"/>
      <c r="AL1108" s="232"/>
      <c r="AM1108" s="232"/>
      <c r="AN1108" s="232"/>
      <c r="AO1108" s="232"/>
      <c r="AP1108" s="232"/>
      <c r="AQ1108" s="232"/>
      <c r="AR1108" s="231"/>
      <c r="AS1108" s="231"/>
      <c r="AT1108" s="231"/>
      <c r="AU1108" s="231"/>
      <c r="AV1108" s="231"/>
      <c r="AW1108" s="231"/>
      <c r="AX1108" s="231"/>
      <c r="AY1108" s="231"/>
    </row>
    <row r="1109" spans="3:51" s="255" customFormat="1">
      <c r="C1109" s="227"/>
      <c r="D1109" s="253"/>
      <c r="E1109" s="254"/>
      <c r="F1109" s="217"/>
      <c r="G1109" s="228"/>
      <c r="H1109" s="229"/>
      <c r="I1109" s="229"/>
      <c r="J1109" s="216"/>
      <c r="K1109" s="217"/>
      <c r="L1109" s="230"/>
      <c r="M1109" s="231"/>
      <c r="N1109" s="231"/>
      <c r="O1109" s="231"/>
      <c r="P1109" s="231"/>
      <c r="Q1109" s="232"/>
      <c r="R1109" s="232"/>
      <c r="S1109" s="232"/>
      <c r="T1109" s="232"/>
      <c r="U1109" s="232"/>
      <c r="V1109" s="232"/>
      <c r="W1109" s="232"/>
      <c r="X1109" s="232"/>
      <c r="Y1109" s="232"/>
      <c r="Z1109" s="232"/>
      <c r="AA1109" s="232"/>
      <c r="AB1109" s="232"/>
      <c r="AC1109" s="232"/>
      <c r="AD1109" s="232"/>
      <c r="AE1109" s="232"/>
      <c r="AF1109" s="232"/>
      <c r="AG1109" s="232"/>
      <c r="AH1109" s="232"/>
      <c r="AI1109" s="232"/>
      <c r="AJ1109" s="232"/>
      <c r="AK1109" s="232"/>
      <c r="AL1109" s="232"/>
      <c r="AM1109" s="232"/>
      <c r="AN1109" s="232"/>
      <c r="AO1109" s="232"/>
      <c r="AP1109" s="232"/>
      <c r="AQ1109" s="232"/>
      <c r="AR1109" s="231"/>
      <c r="AS1109" s="231"/>
      <c r="AT1109" s="231"/>
      <c r="AU1109" s="231"/>
      <c r="AV1109" s="231"/>
      <c r="AW1109" s="231"/>
      <c r="AX1109" s="231"/>
      <c r="AY1109" s="231"/>
    </row>
    <row r="1110" spans="3:51" s="255" customFormat="1">
      <c r="C1110" s="227"/>
      <c r="D1110" s="253"/>
      <c r="E1110" s="254"/>
      <c r="F1110" s="217"/>
      <c r="G1110" s="228"/>
      <c r="H1110" s="229"/>
      <c r="I1110" s="229"/>
      <c r="J1110" s="216"/>
      <c r="K1110" s="217"/>
      <c r="L1110" s="230"/>
      <c r="M1110" s="231"/>
      <c r="N1110" s="231"/>
      <c r="O1110" s="231"/>
      <c r="P1110" s="231"/>
      <c r="Q1110" s="232"/>
      <c r="R1110" s="232"/>
      <c r="S1110" s="232"/>
      <c r="T1110" s="232"/>
      <c r="U1110" s="232"/>
      <c r="V1110" s="232"/>
      <c r="W1110" s="232"/>
      <c r="X1110" s="232"/>
      <c r="Y1110" s="232"/>
      <c r="Z1110" s="232"/>
      <c r="AA1110" s="232"/>
      <c r="AB1110" s="232"/>
      <c r="AC1110" s="232"/>
      <c r="AD1110" s="232"/>
      <c r="AE1110" s="232"/>
      <c r="AF1110" s="232"/>
      <c r="AG1110" s="232"/>
      <c r="AH1110" s="232"/>
      <c r="AI1110" s="232"/>
      <c r="AJ1110" s="232"/>
      <c r="AK1110" s="232"/>
      <c r="AL1110" s="232"/>
      <c r="AM1110" s="232"/>
      <c r="AN1110" s="232"/>
      <c r="AO1110" s="232"/>
      <c r="AP1110" s="232"/>
      <c r="AQ1110" s="232"/>
      <c r="AR1110" s="231"/>
      <c r="AS1110" s="231"/>
      <c r="AT1110" s="231"/>
      <c r="AU1110" s="231"/>
      <c r="AV1110" s="231"/>
      <c r="AW1110" s="231"/>
      <c r="AX1110" s="231"/>
      <c r="AY1110" s="231"/>
    </row>
    <row r="1111" spans="3:51" s="255" customFormat="1">
      <c r="C1111" s="227"/>
      <c r="D1111" s="253"/>
      <c r="E1111" s="254"/>
      <c r="F1111" s="217"/>
      <c r="G1111" s="228"/>
      <c r="H1111" s="229"/>
      <c r="I1111" s="229"/>
      <c r="J1111" s="216"/>
      <c r="K1111" s="217"/>
      <c r="L1111" s="230"/>
      <c r="M1111" s="231"/>
      <c r="N1111" s="231"/>
      <c r="O1111" s="231"/>
      <c r="P1111" s="231"/>
      <c r="Q1111" s="232"/>
      <c r="R1111" s="232"/>
      <c r="S1111" s="232"/>
      <c r="T1111" s="232"/>
      <c r="U1111" s="232"/>
      <c r="V1111" s="232"/>
      <c r="W1111" s="232"/>
      <c r="X1111" s="232"/>
      <c r="Y1111" s="232"/>
      <c r="Z1111" s="232"/>
      <c r="AA1111" s="232"/>
      <c r="AB1111" s="232"/>
      <c r="AC1111" s="232"/>
      <c r="AD1111" s="232"/>
      <c r="AE1111" s="232"/>
      <c r="AF1111" s="232"/>
      <c r="AG1111" s="232"/>
      <c r="AH1111" s="232"/>
      <c r="AI1111" s="232"/>
      <c r="AJ1111" s="232"/>
      <c r="AK1111" s="232"/>
      <c r="AL1111" s="232"/>
      <c r="AM1111" s="232"/>
      <c r="AN1111" s="232"/>
      <c r="AO1111" s="232"/>
      <c r="AP1111" s="232"/>
      <c r="AQ1111" s="232"/>
      <c r="AR1111" s="231"/>
      <c r="AS1111" s="231"/>
      <c r="AT1111" s="231"/>
      <c r="AU1111" s="231"/>
      <c r="AV1111" s="231"/>
      <c r="AW1111" s="231"/>
      <c r="AX1111" s="231"/>
      <c r="AY1111" s="231"/>
    </row>
    <row r="1112" spans="3:51" s="255" customFormat="1">
      <c r="C1112" s="227"/>
      <c r="D1112" s="253"/>
      <c r="E1112" s="254"/>
      <c r="F1112" s="217"/>
      <c r="G1112" s="228"/>
      <c r="H1112" s="229"/>
      <c r="I1112" s="229"/>
      <c r="J1112" s="216"/>
      <c r="K1112" s="217"/>
      <c r="L1112" s="230"/>
      <c r="M1112" s="231"/>
      <c r="N1112" s="231"/>
      <c r="O1112" s="231"/>
      <c r="P1112" s="231"/>
      <c r="Q1112" s="232"/>
      <c r="R1112" s="232"/>
      <c r="S1112" s="232"/>
      <c r="T1112" s="232"/>
      <c r="U1112" s="232"/>
      <c r="V1112" s="232"/>
      <c r="W1112" s="232"/>
      <c r="X1112" s="232"/>
      <c r="Y1112" s="232"/>
      <c r="Z1112" s="232"/>
      <c r="AA1112" s="232"/>
      <c r="AB1112" s="232"/>
      <c r="AC1112" s="232"/>
      <c r="AD1112" s="232"/>
      <c r="AE1112" s="232"/>
      <c r="AF1112" s="232"/>
      <c r="AG1112" s="232"/>
      <c r="AH1112" s="232"/>
      <c r="AI1112" s="232"/>
      <c r="AJ1112" s="232"/>
      <c r="AK1112" s="232"/>
      <c r="AL1112" s="232"/>
      <c r="AM1112" s="232"/>
      <c r="AN1112" s="232"/>
      <c r="AO1112" s="232"/>
      <c r="AP1112" s="232"/>
      <c r="AQ1112" s="232"/>
      <c r="AR1112" s="231"/>
      <c r="AS1112" s="231"/>
      <c r="AT1112" s="231"/>
      <c r="AU1112" s="231"/>
      <c r="AV1112" s="231"/>
      <c r="AW1112" s="231"/>
      <c r="AX1112" s="231"/>
      <c r="AY1112" s="231"/>
    </row>
    <row r="1113" spans="3:51" s="255" customFormat="1">
      <c r="C1113" s="227"/>
      <c r="D1113" s="253"/>
      <c r="E1113" s="254"/>
      <c r="F1113" s="217"/>
      <c r="G1113" s="228"/>
      <c r="H1113" s="229"/>
      <c r="I1113" s="229"/>
      <c r="J1113" s="216"/>
      <c r="K1113" s="217"/>
      <c r="L1113" s="230"/>
      <c r="M1113" s="231"/>
      <c r="N1113" s="231"/>
      <c r="O1113" s="231"/>
      <c r="P1113" s="231"/>
      <c r="Q1113" s="232"/>
      <c r="R1113" s="232"/>
      <c r="S1113" s="232"/>
      <c r="T1113" s="232"/>
      <c r="U1113" s="232"/>
      <c r="V1113" s="232"/>
      <c r="W1113" s="232"/>
      <c r="X1113" s="232"/>
      <c r="Y1113" s="232"/>
      <c r="Z1113" s="232"/>
      <c r="AA1113" s="232"/>
      <c r="AB1113" s="232"/>
      <c r="AC1113" s="232"/>
      <c r="AD1113" s="232"/>
      <c r="AE1113" s="232"/>
      <c r="AF1113" s="232"/>
      <c r="AG1113" s="232"/>
      <c r="AH1113" s="232"/>
      <c r="AI1113" s="232"/>
      <c r="AJ1113" s="232"/>
      <c r="AK1113" s="232"/>
      <c r="AL1113" s="232"/>
      <c r="AM1113" s="232"/>
      <c r="AN1113" s="232"/>
      <c r="AO1113" s="232"/>
      <c r="AP1113" s="232"/>
      <c r="AQ1113" s="232"/>
      <c r="AR1113" s="231"/>
      <c r="AS1113" s="231"/>
      <c r="AT1113" s="231"/>
      <c r="AU1113" s="231"/>
      <c r="AV1113" s="231"/>
      <c r="AW1113" s="231"/>
      <c r="AX1113" s="231"/>
      <c r="AY1113" s="231"/>
    </row>
    <row r="1114" spans="3:51" s="255" customFormat="1">
      <c r="C1114" s="227"/>
      <c r="D1114" s="253"/>
      <c r="E1114" s="254"/>
      <c r="F1114" s="217"/>
      <c r="G1114" s="228"/>
      <c r="H1114" s="229"/>
      <c r="I1114" s="229"/>
      <c r="J1114" s="216"/>
      <c r="K1114" s="217"/>
      <c r="L1114" s="230"/>
      <c r="M1114" s="231"/>
      <c r="N1114" s="231"/>
      <c r="O1114" s="231"/>
      <c r="P1114" s="231"/>
      <c r="Q1114" s="232"/>
      <c r="R1114" s="232"/>
      <c r="S1114" s="232"/>
      <c r="T1114" s="232"/>
      <c r="U1114" s="232"/>
      <c r="V1114" s="232"/>
      <c r="W1114" s="232"/>
      <c r="X1114" s="232"/>
      <c r="Y1114" s="232"/>
      <c r="Z1114" s="232"/>
      <c r="AA1114" s="232"/>
      <c r="AB1114" s="232"/>
      <c r="AC1114" s="232"/>
      <c r="AD1114" s="232"/>
      <c r="AE1114" s="232"/>
      <c r="AF1114" s="232"/>
      <c r="AG1114" s="232"/>
      <c r="AH1114" s="232"/>
      <c r="AI1114" s="232"/>
      <c r="AJ1114" s="232"/>
      <c r="AK1114" s="232"/>
      <c r="AL1114" s="232"/>
      <c r="AM1114" s="232"/>
      <c r="AN1114" s="232"/>
      <c r="AO1114" s="232"/>
      <c r="AP1114" s="232"/>
      <c r="AQ1114" s="232"/>
      <c r="AR1114" s="231"/>
      <c r="AS1114" s="231"/>
      <c r="AT1114" s="231"/>
      <c r="AU1114" s="231"/>
      <c r="AV1114" s="231"/>
      <c r="AW1114" s="231"/>
      <c r="AX1114" s="231"/>
      <c r="AY1114" s="231"/>
    </row>
    <row r="1115" spans="3:51" s="255" customFormat="1">
      <c r="C1115" s="227"/>
      <c r="D1115" s="253"/>
      <c r="E1115" s="254"/>
      <c r="F1115" s="217"/>
      <c r="G1115" s="228"/>
      <c r="H1115" s="229"/>
      <c r="I1115" s="229"/>
      <c r="J1115" s="216"/>
      <c r="K1115" s="217"/>
      <c r="L1115" s="230"/>
      <c r="M1115" s="231"/>
      <c r="N1115" s="231"/>
      <c r="O1115" s="231"/>
      <c r="P1115" s="231"/>
      <c r="Q1115" s="232"/>
      <c r="R1115" s="232"/>
      <c r="S1115" s="232"/>
      <c r="T1115" s="232"/>
      <c r="U1115" s="232"/>
      <c r="V1115" s="232"/>
      <c r="W1115" s="232"/>
      <c r="X1115" s="232"/>
      <c r="Y1115" s="232"/>
      <c r="Z1115" s="232"/>
      <c r="AA1115" s="232"/>
      <c r="AB1115" s="232"/>
      <c r="AC1115" s="232"/>
      <c r="AD1115" s="232"/>
      <c r="AE1115" s="232"/>
      <c r="AF1115" s="232"/>
      <c r="AG1115" s="232"/>
      <c r="AH1115" s="232"/>
      <c r="AI1115" s="232"/>
      <c r="AJ1115" s="232"/>
      <c r="AK1115" s="232"/>
      <c r="AL1115" s="232"/>
      <c r="AM1115" s="232"/>
      <c r="AN1115" s="232"/>
      <c r="AO1115" s="232"/>
      <c r="AP1115" s="232"/>
      <c r="AQ1115" s="232"/>
      <c r="AR1115" s="231"/>
      <c r="AS1115" s="231"/>
      <c r="AT1115" s="231"/>
      <c r="AU1115" s="231"/>
      <c r="AV1115" s="231"/>
      <c r="AW1115" s="231"/>
      <c r="AX1115" s="231"/>
      <c r="AY1115" s="231"/>
    </row>
    <row r="1116" spans="3:51" s="255" customFormat="1">
      <c r="C1116" s="227"/>
      <c r="D1116" s="253"/>
      <c r="E1116" s="254"/>
      <c r="F1116" s="217"/>
      <c r="G1116" s="228"/>
      <c r="H1116" s="229"/>
      <c r="I1116" s="229"/>
      <c r="J1116" s="216"/>
      <c r="K1116" s="217"/>
      <c r="L1116" s="230"/>
      <c r="M1116" s="231"/>
      <c r="N1116" s="231"/>
      <c r="O1116" s="231"/>
      <c r="P1116" s="231"/>
      <c r="Q1116" s="232"/>
      <c r="R1116" s="232"/>
      <c r="S1116" s="232"/>
      <c r="T1116" s="232"/>
      <c r="U1116" s="232"/>
      <c r="V1116" s="232"/>
      <c r="W1116" s="232"/>
      <c r="X1116" s="232"/>
      <c r="Y1116" s="232"/>
      <c r="Z1116" s="232"/>
      <c r="AA1116" s="232"/>
      <c r="AB1116" s="232"/>
      <c r="AC1116" s="232"/>
      <c r="AD1116" s="232"/>
      <c r="AE1116" s="232"/>
      <c r="AF1116" s="232"/>
      <c r="AG1116" s="232"/>
      <c r="AH1116" s="232"/>
      <c r="AI1116" s="232"/>
      <c r="AJ1116" s="232"/>
      <c r="AK1116" s="232"/>
      <c r="AL1116" s="232"/>
      <c r="AM1116" s="232"/>
      <c r="AN1116" s="232"/>
      <c r="AO1116" s="232"/>
      <c r="AP1116" s="232"/>
      <c r="AQ1116" s="232"/>
      <c r="AR1116" s="231"/>
      <c r="AS1116" s="231"/>
      <c r="AT1116" s="231"/>
      <c r="AU1116" s="231"/>
      <c r="AV1116" s="231"/>
      <c r="AW1116" s="231"/>
      <c r="AX1116" s="231"/>
      <c r="AY1116" s="231"/>
    </row>
    <row r="1117" spans="3:51" s="255" customFormat="1">
      <c r="C1117" s="227"/>
      <c r="D1117" s="253"/>
      <c r="E1117" s="254"/>
      <c r="F1117" s="217"/>
      <c r="G1117" s="228"/>
      <c r="H1117" s="229"/>
      <c r="I1117" s="229"/>
      <c r="J1117" s="216"/>
      <c r="K1117" s="217"/>
      <c r="L1117" s="230"/>
      <c r="M1117" s="231"/>
      <c r="N1117" s="231"/>
      <c r="O1117" s="231"/>
      <c r="P1117" s="231"/>
      <c r="Q1117" s="232"/>
      <c r="R1117" s="232"/>
      <c r="S1117" s="232"/>
      <c r="T1117" s="232"/>
      <c r="U1117" s="232"/>
      <c r="V1117" s="232"/>
      <c r="W1117" s="232"/>
      <c r="X1117" s="232"/>
      <c r="Y1117" s="232"/>
      <c r="Z1117" s="232"/>
      <c r="AA1117" s="232"/>
      <c r="AB1117" s="232"/>
      <c r="AC1117" s="232"/>
      <c r="AD1117" s="232"/>
      <c r="AE1117" s="232"/>
      <c r="AF1117" s="232"/>
      <c r="AG1117" s="232"/>
      <c r="AH1117" s="232"/>
      <c r="AI1117" s="232"/>
      <c r="AJ1117" s="232"/>
      <c r="AK1117" s="232"/>
      <c r="AL1117" s="232"/>
      <c r="AM1117" s="232"/>
      <c r="AN1117" s="232"/>
      <c r="AO1117" s="232"/>
      <c r="AP1117" s="232"/>
      <c r="AQ1117" s="232"/>
      <c r="AR1117" s="231"/>
      <c r="AS1117" s="231"/>
      <c r="AT1117" s="231"/>
      <c r="AU1117" s="231"/>
      <c r="AV1117" s="231"/>
      <c r="AW1117" s="231"/>
      <c r="AX1117" s="231"/>
      <c r="AY1117" s="231"/>
    </row>
    <row r="1118" spans="3:51" s="255" customFormat="1">
      <c r="C1118" s="227"/>
      <c r="D1118" s="253"/>
      <c r="E1118" s="254"/>
      <c r="F1118" s="217"/>
      <c r="G1118" s="228"/>
      <c r="H1118" s="229"/>
      <c r="I1118" s="229"/>
      <c r="J1118" s="216"/>
      <c r="K1118" s="217"/>
      <c r="L1118" s="230"/>
      <c r="M1118" s="231"/>
      <c r="N1118" s="231"/>
      <c r="O1118" s="231"/>
      <c r="P1118" s="231"/>
      <c r="Q1118" s="232"/>
      <c r="R1118" s="232"/>
      <c r="S1118" s="232"/>
      <c r="T1118" s="232"/>
      <c r="U1118" s="232"/>
      <c r="V1118" s="232"/>
      <c r="W1118" s="232"/>
      <c r="X1118" s="232"/>
      <c r="Y1118" s="232"/>
      <c r="Z1118" s="232"/>
      <c r="AA1118" s="232"/>
      <c r="AB1118" s="232"/>
      <c r="AC1118" s="232"/>
      <c r="AD1118" s="232"/>
      <c r="AE1118" s="232"/>
      <c r="AF1118" s="232"/>
      <c r="AG1118" s="232"/>
      <c r="AH1118" s="232"/>
      <c r="AI1118" s="232"/>
      <c r="AJ1118" s="232"/>
      <c r="AK1118" s="232"/>
      <c r="AL1118" s="232"/>
      <c r="AM1118" s="232"/>
      <c r="AN1118" s="232"/>
      <c r="AO1118" s="232"/>
      <c r="AP1118" s="232"/>
      <c r="AQ1118" s="232"/>
      <c r="AR1118" s="231"/>
      <c r="AS1118" s="231"/>
      <c r="AT1118" s="231"/>
      <c r="AU1118" s="231"/>
      <c r="AV1118" s="231"/>
      <c r="AW1118" s="231"/>
      <c r="AX1118" s="231"/>
      <c r="AY1118" s="231"/>
    </row>
    <row r="1119" spans="3:51" s="255" customFormat="1">
      <c r="C1119" s="227"/>
      <c r="D1119" s="253"/>
      <c r="E1119" s="254"/>
      <c r="F1119" s="217"/>
      <c r="G1119" s="228"/>
      <c r="H1119" s="229"/>
      <c r="I1119" s="229"/>
      <c r="J1119" s="216"/>
      <c r="K1119" s="217"/>
      <c r="L1119" s="230"/>
      <c r="M1119" s="231"/>
      <c r="N1119" s="231"/>
      <c r="O1119" s="231"/>
      <c r="P1119" s="231"/>
      <c r="Q1119" s="232"/>
      <c r="R1119" s="232"/>
      <c r="S1119" s="232"/>
      <c r="T1119" s="232"/>
      <c r="U1119" s="232"/>
      <c r="V1119" s="232"/>
      <c r="W1119" s="232"/>
      <c r="X1119" s="232"/>
      <c r="Y1119" s="232"/>
      <c r="Z1119" s="232"/>
      <c r="AA1119" s="232"/>
      <c r="AB1119" s="232"/>
      <c r="AC1119" s="232"/>
      <c r="AD1119" s="232"/>
      <c r="AE1119" s="232"/>
      <c r="AF1119" s="232"/>
      <c r="AG1119" s="232"/>
      <c r="AH1119" s="232"/>
      <c r="AI1119" s="232"/>
      <c r="AJ1119" s="232"/>
      <c r="AK1119" s="232"/>
      <c r="AL1119" s="232"/>
      <c r="AM1119" s="232"/>
      <c r="AN1119" s="232"/>
      <c r="AO1119" s="232"/>
      <c r="AP1119" s="232"/>
      <c r="AQ1119" s="232"/>
      <c r="AR1119" s="231"/>
      <c r="AS1119" s="231"/>
      <c r="AT1119" s="231"/>
      <c r="AU1119" s="231"/>
      <c r="AV1119" s="231"/>
      <c r="AW1119" s="231"/>
      <c r="AX1119" s="231"/>
      <c r="AY1119" s="231"/>
    </row>
    <row r="1120" spans="3:51" s="255" customFormat="1">
      <c r="C1120" s="227"/>
      <c r="D1120" s="253"/>
      <c r="E1120" s="254"/>
      <c r="F1120" s="217"/>
      <c r="G1120" s="228"/>
      <c r="H1120" s="229"/>
      <c r="I1120" s="229"/>
      <c r="J1120" s="216"/>
      <c r="K1120" s="217"/>
      <c r="L1120" s="230"/>
      <c r="M1120" s="231"/>
      <c r="N1120" s="231"/>
      <c r="O1120" s="231"/>
      <c r="P1120" s="231"/>
      <c r="Q1120" s="232"/>
      <c r="R1120" s="232"/>
      <c r="S1120" s="232"/>
      <c r="T1120" s="232"/>
      <c r="U1120" s="232"/>
      <c r="V1120" s="232"/>
      <c r="W1120" s="232"/>
      <c r="X1120" s="232"/>
      <c r="Y1120" s="232"/>
      <c r="Z1120" s="232"/>
      <c r="AA1120" s="232"/>
      <c r="AB1120" s="232"/>
      <c r="AC1120" s="232"/>
      <c r="AD1120" s="232"/>
      <c r="AE1120" s="232"/>
      <c r="AF1120" s="232"/>
      <c r="AG1120" s="232"/>
      <c r="AH1120" s="232"/>
      <c r="AI1120" s="232"/>
      <c r="AJ1120" s="232"/>
      <c r="AK1120" s="232"/>
      <c r="AL1120" s="232"/>
      <c r="AM1120" s="232"/>
      <c r="AN1120" s="232"/>
      <c r="AO1120" s="232"/>
      <c r="AP1120" s="232"/>
      <c r="AQ1120" s="232"/>
      <c r="AR1120" s="231"/>
      <c r="AS1120" s="231"/>
      <c r="AT1120" s="231"/>
      <c r="AU1120" s="231"/>
      <c r="AV1120" s="231"/>
      <c r="AW1120" s="231"/>
      <c r="AX1120" s="231"/>
      <c r="AY1120" s="231"/>
    </row>
    <row r="1121" spans="3:51" s="255" customFormat="1">
      <c r="C1121" s="227"/>
      <c r="D1121" s="253"/>
      <c r="E1121" s="254"/>
      <c r="F1121" s="217"/>
      <c r="G1121" s="228"/>
      <c r="H1121" s="229"/>
      <c r="I1121" s="229"/>
      <c r="J1121" s="216"/>
      <c r="K1121" s="217"/>
      <c r="L1121" s="230"/>
      <c r="M1121" s="231"/>
      <c r="N1121" s="231"/>
      <c r="O1121" s="231"/>
      <c r="P1121" s="231"/>
      <c r="Q1121" s="232"/>
      <c r="R1121" s="232"/>
      <c r="S1121" s="232"/>
      <c r="T1121" s="232"/>
      <c r="U1121" s="232"/>
      <c r="V1121" s="232"/>
      <c r="W1121" s="232"/>
      <c r="X1121" s="232"/>
      <c r="Y1121" s="232"/>
      <c r="Z1121" s="232"/>
      <c r="AA1121" s="232"/>
      <c r="AB1121" s="232"/>
      <c r="AC1121" s="232"/>
      <c r="AD1121" s="232"/>
      <c r="AE1121" s="232"/>
      <c r="AF1121" s="232"/>
      <c r="AG1121" s="232"/>
      <c r="AH1121" s="232"/>
      <c r="AI1121" s="232"/>
      <c r="AJ1121" s="232"/>
      <c r="AK1121" s="232"/>
      <c r="AL1121" s="232"/>
      <c r="AM1121" s="232"/>
      <c r="AN1121" s="232"/>
      <c r="AO1121" s="232"/>
      <c r="AP1121" s="232"/>
      <c r="AQ1121" s="232"/>
      <c r="AR1121" s="231"/>
      <c r="AS1121" s="231"/>
      <c r="AT1121" s="231"/>
      <c r="AU1121" s="231"/>
      <c r="AV1121" s="231"/>
      <c r="AW1121" s="231"/>
      <c r="AX1121" s="231"/>
      <c r="AY1121" s="231"/>
    </row>
    <row r="1122" spans="3:51" s="255" customFormat="1">
      <c r="C1122" s="227"/>
      <c r="D1122" s="253"/>
      <c r="E1122" s="254"/>
      <c r="F1122" s="217"/>
      <c r="G1122" s="228"/>
      <c r="H1122" s="229"/>
      <c r="I1122" s="229"/>
      <c r="J1122" s="216"/>
      <c r="K1122" s="217"/>
      <c r="L1122" s="230"/>
      <c r="M1122" s="231"/>
      <c r="N1122" s="231"/>
      <c r="O1122" s="231"/>
      <c r="P1122" s="231"/>
      <c r="Q1122" s="232"/>
      <c r="R1122" s="232"/>
      <c r="S1122" s="232"/>
      <c r="T1122" s="232"/>
      <c r="U1122" s="232"/>
      <c r="V1122" s="232"/>
      <c r="W1122" s="232"/>
      <c r="X1122" s="232"/>
      <c r="Y1122" s="232"/>
      <c r="Z1122" s="232"/>
      <c r="AA1122" s="232"/>
      <c r="AB1122" s="232"/>
      <c r="AC1122" s="232"/>
      <c r="AD1122" s="232"/>
      <c r="AE1122" s="232"/>
      <c r="AF1122" s="232"/>
      <c r="AG1122" s="232"/>
      <c r="AH1122" s="232"/>
      <c r="AI1122" s="232"/>
      <c r="AJ1122" s="232"/>
      <c r="AK1122" s="232"/>
      <c r="AL1122" s="232"/>
      <c r="AM1122" s="232"/>
      <c r="AN1122" s="232"/>
      <c r="AO1122" s="232"/>
      <c r="AP1122" s="232"/>
      <c r="AQ1122" s="232"/>
      <c r="AR1122" s="231"/>
      <c r="AS1122" s="231"/>
      <c r="AT1122" s="231"/>
      <c r="AU1122" s="231"/>
      <c r="AV1122" s="231"/>
      <c r="AW1122" s="231"/>
      <c r="AX1122" s="231"/>
      <c r="AY1122" s="231"/>
    </row>
    <row r="1123" spans="3:51" s="255" customFormat="1">
      <c r="C1123" s="227"/>
      <c r="D1123" s="253"/>
      <c r="E1123" s="254"/>
      <c r="F1123" s="217"/>
      <c r="G1123" s="228"/>
      <c r="H1123" s="229"/>
      <c r="I1123" s="229"/>
      <c r="J1123" s="216"/>
      <c r="K1123" s="217"/>
      <c r="L1123" s="230"/>
      <c r="M1123" s="231"/>
      <c r="N1123" s="231"/>
      <c r="O1123" s="231"/>
      <c r="P1123" s="231"/>
      <c r="Q1123" s="232"/>
      <c r="R1123" s="232"/>
      <c r="S1123" s="232"/>
      <c r="T1123" s="232"/>
      <c r="U1123" s="232"/>
      <c r="V1123" s="232"/>
      <c r="W1123" s="232"/>
      <c r="X1123" s="232"/>
      <c r="Y1123" s="232"/>
      <c r="Z1123" s="232"/>
      <c r="AA1123" s="232"/>
      <c r="AB1123" s="232"/>
      <c r="AC1123" s="232"/>
      <c r="AD1123" s="232"/>
      <c r="AE1123" s="232"/>
      <c r="AF1123" s="232"/>
      <c r="AG1123" s="232"/>
      <c r="AH1123" s="232"/>
      <c r="AI1123" s="232"/>
      <c r="AJ1123" s="232"/>
      <c r="AK1123" s="232"/>
      <c r="AL1123" s="232"/>
      <c r="AM1123" s="232"/>
      <c r="AN1123" s="232"/>
      <c r="AO1123" s="232"/>
      <c r="AP1123" s="232"/>
      <c r="AQ1123" s="232"/>
      <c r="AR1123" s="231"/>
      <c r="AS1123" s="231"/>
      <c r="AT1123" s="231"/>
      <c r="AU1123" s="231"/>
      <c r="AV1123" s="231"/>
      <c r="AW1123" s="231"/>
      <c r="AX1123" s="231"/>
      <c r="AY1123" s="231"/>
    </row>
    <row r="1124" spans="3:51" s="255" customFormat="1">
      <c r="C1124" s="227"/>
      <c r="D1124" s="253"/>
      <c r="E1124" s="254"/>
      <c r="F1124" s="217"/>
      <c r="G1124" s="228"/>
      <c r="H1124" s="229"/>
      <c r="I1124" s="229"/>
      <c r="J1124" s="216"/>
      <c r="K1124" s="217"/>
      <c r="L1124" s="230"/>
      <c r="M1124" s="231"/>
      <c r="N1124" s="231"/>
      <c r="O1124" s="231"/>
      <c r="P1124" s="231"/>
      <c r="Q1124" s="232"/>
      <c r="R1124" s="232"/>
      <c r="S1124" s="232"/>
      <c r="T1124" s="232"/>
      <c r="U1124" s="232"/>
      <c r="V1124" s="232"/>
      <c r="W1124" s="232"/>
      <c r="X1124" s="232"/>
      <c r="Y1124" s="232"/>
      <c r="Z1124" s="232"/>
      <c r="AA1124" s="232"/>
      <c r="AB1124" s="232"/>
      <c r="AC1124" s="232"/>
      <c r="AD1124" s="232"/>
      <c r="AE1124" s="232"/>
      <c r="AF1124" s="232"/>
      <c r="AG1124" s="232"/>
      <c r="AH1124" s="232"/>
      <c r="AI1124" s="232"/>
      <c r="AJ1124" s="232"/>
      <c r="AK1124" s="232"/>
      <c r="AL1124" s="232"/>
      <c r="AM1124" s="232"/>
      <c r="AN1124" s="232"/>
      <c r="AO1124" s="232"/>
      <c r="AP1124" s="232"/>
      <c r="AQ1124" s="232"/>
      <c r="AR1124" s="231"/>
      <c r="AS1124" s="231"/>
      <c r="AT1124" s="231"/>
      <c r="AU1124" s="231"/>
      <c r="AV1124" s="231"/>
      <c r="AW1124" s="231"/>
      <c r="AX1124" s="231"/>
      <c r="AY1124" s="231"/>
    </row>
    <row r="1125" spans="3:51" s="255" customFormat="1">
      <c r="C1125" s="227"/>
      <c r="D1125" s="253"/>
      <c r="E1125" s="254"/>
      <c r="F1125" s="217"/>
      <c r="G1125" s="228"/>
      <c r="H1125" s="229"/>
      <c r="I1125" s="229"/>
      <c r="J1125" s="216"/>
      <c r="K1125" s="217"/>
      <c r="L1125" s="230"/>
      <c r="M1125" s="231"/>
      <c r="N1125" s="231"/>
      <c r="O1125" s="231"/>
      <c r="P1125" s="231"/>
      <c r="Q1125" s="232"/>
      <c r="R1125" s="232"/>
      <c r="S1125" s="232"/>
      <c r="T1125" s="232"/>
      <c r="U1125" s="232"/>
      <c r="V1125" s="232"/>
      <c r="W1125" s="232"/>
      <c r="X1125" s="232"/>
      <c r="Y1125" s="232"/>
      <c r="Z1125" s="232"/>
      <c r="AA1125" s="232"/>
      <c r="AB1125" s="232"/>
      <c r="AC1125" s="232"/>
      <c r="AD1125" s="232"/>
      <c r="AE1125" s="232"/>
      <c r="AF1125" s="232"/>
      <c r="AG1125" s="232"/>
      <c r="AH1125" s="232"/>
      <c r="AI1125" s="232"/>
      <c r="AJ1125" s="232"/>
      <c r="AK1125" s="232"/>
      <c r="AL1125" s="232"/>
      <c r="AM1125" s="232"/>
      <c r="AN1125" s="232"/>
      <c r="AO1125" s="232"/>
      <c r="AP1125" s="232"/>
      <c r="AQ1125" s="232"/>
      <c r="AR1125" s="231"/>
      <c r="AS1125" s="231"/>
      <c r="AT1125" s="231"/>
      <c r="AU1125" s="231"/>
      <c r="AV1125" s="231"/>
      <c r="AW1125" s="231"/>
      <c r="AX1125" s="231"/>
      <c r="AY1125" s="231"/>
    </row>
    <row r="1126" spans="3:51" s="255" customFormat="1">
      <c r="C1126" s="227"/>
      <c r="D1126" s="253"/>
      <c r="E1126" s="254"/>
      <c r="F1126" s="217"/>
      <c r="G1126" s="228"/>
      <c r="H1126" s="229"/>
      <c r="I1126" s="229"/>
      <c r="J1126" s="216"/>
      <c r="K1126" s="217"/>
      <c r="L1126" s="230"/>
      <c r="M1126" s="231"/>
      <c r="N1126" s="231"/>
      <c r="O1126" s="231"/>
      <c r="P1126" s="231"/>
      <c r="Q1126" s="232"/>
      <c r="R1126" s="232"/>
      <c r="S1126" s="232"/>
      <c r="T1126" s="232"/>
      <c r="U1126" s="232"/>
      <c r="V1126" s="232"/>
      <c r="W1126" s="232"/>
      <c r="X1126" s="232"/>
      <c r="Y1126" s="232"/>
      <c r="Z1126" s="232"/>
      <c r="AA1126" s="232"/>
      <c r="AB1126" s="232"/>
      <c r="AC1126" s="232"/>
      <c r="AD1126" s="232"/>
      <c r="AE1126" s="232"/>
      <c r="AF1126" s="232"/>
      <c r="AG1126" s="232"/>
      <c r="AH1126" s="232"/>
      <c r="AI1126" s="232"/>
      <c r="AJ1126" s="232"/>
      <c r="AK1126" s="232"/>
      <c r="AL1126" s="232"/>
      <c r="AM1126" s="232"/>
      <c r="AN1126" s="232"/>
      <c r="AO1126" s="232"/>
      <c r="AP1126" s="232"/>
      <c r="AQ1126" s="232"/>
      <c r="AR1126" s="231"/>
      <c r="AS1126" s="231"/>
      <c r="AT1126" s="231"/>
      <c r="AU1126" s="231"/>
      <c r="AV1126" s="231"/>
      <c r="AW1126" s="231"/>
      <c r="AX1126" s="231"/>
      <c r="AY1126" s="231"/>
    </row>
    <row r="1127" spans="3:51" s="255" customFormat="1">
      <c r="C1127" s="227"/>
      <c r="D1127" s="253"/>
      <c r="E1127" s="254"/>
      <c r="F1127" s="217"/>
      <c r="G1127" s="228"/>
      <c r="H1127" s="229"/>
      <c r="I1127" s="229"/>
      <c r="J1127" s="216"/>
      <c r="K1127" s="217"/>
      <c r="L1127" s="230"/>
      <c r="M1127" s="231"/>
      <c r="N1127" s="231"/>
      <c r="O1127" s="231"/>
      <c r="P1127" s="231"/>
      <c r="Q1127" s="232"/>
      <c r="R1127" s="232"/>
      <c r="S1127" s="232"/>
      <c r="T1127" s="232"/>
      <c r="U1127" s="232"/>
      <c r="V1127" s="232"/>
      <c r="W1127" s="232"/>
      <c r="X1127" s="232"/>
      <c r="Y1127" s="232"/>
      <c r="Z1127" s="232"/>
      <c r="AA1127" s="232"/>
      <c r="AB1127" s="232"/>
      <c r="AC1127" s="232"/>
      <c r="AD1127" s="232"/>
      <c r="AE1127" s="232"/>
      <c r="AF1127" s="232"/>
      <c r="AG1127" s="232"/>
      <c r="AH1127" s="232"/>
      <c r="AI1127" s="232"/>
      <c r="AJ1127" s="232"/>
      <c r="AK1127" s="232"/>
      <c r="AL1127" s="232"/>
      <c r="AM1127" s="232"/>
      <c r="AN1127" s="232"/>
      <c r="AO1127" s="232"/>
      <c r="AP1127" s="232"/>
      <c r="AQ1127" s="232"/>
      <c r="AR1127" s="231"/>
      <c r="AS1127" s="231"/>
      <c r="AT1127" s="231"/>
      <c r="AU1127" s="231"/>
      <c r="AV1127" s="231"/>
      <c r="AW1127" s="231"/>
      <c r="AX1127" s="231"/>
      <c r="AY1127" s="231"/>
    </row>
    <row r="1128" spans="3:51" s="255" customFormat="1">
      <c r="C1128" s="227"/>
      <c r="D1128" s="253"/>
      <c r="E1128" s="254"/>
      <c r="F1128" s="217"/>
      <c r="G1128" s="228"/>
      <c r="H1128" s="229"/>
      <c r="I1128" s="229"/>
      <c r="J1128" s="216"/>
      <c r="K1128" s="217"/>
      <c r="L1128" s="230"/>
      <c r="M1128" s="231"/>
      <c r="N1128" s="231"/>
      <c r="O1128" s="231"/>
      <c r="P1128" s="231"/>
      <c r="Q1128" s="232"/>
      <c r="R1128" s="232"/>
      <c r="S1128" s="232"/>
      <c r="T1128" s="232"/>
      <c r="U1128" s="232"/>
      <c r="V1128" s="232"/>
      <c r="W1128" s="232"/>
      <c r="X1128" s="232"/>
      <c r="Y1128" s="232"/>
      <c r="Z1128" s="232"/>
      <c r="AA1128" s="232"/>
      <c r="AB1128" s="232"/>
      <c r="AC1128" s="232"/>
      <c r="AD1128" s="232"/>
      <c r="AE1128" s="232"/>
      <c r="AF1128" s="232"/>
      <c r="AG1128" s="232"/>
      <c r="AH1128" s="232"/>
      <c r="AI1128" s="232"/>
      <c r="AJ1128" s="232"/>
      <c r="AK1128" s="232"/>
      <c r="AL1128" s="232"/>
      <c r="AM1128" s="232"/>
      <c r="AN1128" s="232"/>
      <c r="AO1128" s="232"/>
      <c r="AP1128" s="232"/>
      <c r="AQ1128" s="232"/>
      <c r="AR1128" s="231"/>
      <c r="AS1128" s="231"/>
      <c r="AT1128" s="231"/>
      <c r="AU1128" s="231"/>
      <c r="AV1128" s="231"/>
      <c r="AW1128" s="231"/>
      <c r="AX1128" s="231"/>
      <c r="AY1128" s="231"/>
    </row>
    <row r="1129" spans="3:51" s="255" customFormat="1">
      <c r="C1129" s="227"/>
      <c r="D1129" s="253"/>
      <c r="E1129" s="254"/>
      <c r="F1129" s="217"/>
      <c r="G1129" s="228"/>
      <c r="H1129" s="229"/>
      <c r="I1129" s="229"/>
      <c r="J1129" s="216"/>
      <c r="K1129" s="217"/>
      <c r="L1129" s="230"/>
      <c r="M1129" s="231"/>
      <c r="N1129" s="231"/>
      <c r="O1129" s="231"/>
      <c r="P1129" s="231"/>
      <c r="Q1129" s="232"/>
      <c r="R1129" s="232"/>
      <c r="S1129" s="232"/>
      <c r="T1129" s="232"/>
      <c r="U1129" s="232"/>
      <c r="V1129" s="232"/>
      <c r="W1129" s="232"/>
      <c r="X1129" s="232"/>
      <c r="Y1129" s="232"/>
      <c r="Z1129" s="232"/>
      <c r="AA1129" s="232"/>
      <c r="AB1129" s="232"/>
      <c r="AC1129" s="232"/>
      <c r="AD1129" s="232"/>
      <c r="AE1129" s="232"/>
      <c r="AF1129" s="232"/>
      <c r="AG1129" s="232"/>
      <c r="AH1129" s="232"/>
      <c r="AI1129" s="232"/>
      <c r="AJ1129" s="232"/>
      <c r="AK1129" s="232"/>
      <c r="AL1129" s="232"/>
      <c r="AM1129" s="232"/>
      <c r="AN1129" s="232"/>
      <c r="AO1129" s="232"/>
      <c r="AP1129" s="232"/>
      <c r="AQ1129" s="232"/>
      <c r="AR1129" s="231"/>
      <c r="AS1129" s="231"/>
      <c r="AT1129" s="231"/>
      <c r="AU1129" s="231"/>
      <c r="AV1129" s="231"/>
      <c r="AW1129" s="231"/>
      <c r="AX1129" s="231"/>
      <c r="AY1129" s="231"/>
    </row>
    <row r="1130" spans="3:51" s="255" customFormat="1">
      <c r="C1130" s="227"/>
      <c r="D1130" s="253"/>
      <c r="E1130" s="254"/>
      <c r="F1130" s="217"/>
      <c r="G1130" s="228"/>
      <c r="H1130" s="229"/>
      <c r="I1130" s="229"/>
      <c r="J1130" s="216"/>
      <c r="K1130" s="217"/>
      <c r="L1130" s="230"/>
      <c r="M1130" s="231"/>
      <c r="N1130" s="231"/>
      <c r="O1130" s="231"/>
      <c r="P1130" s="231"/>
      <c r="Q1130" s="232"/>
      <c r="R1130" s="232"/>
      <c r="S1130" s="232"/>
      <c r="T1130" s="232"/>
      <c r="U1130" s="232"/>
      <c r="V1130" s="232"/>
      <c r="W1130" s="232"/>
      <c r="X1130" s="232"/>
      <c r="Y1130" s="232"/>
      <c r="Z1130" s="232"/>
      <c r="AA1130" s="232"/>
      <c r="AB1130" s="232"/>
      <c r="AC1130" s="232"/>
      <c r="AD1130" s="232"/>
      <c r="AE1130" s="232"/>
      <c r="AF1130" s="232"/>
      <c r="AG1130" s="232"/>
      <c r="AH1130" s="232"/>
      <c r="AI1130" s="232"/>
      <c r="AJ1130" s="232"/>
      <c r="AK1130" s="232"/>
      <c r="AL1130" s="232"/>
      <c r="AM1130" s="232"/>
      <c r="AN1130" s="232"/>
      <c r="AO1130" s="232"/>
      <c r="AP1130" s="232"/>
      <c r="AQ1130" s="232"/>
      <c r="AR1130" s="231"/>
      <c r="AS1130" s="231"/>
      <c r="AT1130" s="231"/>
      <c r="AU1130" s="231"/>
      <c r="AV1130" s="231"/>
      <c r="AW1130" s="231"/>
      <c r="AX1130" s="231"/>
      <c r="AY1130" s="231"/>
    </row>
    <row r="1131" spans="3:51" s="255" customFormat="1">
      <c r="C1131" s="227"/>
      <c r="D1131" s="253"/>
      <c r="E1131" s="254"/>
      <c r="F1131" s="217"/>
      <c r="G1131" s="228"/>
      <c r="H1131" s="229"/>
      <c r="I1131" s="229"/>
      <c r="J1131" s="216"/>
      <c r="K1131" s="217"/>
      <c r="L1131" s="230"/>
      <c r="M1131" s="231"/>
      <c r="N1131" s="231"/>
      <c r="O1131" s="231"/>
      <c r="P1131" s="231"/>
      <c r="Q1131" s="232"/>
      <c r="R1131" s="232"/>
      <c r="S1131" s="232"/>
      <c r="T1131" s="232"/>
      <c r="U1131" s="232"/>
      <c r="V1131" s="232"/>
      <c r="W1131" s="232"/>
      <c r="X1131" s="232"/>
      <c r="Y1131" s="232"/>
      <c r="Z1131" s="232"/>
      <c r="AA1131" s="232"/>
      <c r="AB1131" s="232"/>
      <c r="AC1131" s="232"/>
      <c r="AD1131" s="232"/>
      <c r="AE1131" s="232"/>
      <c r="AF1131" s="232"/>
      <c r="AG1131" s="232"/>
      <c r="AH1131" s="232"/>
      <c r="AI1131" s="232"/>
      <c r="AJ1131" s="232"/>
      <c r="AK1131" s="232"/>
      <c r="AL1131" s="232"/>
      <c r="AM1131" s="232"/>
      <c r="AN1131" s="232"/>
      <c r="AO1131" s="232"/>
      <c r="AP1131" s="232"/>
      <c r="AQ1131" s="232"/>
      <c r="AR1131" s="231"/>
      <c r="AS1131" s="231"/>
      <c r="AT1131" s="231"/>
      <c r="AU1131" s="231"/>
      <c r="AV1131" s="231"/>
      <c r="AW1131" s="231"/>
      <c r="AX1131" s="231"/>
      <c r="AY1131" s="231"/>
    </row>
    <row r="1132" spans="3:51" s="255" customFormat="1">
      <c r="C1132" s="227"/>
      <c r="D1132" s="253"/>
      <c r="E1132" s="254"/>
      <c r="F1132" s="217"/>
      <c r="G1132" s="228"/>
      <c r="H1132" s="229"/>
      <c r="I1132" s="229"/>
      <c r="J1132" s="216"/>
      <c r="K1132" s="217"/>
      <c r="L1132" s="230"/>
      <c r="M1132" s="231"/>
      <c r="N1132" s="231"/>
      <c r="O1132" s="231"/>
      <c r="P1132" s="231"/>
      <c r="Q1132" s="232"/>
      <c r="R1132" s="232"/>
      <c r="S1132" s="232"/>
      <c r="T1132" s="232"/>
      <c r="U1132" s="232"/>
      <c r="V1132" s="232"/>
      <c r="W1132" s="232"/>
      <c r="X1132" s="232"/>
      <c r="Y1132" s="232"/>
      <c r="Z1132" s="232"/>
      <c r="AA1132" s="232"/>
      <c r="AB1132" s="232"/>
      <c r="AC1132" s="232"/>
      <c r="AD1132" s="232"/>
      <c r="AE1132" s="232"/>
      <c r="AF1132" s="232"/>
      <c r="AG1132" s="232"/>
      <c r="AH1132" s="232"/>
      <c r="AI1132" s="232"/>
      <c r="AJ1132" s="232"/>
      <c r="AK1132" s="232"/>
      <c r="AL1132" s="232"/>
      <c r="AM1132" s="232"/>
      <c r="AN1132" s="232"/>
      <c r="AO1132" s="232"/>
      <c r="AP1132" s="232"/>
      <c r="AQ1132" s="232"/>
      <c r="AR1132" s="231"/>
      <c r="AS1132" s="231"/>
      <c r="AT1132" s="231"/>
      <c r="AU1132" s="231"/>
      <c r="AV1132" s="231"/>
      <c r="AW1132" s="231"/>
      <c r="AX1132" s="231"/>
      <c r="AY1132" s="231"/>
    </row>
    <row r="1133" spans="3:51" s="255" customFormat="1">
      <c r="C1133" s="227"/>
      <c r="D1133" s="253"/>
      <c r="E1133" s="254"/>
      <c r="F1133" s="217"/>
      <c r="G1133" s="228"/>
      <c r="H1133" s="229"/>
      <c r="I1133" s="229"/>
      <c r="J1133" s="216"/>
      <c r="K1133" s="217"/>
      <c r="L1133" s="230"/>
      <c r="M1133" s="231"/>
      <c r="N1133" s="231"/>
      <c r="O1133" s="231"/>
      <c r="P1133" s="231"/>
      <c r="Q1133" s="232"/>
      <c r="R1133" s="232"/>
      <c r="S1133" s="232"/>
      <c r="T1133" s="232"/>
      <c r="U1133" s="232"/>
      <c r="V1133" s="232"/>
      <c r="W1133" s="232"/>
      <c r="X1133" s="232"/>
      <c r="Y1133" s="232"/>
      <c r="Z1133" s="232"/>
      <c r="AA1133" s="232"/>
      <c r="AB1133" s="232"/>
      <c r="AC1133" s="232"/>
      <c r="AD1133" s="232"/>
      <c r="AE1133" s="232"/>
      <c r="AF1133" s="232"/>
      <c r="AG1133" s="232"/>
      <c r="AH1133" s="232"/>
      <c r="AI1133" s="232"/>
      <c r="AJ1133" s="232"/>
      <c r="AK1133" s="232"/>
      <c r="AL1133" s="232"/>
      <c r="AM1133" s="232"/>
      <c r="AN1133" s="232"/>
      <c r="AO1133" s="232"/>
      <c r="AP1133" s="232"/>
      <c r="AQ1133" s="232"/>
      <c r="AR1133" s="231"/>
      <c r="AS1133" s="231"/>
      <c r="AT1133" s="231"/>
      <c r="AU1133" s="231"/>
      <c r="AV1133" s="231"/>
      <c r="AW1133" s="231"/>
      <c r="AX1133" s="231"/>
      <c r="AY1133" s="231"/>
    </row>
    <row r="1134" spans="3:51" s="255" customFormat="1">
      <c r="C1134" s="227"/>
      <c r="D1134" s="253"/>
      <c r="E1134" s="254"/>
      <c r="F1134" s="217"/>
      <c r="G1134" s="228"/>
      <c r="H1134" s="229"/>
      <c r="I1134" s="229"/>
      <c r="J1134" s="216"/>
      <c r="K1134" s="217"/>
      <c r="L1134" s="230"/>
      <c r="M1134" s="231"/>
      <c r="N1134" s="231"/>
      <c r="O1134" s="231"/>
      <c r="P1134" s="231"/>
      <c r="Q1134" s="232"/>
      <c r="R1134" s="232"/>
      <c r="S1134" s="232"/>
      <c r="T1134" s="232"/>
      <c r="U1134" s="232"/>
      <c r="V1134" s="232"/>
      <c r="W1134" s="232"/>
      <c r="X1134" s="232"/>
      <c r="Y1134" s="232"/>
      <c r="Z1134" s="232"/>
      <c r="AA1134" s="232"/>
      <c r="AB1134" s="232"/>
      <c r="AC1134" s="232"/>
      <c r="AD1134" s="232"/>
      <c r="AE1134" s="232"/>
      <c r="AF1134" s="232"/>
      <c r="AG1134" s="232"/>
      <c r="AH1134" s="232"/>
      <c r="AI1134" s="232"/>
      <c r="AJ1134" s="232"/>
      <c r="AK1134" s="232"/>
      <c r="AL1134" s="232"/>
      <c r="AM1134" s="232"/>
      <c r="AN1134" s="232"/>
      <c r="AO1134" s="232"/>
      <c r="AP1134" s="232"/>
      <c r="AQ1134" s="232"/>
      <c r="AR1134" s="231"/>
      <c r="AS1134" s="231"/>
      <c r="AT1134" s="231"/>
      <c r="AU1134" s="231"/>
      <c r="AV1134" s="231"/>
      <c r="AW1134" s="231"/>
      <c r="AX1134" s="231"/>
      <c r="AY1134" s="231"/>
    </row>
    <row r="1135" spans="3:51" s="255" customFormat="1">
      <c r="C1135" s="227"/>
      <c r="D1135" s="253"/>
      <c r="E1135" s="254"/>
      <c r="F1135" s="217"/>
      <c r="G1135" s="228"/>
      <c r="H1135" s="229"/>
      <c r="I1135" s="229"/>
      <c r="J1135" s="216"/>
      <c r="K1135" s="217"/>
      <c r="L1135" s="230"/>
      <c r="M1135" s="231"/>
      <c r="N1135" s="231"/>
      <c r="O1135" s="231"/>
      <c r="P1135" s="231"/>
      <c r="Q1135" s="232"/>
      <c r="R1135" s="232"/>
      <c r="S1135" s="232"/>
      <c r="T1135" s="232"/>
      <c r="U1135" s="232"/>
      <c r="V1135" s="232"/>
      <c r="W1135" s="232"/>
      <c r="X1135" s="232"/>
      <c r="Y1135" s="232"/>
      <c r="Z1135" s="232"/>
      <c r="AA1135" s="232"/>
      <c r="AB1135" s="232"/>
      <c r="AC1135" s="232"/>
      <c r="AD1135" s="232"/>
      <c r="AE1135" s="232"/>
      <c r="AF1135" s="232"/>
      <c r="AG1135" s="232"/>
      <c r="AH1135" s="232"/>
      <c r="AI1135" s="232"/>
      <c r="AJ1135" s="232"/>
      <c r="AK1135" s="232"/>
      <c r="AL1135" s="232"/>
      <c r="AM1135" s="232"/>
      <c r="AN1135" s="232"/>
      <c r="AO1135" s="232"/>
      <c r="AP1135" s="232"/>
      <c r="AQ1135" s="232"/>
      <c r="AR1135" s="231"/>
      <c r="AS1135" s="231"/>
      <c r="AT1135" s="231"/>
      <c r="AU1135" s="231"/>
      <c r="AV1135" s="231"/>
      <c r="AW1135" s="231"/>
      <c r="AX1135" s="231"/>
      <c r="AY1135" s="231"/>
    </row>
    <row r="1136" spans="3:51" s="255" customFormat="1">
      <c r="C1136" s="227"/>
      <c r="D1136" s="253"/>
      <c r="E1136" s="254"/>
      <c r="F1136" s="217"/>
      <c r="G1136" s="228"/>
      <c r="H1136" s="229"/>
      <c r="I1136" s="229"/>
      <c r="J1136" s="216"/>
      <c r="K1136" s="217"/>
      <c r="L1136" s="230"/>
      <c r="M1136" s="231"/>
      <c r="N1136" s="231"/>
      <c r="O1136" s="231"/>
      <c r="P1136" s="231"/>
      <c r="Q1136" s="232"/>
      <c r="R1136" s="232"/>
      <c r="S1136" s="232"/>
      <c r="T1136" s="232"/>
      <c r="U1136" s="232"/>
      <c r="V1136" s="232"/>
      <c r="W1136" s="232"/>
      <c r="X1136" s="232"/>
      <c r="Y1136" s="232"/>
      <c r="Z1136" s="232"/>
      <c r="AA1136" s="232"/>
      <c r="AB1136" s="232"/>
      <c r="AC1136" s="232"/>
      <c r="AD1136" s="232"/>
      <c r="AE1136" s="232"/>
      <c r="AF1136" s="232"/>
      <c r="AG1136" s="232"/>
      <c r="AH1136" s="232"/>
      <c r="AI1136" s="232"/>
      <c r="AJ1136" s="232"/>
      <c r="AK1136" s="232"/>
      <c r="AL1136" s="232"/>
      <c r="AM1136" s="232"/>
      <c r="AN1136" s="232"/>
      <c r="AO1136" s="232"/>
      <c r="AP1136" s="232"/>
      <c r="AQ1136" s="232"/>
      <c r="AR1136" s="231"/>
      <c r="AS1136" s="231"/>
      <c r="AT1136" s="231"/>
      <c r="AU1136" s="231"/>
      <c r="AV1136" s="231"/>
      <c r="AW1136" s="231"/>
      <c r="AX1136" s="231"/>
      <c r="AY1136" s="231"/>
    </row>
    <row r="1137" spans="3:51" s="255" customFormat="1">
      <c r="C1137" s="227"/>
      <c r="D1137" s="253"/>
      <c r="E1137" s="254"/>
      <c r="F1137" s="217"/>
      <c r="G1137" s="228"/>
      <c r="H1137" s="229"/>
      <c r="I1137" s="229"/>
      <c r="J1137" s="216"/>
      <c r="K1137" s="217"/>
      <c r="L1137" s="230"/>
      <c r="M1137" s="231"/>
      <c r="N1137" s="231"/>
      <c r="O1137" s="231"/>
      <c r="P1137" s="231"/>
      <c r="Q1137" s="232"/>
      <c r="R1137" s="232"/>
      <c r="S1137" s="232"/>
      <c r="T1137" s="232"/>
      <c r="U1137" s="232"/>
      <c r="V1137" s="232"/>
      <c r="W1137" s="232"/>
      <c r="X1137" s="232"/>
      <c r="Y1137" s="232"/>
      <c r="Z1137" s="232"/>
      <c r="AA1137" s="232"/>
      <c r="AB1137" s="232"/>
      <c r="AC1137" s="232"/>
      <c r="AD1137" s="232"/>
      <c r="AE1137" s="232"/>
      <c r="AF1137" s="232"/>
      <c r="AG1137" s="232"/>
      <c r="AH1137" s="232"/>
      <c r="AI1137" s="232"/>
      <c r="AJ1137" s="232"/>
      <c r="AK1137" s="232"/>
      <c r="AL1137" s="232"/>
      <c r="AM1137" s="232"/>
      <c r="AN1137" s="232"/>
      <c r="AO1137" s="232"/>
      <c r="AP1137" s="232"/>
      <c r="AQ1137" s="232"/>
      <c r="AR1137" s="231"/>
      <c r="AS1137" s="231"/>
      <c r="AT1137" s="231"/>
      <c r="AU1137" s="231"/>
      <c r="AV1137" s="231"/>
      <c r="AW1137" s="231"/>
      <c r="AX1137" s="231"/>
      <c r="AY1137" s="231"/>
    </row>
    <row r="1138" spans="3:51" s="255" customFormat="1">
      <c r="C1138" s="227"/>
      <c r="D1138" s="253"/>
      <c r="E1138" s="254"/>
      <c r="F1138" s="217"/>
      <c r="G1138" s="228"/>
      <c r="H1138" s="229"/>
      <c r="I1138" s="229"/>
      <c r="J1138" s="216"/>
      <c r="K1138" s="217"/>
      <c r="L1138" s="230"/>
      <c r="M1138" s="231"/>
      <c r="N1138" s="231"/>
      <c r="O1138" s="231"/>
      <c r="P1138" s="231"/>
      <c r="Q1138" s="232"/>
      <c r="R1138" s="232"/>
      <c r="S1138" s="232"/>
      <c r="T1138" s="232"/>
      <c r="U1138" s="232"/>
      <c r="V1138" s="232"/>
      <c r="W1138" s="232"/>
      <c r="X1138" s="232"/>
      <c r="Y1138" s="232"/>
      <c r="Z1138" s="232"/>
      <c r="AA1138" s="232"/>
      <c r="AB1138" s="232"/>
      <c r="AC1138" s="232"/>
      <c r="AD1138" s="232"/>
      <c r="AE1138" s="232"/>
      <c r="AF1138" s="232"/>
      <c r="AG1138" s="232"/>
      <c r="AH1138" s="232"/>
      <c r="AI1138" s="232"/>
      <c r="AJ1138" s="232"/>
      <c r="AK1138" s="232"/>
      <c r="AL1138" s="232"/>
      <c r="AM1138" s="232"/>
      <c r="AN1138" s="232"/>
      <c r="AO1138" s="232"/>
      <c r="AP1138" s="232"/>
      <c r="AQ1138" s="232"/>
      <c r="AR1138" s="231"/>
      <c r="AS1138" s="231"/>
      <c r="AT1138" s="231"/>
      <c r="AU1138" s="231"/>
      <c r="AV1138" s="231"/>
      <c r="AW1138" s="231"/>
      <c r="AX1138" s="231"/>
      <c r="AY1138" s="231"/>
    </row>
    <row r="1139" spans="3:51" s="255" customFormat="1">
      <c r="C1139" s="227"/>
      <c r="D1139" s="253"/>
      <c r="E1139" s="254"/>
      <c r="F1139" s="217"/>
      <c r="G1139" s="228"/>
      <c r="H1139" s="229"/>
      <c r="I1139" s="229"/>
      <c r="J1139" s="216"/>
      <c r="K1139" s="217"/>
      <c r="L1139" s="230"/>
      <c r="M1139" s="231"/>
      <c r="N1139" s="231"/>
      <c r="O1139" s="231"/>
      <c r="P1139" s="231"/>
      <c r="Q1139" s="232"/>
      <c r="R1139" s="232"/>
      <c r="S1139" s="232"/>
      <c r="T1139" s="232"/>
      <c r="U1139" s="232"/>
      <c r="V1139" s="232"/>
      <c r="W1139" s="232"/>
      <c r="X1139" s="232"/>
      <c r="Y1139" s="232"/>
      <c r="Z1139" s="232"/>
      <c r="AA1139" s="232"/>
      <c r="AB1139" s="232"/>
      <c r="AC1139" s="232"/>
      <c r="AD1139" s="232"/>
      <c r="AE1139" s="232"/>
      <c r="AF1139" s="232"/>
      <c r="AG1139" s="232"/>
      <c r="AH1139" s="232"/>
      <c r="AI1139" s="232"/>
      <c r="AJ1139" s="232"/>
      <c r="AK1139" s="232"/>
      <c r="AL1139" s="232"/>
      <c r="AM1139" s="232"/>
      <c r="AN1139" s="232"/>
      <c r="AO1139" s="232"/>
      <c r="AP1139" s="232"/>
      <c r="AQ1139" s="232"/>
      <c r="AR1139" s="231"/>
      <c r="AS1139" s="231"/>
      <c r="AT1139" s="231"/>
      <c r="AU1139" s="231"/>
      <c r="AV1139" s="231"/>
      <c r="AW1139" s="231"/>
      <c r="AX1139" s="231"/>
      <c r="AY1139" s="231"/>
    </row>
    <row r="1140" spans="3:51" s="255" customFormat="1">
      <c r="C1140" s="227"/>
      <c r="D1140" s="253"/>
      <c r="E1140" s="254"/>
      <c r="F1140" s="217"/>
      <c r="G1140" s="228"/>
      <c r="H1140" s="229"/>
      <c r="I1140" s="229"/>
      <c r="J1140" s="216"/>
      <c r="K1140" s="217"/>
      <c r="L1140" s="230"/>
      <c r="M1140" s="231"/>
      <c r="N1140" s="231"/>
      <c r="O1140" s="231"/>
      <c r="P1140" s="231"/>
      <c r="Q1140" s="232"/>
      <c r="R1140" s="232"/>
      <c r="S1140" s="232"/>
      <c r="T1140" s="232"/>
      <c r="U1140" s="232"/>
      <c r="V1140" s="232"/>
      <c r="W1140" s="232"/>
      <c r="X1140" s="232"/>
      <c r="Y1140" s="232"/>
      <c r="Z1140" s="232"/>
      <c r="AA1140" s="232"/>
      <c r="AB1140" s="232"/>
      <c r="AC1140" s="232"/>
      <c r="AD1140" s="232"/>
      <c r="AE1140" s="232"/>
      <c r="AF1140" s="232"/>
      <c r="AG1140" s="232"/>
      <c r="AH1140" s="232"/>
      <c r="AI1140" s="232"/>
      <c r="AJ1140" s="232"/>
      <c r="AK1140" s="232"/>
      <c r="AL1140" s="232"/>
      <c r="AM1140" s="232"/>
      <c r="AN1140" s="232"/>
      <c r="AO1140" s="232"/>
      <c r="AP1140" s="232"/>
      <c r="AQ1140" s="232"/>
      <c r="AR1140" s="231"/>
      <c r="AS1140" s="231"/>
      <c r="AT1140" s="231"/>
      <c r="AU1140" s="231"/>
      <c r="AV1140" s="231"/>
      <c r="AW1140" s="231"/>
      <c r="AX1140" s="231"/>
      <c r="AY1140" s="231"/>
    </row>
    <row r="1141" spans="3:51" s="255" customFormat="1">
      <c r="C1141" s="227"/>
      <c r="D1141" s="253"/>
      <c r="E1141" s="254"/>
      <c r="F1141" s="217"/>
      <c r="G1141" s="228"/>
      <c r="H1141" s="229"/>
      <c r="I1141" s="229"/>
      <c r="J1141" s="216"/>
      <c r="K1141" s="217"/>
      <c r="L1141" s="230"/>
      <c r="M1141" s="231"/>
      <c r="N1141" s="231"/>
      <c r="O1141" s="231"/>
      <c r="P1141" s="231"/>
      <c r="Q1141" s="232"/>
      <c r="R1141" s="232"/>
      <c r="S1141" s="232"/>
      <c r="T1141" s="232"/>
      <c r="U1141" s="232"/>
      <c r="V1141" s="232"/>
      <c r="W1141" s="232"/>
      <c r="X1141" s="232"/>
      <c r="Y1141" s="232"/>
      <c r="Z1141" s="232"/>
      <c r="AA1141" s="232"/>
      <c r="AB1141" s="232"/>
      <c r="AC1141" s="232"/>
      <c r="AD1141" s="232"/>
      <c r="AE1141" s="232"/>
      <c r="AF1141" s="232"/>
      <c r="AG1141" s="232"/>
      <c r="AH1141" s="232"/>
      <c r="AI1141" s="232"/>
      <c r="AJ1141" s="232"/>
      <c r="AK1141" s="232"/>
      <c r="AL1141" s="232"/>
      <c r="AM1141" s="232"/>
      <c r="AN1141" s="232"/>
      <c r="AO1141" s="232"/>
      <c r="AP1141" s="232"/>
      <c r="AQ1141" s="232"/>
      <c r="AR1141" s="231"/>
      <c r="AS1141" s="231"/>
      <c r="AT1141" s="231"/>
      <c r="AU1141" s="231"/>
      <c r="AV1141" s="231"/>
      <c r="AW1141" s="231"/>
      <c r="AX1141" s="231"/>
      <c r="AY1141" s="231"/>
    </row>
    <row r="1142" spans="3:51" s="255" customFormat="1">
      <c r="C1142" s="227"/>
      <c r="D1142" s="253"/>
      <c r="E1142" s="254"/>
      <c r="F1142" s="217"/>
      <c r="G1142" s="228"/>
      <c r="H1142" s="229"/>
      <c r="I1142" s="229"/>
      <c r="J1142" s="216"/>
      <c r="K1142" s="217"/>
      <c r="L1142" s="230"/>
      <c r="M1142" s="231"/>
      <c r="N1142" s="231"/>
      <c r="O1142" s="231"/>
      <c r="P1142" s="231"/>
      <c r="Q1142" s="232"/>
      <c r="R1142" s="232"/>
      <c r="S1142" s="232"/>
      <c r="T1142" s="232"/>
      <c r="U1142" s="232"/>
      <c r="V1142" s="232"/>
      <c r="W1142" s="232"/>
      <c r="X1142" s="232"/>
      <c r="Y1142" s="232"/>
      <c r="Z1142" s="232"/>
      <c r="AA1142" s="232"/>
      <c r="AB1142" s="232"/>
      <c r="AC1142" s="232"/>
      <c r="AD1142" s="232"/>
      <c r="AE1142" s="232"/>
      <c r="AF1142" s="232"/>
      <c r="AG1142" s="232"/>
      <c r="AH1142" s="232"/>
      <c r="AI1142" s="232"/>
      <c r="AJ1142" s="232"/>
      <c r="AK1142" s="232"/>
      <c r="AL1142" s="232"/>
      <c r="AM1142" s="232"/>
      <c r="AN1142" s="232"/>
      <c r="AO1142" s="232"/>
      <c r="AP1142" s="232"/>
      <c r="AQ1142" s="232"/>
      <c r="AR1142" s="231"/>
      <c r="AS1142" s="231"/>
      <c r="AT1142" s="231"/>
      <c r="AU1142" s="231"/>
      <c r="AV1142" s="231"/>
      <c r="AW1142" s="231"/>
      <c r="AX1142" s="231"/>
      <c r="AY1142" s="231"/>
    </row>
    <row r="1143" spans="3:51" s="255" customFormat="1">
      <c r="C1143" s="227"/>
      <c r="D1143" s="253"/>
      <c r="E1143" s="254"/>
      <c r="F1143" s="217"/>
      <c r="G1143" s="228"/>
      <c r="H1143" s="229"/>
      <c r="I1143" s="229"/>
      <c r="J1143" s="216"/>
      <c r="K1143" s="217"/>
      <c r="L1143" s="230"/>
      <c r="M1143" s="231"/>
      <c r="N1143" s="231"/>
      <c r="O1143" s="231"/>
      <c r="P1143" s="231"/>
      <c r="Q1143" s="232"/>
      <c r="R1143" s="232"/>
      <c r="S1143" s="232"/>
      <c r="T1143" s="232"/>
      <c r="U1143" s="232"/>
      <c r="V1143" s="232"/>
      <c r="W1143" s="232"/>
      <c r="X1143" s="232"/>
      <c r="Y1143" s="232"/>
      <c r="Z1143" s="232"/>
      <c r="AA1143" s="232"/>
      <c r="AB1143" s="232"/>
      <c r="AC1143" s="232"/>
      <c r="AD1143" s="232"/>
      <c r="AE1143" s="232"/>
      <c r="AF1143" s="232"/>
      <c r="AG1143" s="232"/>
      <c r="AH1143" s="232"/>
      <c r="AI1143" s="232"/>
      <c r="AJ1143" s="232"/>
      <c r="AK1143" s="232"/>
      <c r="AL1143" s="232"/>
      <c r="AM1143" s="232"/>
      <c r="AN1143" s="232"/>
      <c r="AO1143" s="232"/>
      <c r="AP1143" s="232"/>
      <c r="AQ1143" s="232"/>
      <c r="AR1143" s="231"/>
      <c r="AS1143" s="231"/>
      <c r="AT1143" s="231"/>
      <c r="AU1143" s="231"/>
      <c r="AV1143" s="231"/>
      <c r="AW1143" s="231"/>
      <c r="AX1143" s="231"/>
      <c r="AY1143" s="231"/>
    </row>
    <row r="1144" spans="3:51" s="255" customFormat="1">
      <c r="C1144" s="227"/>
      <c r="D1144" s="253"/>
      <c r="E1144" s="254"/>
      <c r="F1144" s="217"/>
      <c r="G1144" s="228"/>
      <c r="H1144" s="229"/>
      <c r="I1144" s="229"/>
      <c r="J1144" s="216"/>
      <c r="K1144" s="217"/>
      <c r="L1144" s="230"/>
      <c r="M1144" s="231"/>
      <c r="N1144" s="231"/>
      <c r="O1144" s="231"/>
      <c r="P1144" s="231"/>
      <c r="Q1144" s="232"/>
      <c r="R1144" s="232"/>
      <c r="S1144" s="232"/>
      <c r="T1144" s="232"/>
      <c r="U1144" s="232"/>
      <c r="V1144" s="232"/>
      <c r="W1144" s="232"/>
      <c r="X1144" s="232"/>
      <c r="Y1144" s="232"/>
      <c r="Z1144" s="232"/>
      <c r="AA1144" s="232"/>
      <c r="AB1144" s="232"/>
      <c r="AC1144" s="232"/>
      <c r="AD1144" s="232"/>
      <c r="AE1144" s="232"/>
      <c r="AF1144" s="232"/>
      <c r="AG1144" s="232"/>
      <c r="AH1144" s="232"/>
      <c r="AI1144" s="232"/>
      <c r="AJ1144" s="232"/>
      <c r="AK1144" s="232"/>
      <c r="AL1144" s="232"/>
      <c r="AM1144" s="232"/>
      <c r="AN1144" s="232"/>
      <c r="AO1144" s="232"/>
      <c r="AP1144" s="232"/>
      <c r="AQ1144" s="232"/>
      <c r="AR1144" s="231"/>
      <c r="AS1144" s="231"/>
      <c r="AT1144" s="231"/>
      <c r="AU1144" s="231"/>
      <c r="AV1144" s="231"/>
      <c r="AW1144" s="231"/>
      <c r="AX1144" s="231"/>
      <c r="AY1144" s="231"/>
    </row>
    <row r="1145" spans="3:51" s="255" customFormat="1">
      <c r="C1145" s="227"/>
      <c r="D1145" s="253"/>
      <c r="E1145" s="254"/>
      <c r="F1145" s="217"/>
      <c r="G1145" s="228"/>
      <c r="H1145" s="229"/>
      <c r="I1145" s="229"/>
      <c r="J1145" s="216"/>
      <c r="K1145" s="217"/>
      <c r="L1145" s="230"/>
      <c r="M1145" s="231"/>
      <c r="N1145" s="231"/>
      <c r="O1145" s="231"/>
      <c r="P1145" s="231"/>
      <c r="Q1145" s="232"/>
      <c r="R1145" s="232"/>
      <c r="S1145" s="232"/>
      <c r="T1145" s="232"/>
      <c r="U1145" s="232"/>
      <c r="V1145" s="232"/>
      <c r="W1145" s="232"/>
      <c r="X1145" s="232"/>
      <c r="Y1145" s="232"/>
      <c r="Z1145" s="232"/>
      <c r="AA1145" s="232"/>
      <c r="AB1145" s="232"/>
      <c r="AC1145" s="232"/>
      <c r="AD1145" s="232"/>
      <c r="AE1145" s="232"/>
      <c r="AF1145" s="232"/>
      <c r="AG1145" s="232"/>
      <c r="AH1145" s="232"/>
      <c r="AI1145" s="232"/>
      <c r="AJ1145" s="232"/>
      <c r="AK1145" s="232"/>
      <c r="AL1145" s="232"/>
      <c r="AM1145" s="232"/>
      <c r="AN1145" s="232"/>
      <c r="AO1145" s="232"/>
      <c r="AP1145" s="232"/>
      <c r="AQ1145" s="232"/>
      <c r="AR1145" s="231"/>
      <c r="AS1145" s="231"/>
      <c r="AT1145" s="231"/>
      <c r="AU1145" s="231"/>
      <c r="AV1145" s="231"/>
      <c r="AW1145" s="231"/>
      <c r="AX1145" s="231"/>
      <c r="AY1145" s="231"/>
    </row>
    <row r="1146" spans="3:51" s="255" customFormat="1">
      <c r="C1146" s="227"/>
      <c r="D1146" s="253"/>
      <c r="E1146" s="254"/>
      <c r="F1146" s="217"/>
      <c r="G1146" s="228"/>
      <c r="H1146" s="229"/>
      <c r="I1146" s="229"/>
      <c r="J1146" s="216"/>
      <c r="K1146" s="217"/>
      <c r="L1146" s="230"/>
      <c r="M1146" s="231"/>
      <c r="N1146" s="231"/>
      <c r="O1146" s="231"/>
      <c r="P1146" s="231"/>
      <c r="Q1146" s="232"/>
      <c r="R1146" s="232"/>
      <c r="S1146" s="232"/>
      <c r="T1146" s="232"/>
      <c r="U1146" s="232"/>
      <c r="V1146" s="232"/>
      <c r="W1146" s="232"/>
      <c r="X1146" s="232"/>
      <c r="Y1146" s="232"/>
      <c r="Z1146" s="232"/>
      <c r="AA1146" s="232"/>
      <c r="AB1146" s="232"/>
      <c r="AC1146" s="232"/>
      <c r="AD1146" s="232"/>
      <c r="AE1146" s="232"/>
      <c r="AF1146" s="232"/>
      <c r="AG1146" s="232"/>
      <c r="AH1146" s="232"/>
      <c r="AI1146" s="232"/>
      <c r="AJ1146" s="232"/>
      <c r="AK1146" s="232"/>
      <c r="AL1146" s="232"/>
      <c r="AM1146" s="232"/>
      <c r="AN1146" s="232"/>
      <c r="AO1146" s="232"/>
      <c r="AP1146" s="232"/>
      <c r="AQ1146" s="232"/>
      <c r="AR1146" s="231"/>
      <c r="AS1146" s="231"/>
      <c r="AT1146" s="231"/>
      <c r="AU1146" s="231"/>
      <c r="AV1146" s="231"/>
      <c r="AW1146" s="231"/>
      <c r="AX1146" s="231"/>
      <c r="AY1146" s="231"/>
    </row>
    <row r="1147" spans="3:51" s="255" customFormat="1">
      <c r="C1147" s="227"/>
      <c r="D1147" s="253"/>
      <c r="E1147" s="254"/>
      <c r="F1147" s="217"/>
      <c r="G1147" s="228"/>
      <c r="H1147" s="229"/>
      <c r="I1147" s="229"/>
      <c r="J1147" s="216"/>
      <c r="K1147" s="217"/>
      <c r="L1147" s="230"/>
      <c r="M1147" s="231"/>
      <c r="N1147" s="231"/>
      <c r="O1147" s="231"/>
      <c r="P1147" s="231"/>
      <c r="Q1147" s="232"/>
      <c r="R1147" s="232"/>
      <c r="S1147" s="232"/>
      <c r="T1147" s="232"/>
      <c r="U1147" s="232"/>
      <c r="V1147" s="232"/>
      <c r="W1147" s="232"/>
      <c r="X1147" s="232"/>
      <c r="Y1147" s="232"/>
      <c r="Z1147" s="232"/>
      <c r="AA1147" s="232"/>
      <c r="AB1147" s="232"/>
      <c r="AC1147" s="232"/>
      <c r="AD1147" s="232"/>
      <c r="AE1147" s="232"/>
      <c r="AF1147" s="232"/>
      <c r="AG1147" s="232"/>
      <c r="AH1147" s="232"/>
      <c r="AI1147" s="232"/>
      <c r="AJ1147" s="232"/>
      <c r="AK1147" s="232"/>
      <c r="AL1147" s="232"/>
      <c r="AM1147" s="232"/>
      <c r="AN1147" s="232"/>
      <c r="AO1147" s="232"/>
      <c r="AP1147" s="232"/>
      <c r="AQ1147" s="232"/>
      <c r="AR1147" s="231"/>
      <c r="AS1147" s="231"/>
      <c r="AT1147" s="231"/>
      <c r="AU1147" s="231"/>
      <c r="AV1147" s="231"/>
      <c r="AW1147" s="231"/>
      <c r="AX1147" s="231"/>
      <c r="AY1147" s="231"/>
    </row>
    <row r="1148" spans="3:51" s="255" customFormat="1">
      <c r="C1148" s="227"/>
      <c r="D1148" s="253"/>
      <c r="E1148" s="254"/>
      <c r="F1148" s="217"/>
      <c r="G1148" s="228"/>
      <c r="H1148" s="229"/>
      <c r="I1148" s="229"/>
      <c r="J1148" s="216"/>
      <c r="K1148" s="217"/>
      <c r="L1148" s="230"/>
      <c r="M1148" s="231"/>
      <c r="N1148" s="231"/>
      <c r="O1148" s="231"/>
      <c r="P1148" s="231"/>
      <c r="Q1148" s="232"/>
      <c r="R1148" s="232"/>
      <c r="S1148" s="232"/>
      <c r="T1148" s="232"/>
      <c r="U1148" s="232"/>
      <c r="V1148" s="232"/>
      <c r="W1148" s="232"/>
      <c r="X1148" s="232"/>
      <c r="Y1148" s="232"/>
      <c r="Z1148" s="232"/>
      <c r="AA1148" s="232"/>
      <c r="AB1148" s="232"/>
      <c r="AC1148" s="232"/>
      <c r="AD1148" s="232"/>
      <c r="AE1148" s="232"/>
      <c r="AF1148" s="232"/>
      <c r="AG1148" s="232"/>
      <c r="AH1148" s="232"/>
      <c r="AI1148" s="232"/>
      <c r="AJ1148" s="232"/>
      <c r="AK1148" s="232"/>
      <c r="AL1148" s="232"/>
      <c r="AM1148" s="232"/>
      <c r="AN1148" s="232"/>
      <c r="AO1148" s="232"/>
      <c r="AP1148" s="232"/>
      <c r="AQ1148" s="232"/>
      <c r="AR1148" s="231"/>
      <c r="AS1148" s="231"/>
      <c r="AT1148" s="231"/>
      <c r="AU1148" s="231"/>
      <c r="AV1148" s="231"/>
      <c r="AW1148" s="231"/>
      <c r="AX1148" s="231"/>
      <c r="AY1148" s="231"/>
    </row>
    <row r="1149" spans="3:51" s="255" customFormat="1">
      <c r="C1149" s="227"/>
      <c r="D1149" s="253"/>
      <c r="E1149" s="254"/>
      <c r="F1149" s="217"/>
      <c r="G1149" s="228"/>
      <c r="H1149" s="229"/>
      <c r="I1149" s="229"/>
      <c r="J1149" s="216"/>
      <c r="K1149" s="217"/>
      <c r="L1149" s="230"/>
      <c r="M1149" s="231"/>
      <c r="N1149" s="231"/>
      <c r="O1149" s="231"/>
      <c r="P1149" s="231"/>
      <c r="Q1149" s="232"/>
      <c r="R1149" s="232"/>
      <c r="S1149" s="232"/>
      <c r="T1149" s="232"/>
      <c r="U1149" s="232"/>
      <c r="V1149" s="232"/>
      <c r="W1149" s="232"/>
      <c r="X1149" s="232"/>
      <c r="Y1149" s="232"/>
      <c r="Z1149" s="232"/>
      <c r="AA1149" s="232"/>
      <c r="AB1149" s="232"/>
      <c r="AC1149" s="232"/>
      <c r="AD1149" s="232"/>
      <c r="AE1149" s="232"/>
      <c r="AF1149" s="232"/>
      <c r="AG1149" s="232"/>
      <c r="AH1149" s="232"/>
      <c r="AI1149" s="232"/>
      <c r="AJ1149" s="232"/>
      <c r="AK1149" s="232"/>
      <c r="AL1149" s="232"/>
      <c r="AM1149" s="232"/>
      <c r="AN1149" s="232"/>
      <c r="AO1149" s="232"/>
      <c r="AP1149" s="232"/>
      <c r="AQ1149" s="232"/>
      <c r="AR1149" s="231"/>
      <c r="AS1149" s="231"/>
      <c r="AT1149" s="231"/>
      <c r="AU1149" s="231"/>
      <c r="AV1149" s="231"/>
      <c r="AW1149" s="231"/>
      <c r="AX1149" s="231"/>
      <c r="AY1149" s="231"/>
    </row>
    <row r="1150" spans="3:51" s="255" customFormat="1">
      <c r="C1150" s="227"/>
      <c r="D1150" s="253"/>
      <c r="E1150" s="254"/>
      <c r="F1150" s="217"/>
      <c r="G1150" s="228"/>
      <c r="H1150" s="229"/>
      <c r="I1150" s="229"/>
      <c r="J1150" s="216"/>
      <c r="K1150" s="217"/>
      <c r="L1150" s="230"/>
      <c r="M1150" s="231"/>
      <c r="N1150" s="231"/>
      <c r="O1150" s="231"/>
      <c r="P1150" s="231"/>
      <c r="Q1150" s="232"/>
      <c r="R1150" s="232"/>
      <c r="S1150" s="232"/>
      <c r="T1150" s="232"/>
      <c r="U1150" s="232"/>
      <c r="V1150" s="232"/>
      <c r="W1150" s="232"/>
      <c r="X1150" s="232"/>
      <c r="Y1150" s="232"/>
      <c r="Z1150" s="232"/>
      <c r="AA1150" s="232"/>
      <c r="AB1150" s="232"/>
      <c r="AC1150" s="232"/>
      <c r="AD1150" s="232"/>
      <c r="AE1150" s="232"/>
      <c r="AF1150" s="232"/>
      <c r="AG1150" s="232"/>
      <c r="AH1150" s="232"/>
      <c r="AI1150" s="232"/>
      <c r="AJ1150" s="232"/>
      <c r="AK1150" s="232"/>
      <c r="AL1150" s="232"/>
      <c r="AM1150" s="232"/>
      <c r="AN1150" s="232"/>
      <c r="AO1150" s="232"/>
      <c r="AP1150" s="232"/>
      <c r="AQ1150" s="232"/>
      <c r="AR1150" s="231"/>
      <c r="AS1150" s="231"/>
      <c r="AT1150" s="231"/>
      <c r="AU1150" s="231"/>
      <c r="AV1150" s="231"/>
      <c r="AW1150" s="231"/>
      <c r="AX1150" s="231"/>
      <c r="AY1150" s="231"/>
    </row>
    <row r="1151" spans="3:51" s="255" customFormat="1">
      <c r="C1151" s="227"/>
      <c r="D1151" s="253"/>
      <c r="E1151" s="254"/>
      <c r="F1151" s="217"/>
      <c r="G1151" s="228"/>
      <c r="H1151" s="229"/>
      <c r="I1151" s="229"/>
      <c r="J1151" s="216"/>
      <c r="K1151" s="217"/>
      <c r="L1151" s="230"/>
      <c r="M1151" s="231"/>
      <c r="N1151" s="231"/>
      <c r="O1151" s="231"/>
      <c r="P1151" s="231"/>
      <c r="Q1151" s="232"/>
      <c r="R1151" s="232"/>
      <c r="S1151" s="232"/>
      <c r="T1151" s="232"/>
      <c r="U1151" s="232"/>
      <c r="V1151" s="232"/>
      <c r="W1151" s="232"/>
      <c r="X1151" s="232"/>
      <c r="Y1151" s="232"/>
      <c r="Z1151" s="232"/>
      <c r="AA1151" s="232"/>
      <c r="AB1151" s="232"/>
      <c r="AC1151" s="232"/>
      <c r="AD1151" s="232"/>
      <c r="AE1151" s="232"/>
      <c r="AF1151" s="232"/>
      <c r="AG1151" s="232"/>
      <c r="AH1151" s="232"/>
      <c r="AI1151" s="232"/>
      <c r="AJ1151" s="232"/>
      <c r="AK1151" s="232"/>
      <c r="AL1151" s="232"/>
      <c r="AM1151" s="232"/>
      <c r="AN1151" s="232"/>
      <c r="AO1151" s="232"/>
      <c r="AP1151" s="232"/>
      <c r="AQ1151" s="232"/>
      <c r="AR1151" s="231"/>
      <c r="AS1151" s="231"/>
      <c r="AT1151" s="231"/>
      <c r="AU1151" s="231"/>
      <c r="AV1151" s="231"/>
      <c r="AW1151" s="231"/>
      <c r="AX1151" s="231"/>
      <c r="AY1151" s="231"/>
    </row>
    <row r="1152" spans="3:51" s="255" customFormat="1">
      <c r="C1152" s="227"/>
      <c r="D1152" s="253"/>
      <c r="E1152" s="254"/>
      <c r="F1152" s="217"/>
      <c r="G1152" s="228"/>
      <c r="H1152" s="229"/>
      <c r="I1152" s="229"/>
      <c r="J1152" s="216"/>
      <c r="K1152" s="217"/>
      <c r="L1152" s="230"/>
      <c r="M1152" s="231"/>
      <c r="N1152" s="231"/>
      <c r="O1152" s="231"/>
      <c r="P1152" s="231"/>
      <c r="Q1152" s="232"/>
      <c r="R1152" s="232"/>
      <c r="S1152" s="232"/>
      <c r="T1152" s="232"/>
      <c r="U1152" s="232"/>
      <c r="V1152" s="232"/>
      <c r="W1152" s="232"/>
      <c r="X1152" s="232"/>
      <c r="Y1152" s="232"/>
      <c r="Z1152" s="232"/>
      <c r="AA1152" s="232"/>
      <c r="AB1152" s="232"/>
      <c r="AC1152" s="232"/>
      <c r="AD1152" s="232"/>
      <c r="AE1152" s="232"/>
      <c r="AF1152" s="232"/>
      <c r="AG1152" s="232"/>
      <c r="AH1152" s="232"/>
      <c r="AI1152" s="232"/>
      <c r="AJ1152" s="232"/>
      <c r="AK1152" s="232"/>
      <c r="AL1152" s="232"/>
      <c r="AM1152" s="232"/>
      <c r="AN1152" s="232"/>
      <c r="AO1152" s="232"/>
      <c r="AP1152" s="232"/>
      <c r="AQ1152" s="232"/>
      <c r="AR1152" s="231"/>
      <c r="AS1152" s="231"/>
      <c r="AT1152" s="231"/>
      <c r="AU1152" s="231"/>
      <c r="AV1152" s="231"/>
      <c r="AW1152" s="231"/>
      <c r="AX1152" s="231"/>
      <c r="AY1152" s="231"/>
    </row>
    <row r="1153" spans="3:51" s="255" customFormat="1">
      <c r="C1153" s="227"/>
      <c r="D1153" s="253"/>
      <c r="E1153" s="254"/>
      <c r="F1153" s="217"/>
      <c r="G1153" s="228"/>
      <c r="H1153" s="229"/>
      <c r="I1153" s="229"/>
      <c r="J1153" s="216"/>
      <c r="K1153" s="217"/>
      <c r="L1153" s="230"/>
      <c r="M1153" s="231"/>
      <c r="N1153" s="231"/>
      <c r="O1153" s="231"/>
      <c r="P1153" s="231"/>
      <c r="Q1153" s="232"/>
      <c r="R1153" s="232"/>
      <c r="S1153" s="232"/>
      <c r="T1153" s="232"/>
      <c r="U1153" s="232"/>
      <c r="V1153" s="232"/>
      <c r="W1153" s="232"/>
      <c r="X1153" s="232"/>
      <c r="Y1153" s="232"/>
      <c r="Z1153" s="232"/>
      <c r="AA1153" s="232"/>
      <c r="AB1153" s="232"/>
      <c r="AC1153" s="232"/>
      <c r="AD1153" s="232"/>
      <c r="AE1153" s="232"/>
      <c r="AF1153" s="232"/>
      <c r="AG1153" s="232"/>
      <c r="AH1153" s="232"/>
      <c r="AI1153" s="232"/>
      <c r="AJ1153" s="232"/>
      <c r="AK1153" s="232"/>
      <c r="AL1153" s="232"/>
      <c r="AM1153" s="232"/>
      <c r="AN1153" s="232"/>
      <c r="AO1153" s="232"/>
      <c r="AP1153" s="232"/>
      <c r="AQ1153" s="232"/>
      <c r="AR1153" s="231"/>
      <c r="AS1153" s="231"/>
      <c r="AT1153" s="231"/>
      <c r="AU1153" s="231"/>
      <c r="AV1153" s="231"/>
      <c r="AW1153" s="231"/>
      <c r="AX1153" s="231"/>
      <c r="AY1153" s="231"/>
    </row>
    <row r="1154" spans="3:51" s="255" customFormat="1">
      <c r="C1154" s="227"/>
      <c r="D1154" s="253"/>
      <c r="E1154" s="254"/>
      <c r="F1154" s="217"/>
      <c r="G1154" s="228"/>
      <c r="H1154" s="229"/>
      <c r="I1154" s="229"/>
      <c r="J1154" s="216"/>
      <c r="K1154" s="217"/>
      <c r="L1154" s="230"/>
      <c r="M1154" s="231"/>
      <c r="N1154" s="231"/>
      <c r="O1154" s="231"/>
      <c r="P1154" s="231"/>
      <c r="Q1154" s="232"/>
      <c r="R1154" s="232"/>
      <c r="S1154" s="232"/>
      <c r="T1154" s="232"/>
      <c r="U1154" s="232"/>
      <c r="V1154" s="232"/>
      <c r="W1154" s="232"/>
      <c r="X1154" s="232"/>
      <c r="Y1154" s="232"/>
      <c r="Z1154" s="232"/>
      <c r="AA1154" s="232"/>
      <c r="AB1154" s="232"/>
      <c r="AC1154" s="232"/>
      <c r="AD1154" s="232"/>
      <c r="AE1154" s="232"/>
      <c r="AF1154" s="232"/>
      <c r="AG1154" s="232"/>
      <c r="AH1154" s="232"/>
      <c r="AI1154" s="232"/>
      <c r="AJ1154" s="232"/>
      <c r="AK1154" s="232"/>
      <c r="AL1154" s="232"/>
      <c r="AM1154" s="232"/>
      <c r="AN1154" s="232"/>
      <c r="AO1154" s="232"/>
      <c r="AP1154" s="232"/>
      <c r="AQ1154" s="232"/>
      <c r="AR1154" s="231"/>
      <c r="AS1154" s="231"/>
      <c r="AT1154" s="231"/>
      <c r="AU1154" s="231"/>
      <c r="AV1154" s="231"/>
      <c r="AW1154" s="231"/>
      <c r="AX1154" s="231"/>
      <c r="AY1154" s="231"/>
    </row>
    <row r="1155" spans="3:51" s="255" customFormat="1">
      <c r="C1155" s="227"/>
      <c r="D1155" s="253"/>
      <c r="E1155" s="254"/>
      <c r="F1155" s="217"/>
      <c r="G1155" s="228"/>
      <c r="H1155" s="229"/>
      <c r="I1155" s="229"/>
      <c r="J1155" s="216"/>
      <c r="K1155" s="217"/>
      <c r="L1155" s="230"/>
      <c r="M1155" s="231"/>
      <c r="N1155" s="231"/>
      <c r="O1155" s="231"/>
      <c r="P1155" s="231"/>
      <c r="Q1155" s="232"/>
      <c r="R1155" s="232"/>
      <c r="S1155" s="232"/>
      <c r="T1155" s="232"/>
      <c r="U1155" s="232"/>
      <c r="V1155" s="232"/>
      <c r="W1155" s="232"/>
      <c r="X1155" s="232"/>
      <c r="Y1155" s="232"/>
      <c r="Z1155" s="232"/>
      <c r="AA1155" s="232"/>
      <c r="AB1155" s="232"/>
      <c r="AC1155" s="232"/>
      <c r="AD1155" s="232"/>
      <c r="AE1155" s="232"/>
      <c r="AF1155" s="232"/>
      <c r="AG1155" s="232"/>
      <c r="AH1155" s="232"/>
      <c r="AI1155" s="232"/>
      <c r="AJ1155" s="232"/>
      <c r="AK1155" s="232"/>
      <c r="AL1155" s="232"/>
      <c r="AM1155" s="232"/>
      <c r="AN1155" s="232"/>
      <c r="AO1155" s="232"/>
      <c r="AP1155" s="232"/>
      <c r="AQ1155" s="232"/>
      <c r="AR1155" s="231"/>
      <c r="AS1155" s="231"/>
      <c r="AT1155" s="231"/>
      <c r="AU1155" s="231"/>
      <c r="AV1155" s="231"/>
      <c r="AW1155" s="231"/>
      <c r="AX1155" s="231"/>
      <c r="AY1155" s="231"/>
    </row>
    <row r="1156" spans="3:51" s="255" customFormat="1">
      <c r="C1156" s="227"/>
      <c r="D1156" s="253"/>
      <c r="E1156" s="254"/>
      <c r="F1156" s="217"/>
      <c r="G1156" s="228"/>
      <c r="H1156" s="229"/>
      <c r="I1156" s="229"/>
      <c r="J1156" s="216"/>
      <c r="K1156" s="217"/>
      <c r="L1156" s="230"/>
      <c r="M1156" s="231"/>
      <c r="N1156" s="231"/>
      <c r="O1156" s="231"/>
      <c r="P1156" s="231"/>
      <c r="Q1156" s="232"/>
      <c r="R1156" s="232"/>
      <c r="S1156" s="232"/>
      <c r="T1156" s="232"/>
      <c r="U1156" s="232"/>
      <c r="V1156" s="232"/>
      <c r="W1156" s="232"/>
      <c r="X1156" s="232"/>
      <c r="Y1156" s="232"/>
      <c r="Z1156" s="232"/>
      <c r="AA1156" s="232"/>
      <c r="AB1156" s="232"/>
      <c r="AC1156" s="232"/>
      <c r="AD1156" s="232"/>
      <c r="AE1156" s="232"/>
      <c r="AF1156" s="232"/>
      <c r="AG1156" s="232"/>
      <c r="AH1156" s="232"/>
      <c r="AI1156" s="232"/>
      <c r="AJ1156" s="232"/>
      <c r="AK1156" s="232"/>
      <c r="AL1156" s="232"/>
      <c r="AM1156" s="232"/>
      <c r="AN1156" s="232"/>
      <c r="AO1156" s="232"/>
      <c r="AP1156" s="232"/>
      <c r="AQ1156" s="232"/>
      <c r="AR1156" s="231"/>
      <c r="AS1156" s="231"/>
      <c r="AT1156" s="231"/>
      <c r="AU1156" s="231"/>
      <c r="AV1156" s="231"/>
      <c r="AW1156" s="231"/>
      <c r="AX1156" s="231"/>
      <c r="AY1156" s="231"/>
    </row>
    <row r="1157" spans="3:51" s="255" customFormat="1">
      <c r="C1157" s="227"/>
      <c r="D1157" s="253"/>
      <c r="E1157" s="254"/>
      <c r="F1157" s="217"/>
      <c r="G1157" s="228"/>
      <c r="H1157" s="229"/>
      <c r="I1157" s="229"/>
      <c r="J1157" s="216"/>
      <c r="K1157" s="217"/>
      <c r="L1157" s="230"/>
      <c r="M1157" s="231"/>
      <c r="N1157" s="231"/>
      <c r="O1157" s="231"/>
      <c r="P1157" s="231"/>
      <c r="Q1157" s="232"/>
      <c r="R1157" s="232"/>
      <c r="S1157" s="232"/>
      <c r="T1157" s="232"/>
      <c r="U1157" s="232"/>
      <c r="V1157" s="232"/>
      <c r="W1157" s="232"/>
      <c r="X1157" s="232"/>
      <c r="Y1157" s="232"/>
      <c r="Z1157" s="232"/>
      <c r="AA1157" s="232"/>
      <c r="AB1157" s="232"/>
      <c r="AC1157" s="232"/>
      <c r="AD1157" s="232"/>
      <c r="AE1157" s="232"/>
      <c r="AF1157" s="232"/>
      <c r="AG1157" s="232"/>
      <c r="AH1157" s="232"/>
      <c r="AI1157" s="232"/>
      <c r="AJ1157" s="232"/>
      <c r="AK1157" s="232"/>
      <c r="AL1157" s="232"/>
      <c r="AM1157" s="232"/>
      <c r="AN1157" s="232"/>
      <c r="AO1157" s="232"/>
      <c r="AP1157" s="232"/>
      <c r="AQ1157" s="232"/>
      <c r="AR1157" s="231"/>
      <c r="AS1157" s="231"/>
      <c r="AT1157" s="231"/>
      <c r="AU1157" s="231"/>
      <c r="AV1157" s="231"/>
      <c r="AW1157" s="231"/>
      <c r="AX1157" s="231"/>
      <c r="AY1157" s="231"/>
    </row>
    <row r="1158" spans="3:51" s="255" customFormat="1">
      <c r="C1158" s="227"/>
      <c r="D1158" s="253"/>
      <c r="E1158" s="254"/>
      <c r="F1158" s="217"/>
      <c r="G1158" s="228"/>
      <c r="H1158" s="229"/>
      <c r="I1158" s="229"/>
      <c r="J1158" s="216"/>
      <c r="K1158" s="217"/>
      <c r="L1158" s="230"/>
      <c r="M1158" s="231"/>
      <c r="N1158" s="231"/>
      <c r="O1158" s="231"/>
      <c r="P1158" s="231"/>
      <c r="Q1158" s="232"/>
      <c r="R1158" s="232"/>
      <c r="S1158" s="232"/>
      <c r="T1158" s="232"/>
      <c r="U1158" s="232"/>
      <c r="V1158" s="232"/>
      <c r="W1158" s="232"/>
      <c r="X1158" s="232"/>
      <c r="Y1158" s="232"/>
      <c r="Z1158" s="232"/>
      <c r="AA1158" s="232"/>
      <c r="AB1158" s="232"/>
      <c r="AC1158" s="232"/>
      <c r="AD1158" s="232"/>
      <c r="AE1158" s="232"/>
      <c r="AF1158" s="232"/>
      <c r="AG1158" s="232"/>
      <c r="AH1158" s="232"/>
      <c r="AI1158" s="232"/>
      <c r="AJ1158" s="232"/>
      <c r="AK1158" s="232"/>
      <c r="AL1158" s="232"/>
      <c r="AM1158" s="232"/>
      <c r="AN1158" s="232"/>
      <c r="AO1158" s="232"/>
      <c r="AP1158" s="232"/>
      <c r="AQ1158" s="232"/>
      <c r="AR1158" s="231"/>
      <c r="AS1158" s="231"/>
      <c r="AT1158" s="231"/>
      <c r="AU1158" s="231"/>
      <c r="AV1158" s="231"/>
      <c r="AW1158" s="231"/>
      <c r="AX1158" s="231"/>
      <c r="AY1158" s="231"/>
    </row>
    <row r="1159" spans="3:51" s="255" customFormat="1">
      <c r="C1159" s="227"/>
      <c r="D1159" s="253"/>
      <c r="E1159" s="254"/>
      <c r="F1159" s="217"/>
      <c r="G1159" s="228"/>
      <c r="H1159" s="229"/>
      <c r="I1159" s="229"/>
      <c r="J1159" s="216"/>
      <c r="K1159" s="217"/>
      <c r="L1159" s="230"/>
      <c r="M1159" s="231"/>
      <c r="N1159" s="231"/>
      <c r="O1159" s="231"/>
      <c r="P1159" s="231"/>
      <c r="Q1159" s="232"/>
      <c r="R1159" s="232"/>
      <c r="S1159" s="232"/>
      <c r="T1159" s="232"/>
      <c r="U1159" s="232"/>
      <c r="V1159" s="232"/>
      <c r="W1159" s="232"/>
      <c r="X1159" s="232"/>
      <c r="Y1159" s="232"/>
      <c r="Z1159" s="232"/>
      <c r="AA1159" s="232"/>
      <c r="AB1159" s="232"/>
      <c r="AC1159" s="232"/>
      <c r="AD1159" s="232"/>
      <c r="AE1159" s="232"/>
      <c r="AF1159" s="232"/>
      <c r="AG1159" s="232"/>
      <c r="AH1159" s="232"/>
      <c r="AI1159" s="232"/>
      <c r="AJ1159" s="232"/>
      <c r="AK1159" s="232"/>
      <c r="AL1159" s="232"/>
      <c r="AM1159" s="232"/>
      <c r="AN1159" s="232"/>
      <c r="AO1159" s="232"/>
      <c r="AP1159" s="232"/>
      <c r="AQ1159" s="232"/>
      <c r="AR1159" s="231"/>
      <c r="AS1159" s="231"/>
      <c r="AT1159" s="231"/>
      <c r="AU1159" s="231"/>
      <c r="AV1159" s="231"/>
      <c r="AW1159" s="231"/>
      <c r="AX1159" s="231"/>
      <c r="AY1159" s="231"/>
    </row>
    <row r="1160" spans="3:51" s="255" customFormat="1">
      <c r="C1160" s="227"/>
      <c r="D1160" s="253"/>
      <c r="E1160" s="254"/>
      <c r="F1160" s="217"/>
      <c r="G1160" s="228"/>
      <c r="H1160" s="229"/>
      <c r="I1160" s="229"/>
      <c r="J1160" s="216"/>
      <c r="K1160" s="217"/>
      <c r="L1160" s="230"/>
      <c r="M1160" s="231"/>
      <c r="N1160" s="231"/>
      <c r="O1160" s="231"/>
      <c r="P1160" s="231"/>
      <c r="Q1160" s="232"/>
      <c r="R1160" s="232"/>
      <c r="S1160" s="232"/>
      <c r="T1160" s="232"/>
      <c r="U1160" s="232"/>
      <c r="V1160" s="232"/>
      <c r="W1160" s="232"/>
      <c r="X1160" s="232"/>
      <c r="Y1160" s="232"/>
      <c r="Z1160" s="232"/>
      <c r="AA1160" s="232"/>
      <c r="AB1160" s="232"/>
      <c r="AC1160" s="232"/>
      <c r="AD1160" s="232"/>
      <c r="AE1160" s="232"/>
      <c r="AF1160" s="232"/>
      <c r="AG1160" s="232"/>
      <c r="AH1160" s="232"/>
      <c r="AI1160" s="232"/>
      <c r="AJ1160" s="232"/>
      <c r="AK1160" s="232"/>
      <c r="AL1160" s="232"/>
      <c r="AM1160" s="232"/>
      <c r="AN1160" s="232"/>
      <c r="AO1160" s="232"/>
      <c r="AP1160" s="232"/>
      <c r="AQ1160" s="232"/>
      <c r="AR1160" s="231"/>
      <c r="AS1160" s="231"/>
      <c r="AT1160" s="231"/>
      <c r="AU1160" s="231"/>
      <c r="AV1160" s="231"/>
      <c r="AW1160" s="231"/>
      <c r="AX1160" s="231"/>
      <c r="AY1160" s="231"/>
    </row>
    <row r="1161" spans="3:51" s="255" customFormat="1">
      <c r="C1161" s="227"/>
      <c r="D1161" s="253"/>
      <c r="E1161" s="254"/>
      <c r="F1161" s="217"/>
      <c r="G1161" s="228"/>
      <c r="H1161" s="229"/>
      <c r="I1161" s="229"/>
      <c r="J1161" s="216"/>
      <c r="K1161" s="217"/>
      <c r="L1161" s="230"/>
      <c r="M1161" s="231"/>
      <c r="N1161" s="231"/>
      <c r="O1161" s="231"/>
      <c r="P1161" s="231"/>
      <c r="Q1161" s="232"/>
      <c r="R1161" s="232"/>
      <c r="S1161" s="232"/>
      <c r="T1161" s="232"/>
      <c r="U1161" s="232"/>
      <c r="V1161" s="232"/>
      <c r="W1161" s="232"/>
      <c r="X1161" s="232"/>
      <c r="Y1161" s="232"/>
      <c r="Z1161" s="232"/>
      <c r="AA1161" s="232"/>
      <c r="AB1161" s="232"/>
      <c r="AC1161" s="232"/>
      <c r="AD1161" s="232"/>
      <c r="AE1161" s="232"/>
      <c r="AF1161" s="232"/>
      <c r="AG1161" s="232"/>
      <c r="AH1161" s="232"/>
      <c r="AI1161" s="232"/>
      <c r="AJ1161" s="232"/>
      <c r="AK1161" s="232"/>
      <c r="AL1161" s="232"/>
      <c r="AM1161" s="232"/>
      <c r="AN1161" s="232"/>
      <c r="AO1161" s="232"/>
      <c r="AP1161" s="232"/>
      <c r="AQ1161" s="232"/>
      <c r="AR1161" s="231"/>
      <c r="AS1161" s="231"/>
      <c r="AT1161" s="231"/>
      <c r="AU1161" s="231"/>
      <c r="AV1161" s="231"/>
      <c r="AW1161" s="231"/>
      <c r="AX1161" s="231"/>
      <c r="AY1161" s="231"/>
    </row>
    <row r="1162" spans="3:51" s="255" customFormat="1">
      <c r="C1162" s="227"/>
      <c r="D1162" s="253"/>
      <c r="E1162" s="254"/>
      <c r="F1162" s="217"/>
      <c r="G1162" s="228"/>
      <c r="H1162" s="229"/>
      <c r="I1162" s="229"/>
      <c r="J1162" s="216"/>
      <c r="K1162" s="217"/>
      <c r="L1162" s="230"/>
      <c r="M1162" s="231"/>
      <c r="N1162" s="231"/>
      <c r="O1162" s="231"/>
      <c r="P1162" s="231"/>
      <c r="Q1162" s="232"/>
      <c r="R1162" s="232"/>
      <c r="S1162" s="232"/>
      <c r="T1162" s="232"/>
      <c r="U1162" s="232"/>
      <c r="V1162" s="232"/>
      <c r="W1162" s="232"/>
      <c r="X1162" s="232"/>
      <c r="Y1162" s="232"/>
      <c r="Z1162" s="232"/>
      <c r="AA1162" s="232"/>
      <c r="AB1162" s="232"/>
      <c r="AC1162" s="232"/>
      <c r="AD1162" s="232"/>
      <c r="AE1162" s="232"/>
      <c r="AF1162" s="232"/>
      <c r="AG1162" s="232"/>
      <c r="AH1162" s="232"/>
      <c r="AI1162" s="232"/>
      <c r="AJ1162" s="232"/>
      <c r="AK1162" s="232"/>
      <c r="AL1162" s="232"/>
      <c r="AM1162" s="232"/>
      <c r="AN1162" s="232"/>
      <c r="AO1162" s="232"/>
      <c r="AP1162" s="232"/>
      <c r="AQ1162" s="232"/>
      <c r="AR1162" s="231"/>
      <c r="AS1162" s="231"/>
      <c r="AT1162" s="231"/>
      <c r="AU1162" s="231"/>
      <c r="AV1162" s="231"/>
      <c r="AW1162" s="231"/>
      <c r="AX1162" s="231"/>
      <c r="AY1162" s="231"/>
    </row>
    <row r="1163" spans="3:51" s="255" customFormat="1">
      <c r="C1163" s="227"/>
      <c r="D1163" s="253"/>
      <c r="E1163" s="254"/>
      <c r="F1163" s="217"/>
      <c r="G1163" s="228"/>
      <c r="H1163" s="229"/>
      <c r="I1163" s="229"/>
      <c r="J1163" s="216"/>
      <c r="K1163" s="217"/>
      <c r="L1163" s="230"/>
      <c r="M1163" s="231"/>
      <c r="N1163" s="231"/>
      <c r="O1163" s="231"/>
      <c r="P1163" s="231"/>
      <c r="Q1163" s="232"/>
      <c r="R1163" s="232"/>
      <c r="S1163" s="232"/>
      <c r="T1163" s="232"/>
      <c r="U1163" s="232"/>
      <c r="V1163" s="232"/>
      <c r="W1163" s="232"/>
      <c r="X1163" s="232"/>
      <c r="Y1163" s="232"/>
      <c r="Z1163" s="232"/>
      <c r="AA1163" s="232"/>
      <c r="AB1163" s="232"/>
      <c r="AC1163" s="232"/>
      <c r="AD1163" s="232"/>
      <c r="AE1163" s="232"/>
      <c r="AF1163" s="232"/>
      <c r="AG1163" s="232"/>
      <c r="AH1163" s="232"/>
      <c r="AI1163" s="232"/>
      <c r="AJ1163" s="232"/>
      <c r="AK1163" s="232"/>
      <c r="AL1163" s="232"/>
      <c r="AM1163" s="232"/>
      <c r="AN1163" s="232"/>
      <c r="AO1163" s="232"/>
      <c r="AP1163" s="232"/>
      <c r="AQ1163" s="232"/>
      <c r="AR1163" s="231"/>
      <c r="AS1163" s="231"/>
      <c r="AT1163" s="231"/>
      <c r="AU1163" s="231"/>
      <c r="AV1163" s="231"/>
      <c r="AW1163" s="231"/>
      <c r="AX1163" s="231"/>
      <c r="AY1163" s="231"/>
    </row>
    <row r="1164" spans="3:51" s="255" customFormat="1">
      <c r="C1164" s="227"/>
      <c r="D1164" s="253"/>
      <c r="E1164" s="254"/>
      <c r="F1164" s="217"/>
      <c r="G1164" s="228"/>
      <c r="H1164" s="229"/>
      <c r="I1164" s="229"/>
      <c r="J1164" s="216"/>
      <c r="K1164" s="217"/>
      <c r="L1164" s="230"/>
      <c r="M1164" s="231"/>
      <c r="N1164" s="231"/>
      <c r="O1164" s="231"/>
      <c r="P1164" s="231"/>
      <c r="Q1164" s="232"/>
      <c r="R1164" s="232"/>
      <c r="S1164" s="232"/>
      <c r="T1164" s="232"/>
      <c r="U1164" s="232"/>
      <c r="V1164" s="232"/>
      <c r="W1164" s="232"/>
      <c r="X1164" s="232"/>
      <c r="Y1164" s="232"/>
      <c r="Z1164" s="232"/>
      <c r="AA1164" s="232"/>
      <c r="AB1164" s="232"/>
      <c r="AC1164" s="232"/>
      <c r="AD1164" s="232"/>
      <c r="AE1164" s="232"/>
      <c r="AF1164" s="232"/>
      <c r="AG1164" s="232"/>
      <c r="AH1164" s="232"/>
      <c r="AI1164" s="232"/>
      <c r="AJ1164" s="232"/>
      <c r="AK1164" s="232"/>
      <c r="AL1164" s="232"/>
      <c r="AM1164" s="232"/>
      <c r="AN1164" s="232"/>
      <c r="AO1164" s="232"/>
      <c r="AP1164" s="232"/>
      <c r="AQ1164" s="232"/>
      <c r="AR1164" s="231"/>
      <c r="AS1164" s="231"/>
      <c r="AT1164" s="231"/>
      <c r="AU1164" s="231"/>
      <c r="AV1164" s="231"/>
      <c r="AW1164" s="231"/>
      <c r="AX1164" s="231"/>
      <c r="AY1164" s="231"/>
    </row>
    <row r="1165" spans="3:51" s="255" customFormat="1">
      <c r="C1165" s="227"/>
      <c r="D1165" s="253"/>
      <c r="E1165" s="254"/>
      <c r="F1165" s="217"/>
      <c r="G1165" s="228"/>
      <c r="H1165" s="229"/>
      <c r="I1165" s="229"/>
      <c r="J1165" s="216"/>
      <c r="K1165" s="217"/>
      <c r="L1165" s="230"/>
      <c r="M1165" s="231"/>
      <c r="N1165" s="231"/>
      <c r="O1165" s="231"/>
      <c r="P1165" s="231"/>
      <c r="Q1165" s="232"/>
      <c r="R1165" s="232"/>
      <c r="S1165" s="232"/>
      <c r="T1165" s="232"/>
      <c r="U1165" s="232"/>
      <c r="V1165" s="232"/>
      <c r="W1165" s="232"/>
      <c r="X1165" s="232"/>
      <c r="Y1165" s="232"/>
      <c r="Z1165" s="232"/>
      <c r="AA1165" s="232"/>
      <c r="AB1165" s="232"/>
      <c r="AC1165" s="232"/>
      <c r="AD1165" s="232"/>
      <c r="AE1165" s="232"/>
      <c r="AF1165" s="232"/>
      <c r="AG1165" s="232"/>
      <c r="AH1165" s="232"/>
      <c r="AI1165" s="232"/>
      <c r="AJ1165" s="232"/>
      <c r="AK1165" s="232"/>
      <c r="AL1165" s="232"/>
      <c r="AM1165" s="232"/>
      <c r="AN1165" s="232"/>
      <c r="AO1165" s="232"/>
      <c r="AP1165" s="232"/>
      <c r="AQ1165" s="232"/>
      <c r="AR1165" s="231"/>
      <c r="AS1165" s="231"/>
      <c r="AT1165" s="231"/>
      <c r="AU1165" s="231"/>
      <c r="AV1165" s="231"/>
      <c r="AW1165" s="231"/>
      <c r="AX1165" s="231"/>
      <c r="AY1165" s="231"/>
    </row>
    <row r="1166" spans="3:51" s="255" customFormat="1">
      <c r="C1166" s="227"/>
      <c r="D1166" s="253"/>
      <c r="E1166" s="254"/>
      <c r="F1166" s="217"/>
      <c r="G1166" s="228"/>
      <c r="H1166" s="229"/>
      <c r="I1166" s="229"/>
      <c r="J1166" s="216"/>
      <c r="K1166" s="217"/>
      <c r="L1166" s="230"/>
      <c r="M1166" s="231"/>
      <c r="N1166" s="231"/>
      <c r="O1166" s="231"/>
      <c r="P1166" s="231"/>
      <c r="Q1166" s="232"/>
      <c r="R1166" s="232"/>
      <c r="S1166" s="232"/>
      <c r="T1166" s="232"/>
      <c r="U1166" s="232"/>
      <c r="V1166" s="232"/>
      <c r="W1166" s="232"/>
      <c r="X1166" s="232"/>
      <c r="Y1166" s="232"/>
      <c r="Z1166" s="232"/>
      <c r="AA1166" s="232"/>
      <c r="AB1166" s="232"/>
      <c r="AC1166" s="232"/>
      <c r="AD1166" s="232"/>
      <c r="AE1166" s="232"/>
      <c r="AF1166" s="232"/>
      <c r="AG1166" s="232"/>
      <c r="AH1166" s="232"/>
      <c r="AI1166" s="232"/>
      <c r="AJ1166" s="232"/>
      <c r="AK1166" s="232"/>
      <c r="AL1166" s="232"/>
      <c r="AM1166" s="232"/>
      <c r="AN1166" s="232"/>
      <c r="AO1166" s="232"/>
      <c r="AP1166" s="232"/>
      <c r="AQ1166" s="232"/>
      <c r="AR1166" s="231"/>
      <c r="AS1166" s="231"/>
      <c r="AT1166" s="231"/>
      <c r="AU1166" s="231"/>
      <c r="AV1166" s="231"/>
      <c r="AW1166" s="231"/>
      <c r="AX1166" s="231"/>
      <c r="AY1166" s="231"/>
    </row>
    <row r="1167" spans="3:51" s="255" customFormat="1">
      <c r="C1167" s="227"/>
      <c r="D1167" s="253"/>
      <c r="E1167" s="254"/>
      <c r="F1167" s="217"/>
      <c r="G1167" s="228"/>
      <c r="H1167" s="229"/>
      <c r="I1167" s="229"/>
      <c r="J1167" s="216"/>
      <c r="K1167" s="217"/>
      <c r="L1167" s="230"/>
      <c r="M1167" s="231"/>
      <c r="N1167" s="231"/>
      <c r="O1167" s="231"/>
      <c r="P1167" s="231"/>
      <c r="Q1167" s="232"/>
      <c r="R1167" s="232"/>
      <c r="S1167" s="232"/>
      <c r="T1167" s="232"/>
      <c r="U1167" s="232"/>
      <c r="V1167" s="232"/>
      <c r="W1167" s="232"/>
      <c r="X1167" s="232"/>
      <c r="Y1167" s="232"/>
      <c r="Z1167" s="232"/>
      <c r="AA1167" s="232"/>
      <c r="AB1167" s="232"/>
      <c r="AC1167" s="232"/>
      <c r="AD1167" s="232"/>
      <c r="AE1167" s="232"/>
      <c r="AF1167" s="232"/>
      <c r="AG1167" s="232"/>
      <c r="AH1167" s="232"/>
      <c r="AI1167" s="232"/>
      <c r="AJ1167" s="232"/>
      <c r="AK1167" s="232"/>
      <c r="AL1167" s="232"/>
      <c r="AM1167" s="232"/>
      <c r="AN1167" s="232"/>
      <c r="AO1167" s="232"/>
      <c r="AP1167" s="232"/>
      <c r="AQ1167" s="232"/>
      <c r="AR1167" s="231"/>
      <c r="AS1167" s="231"/>
      <c r="AT1167" s="231"/>
      <c r="AU1167" s="231"/>
      <c r="AV1167" s="231"/>
      <c r="AW1167" s="231"/>
      <c r="AX1167" s="231"/>
      <c r="AY1167" s="231"/>
    </row>
    <row r="1168" spans="3:51" s="255" customFormat="1">
      <c r="C1168" s="227"/>
      <c r="D1168" s="253"/>
      <c r="E1168" s="254"/>
      <c r="F1168" s="217"/>
      <c r="G1168" s="228"/>
      <c r="H1168" s="229"/>
      <c r="I1168" s="229"/>
      <c r="J1168" s="216"/>
      <c r="K1168" s="217"/>
      <c r="L1168" s="230"/>
      <c r="M1168" s="231"/>
      <c r="N1168" s="231"/>
      <c r="O1168" s="231"/>
      <c r="P1168" s="231"/>
      <c r="Q1168" s="232"/>
      <c r="R1168" s="232"/>
      <c r="S1168" s="232"/>
      <c r="T1168" s="232"/>
      <c r="U1168" s="232"/>
      <c r="V1168" s="232"/>
      <c r="W1168" s="232"/>
      <c r="X1168" s="232"/>
      <c r="Y1168" s="232"/>
      <c r="Z1168" s="232"/>
      <c r="AA1168" s="232"/>
      <c r="AB1168" s="232"/>
      <c r="AC1168" s="232"/>
      <c r="AD1168" s="232"/>
      <c r="AE1168" s="232"/>
      <c r="AF1168" s="232"/>
      <c r="AG1168" s="232"/>
      <c r="AH1168" s="232"/>
      <c r="AI1168" s="232"/>
      <c r="AJ1168" s="232"/>
      <c r="AK1168" s="232"/>
      <c r="AL1168" s="232"/>
      <c r="AM1168" s="232"/>
      <c r="AN1168" s="232"/>
      <c r="AO1168" s="232"/>
      <c r="AP1168" s="232"/>
      <c r="AQ1168" s="232"/>
      <c r="AR1168" s="231"/>
      <c r="AS1168" s="231"/>
      <c r="AT1168" s="231"/>
      <c r="AU1168" s="231"/>
      <c r="AV1168" s="231"/>
      <c r="AW1168" s="231"/>
      <c r="AX1168" s="231"/>
      <c r="AY1168" s="231"/>
    </row>
    <row r="1169" spans="3:51" s="255" customFormat="1">
      <c r="C1169" s="227"/>
      <c r="D1169" s="253"/>
      <c r="E1169" s="254"/>
      <c r="F1169" s="217"/>
      <c r="G1169" s="228"/>
      <c r="H1169" s="229"/>
      <c r="I1169" s="229"/>
      <c r="J1169" s="216"/>
      <c r="K1169" s="217"/>
      <c r="L1169" s="230"/>
      <c r="M1169" s="231"/>
      <c r="N1169" s="231"/>
      <c r="O1169" s="231"/>
      <c r="P1169" s="231"/>
      <c r="Q1169" s="232"/>
      <c r="R1169" s="232"/>
      <c r="S1169" s="232"/>
      <c r="T1169" s="232"/>
      <c r="U1169" s="232"/>
      <c r="V1169" s="232"/>
      <c r="W1169" s="232"/>
      <c r="X1169" s="232"/>
      <c r="Y1169" s="232"/>
      <c r="Z1169" s="232"/>
      <c r="AA1169" s="232"/>
      <c r="AB1169" s="232"/>
      <c r="AC1169" s="232"/>
      <c r="AD1169" s="232"/>
      <c r="AE1169" s="232"/>
      <c r="AF1169" s="232"/>
      <c r="AG1169" s="232"/>
      <c r="AH1169" s="232"/>
      <c r="AI1169" s="232"/>
      <c r="AJ1169" s="232"/>
      <c r="AK1169" s="232"/>
      <c r="AL1169" s="232"/>
      <c r="AM1169" s="232"/>
      <c r="AN1169" s="232"/>
      <c r="AO1169" s="232"/>
      <c r="AP1169" s="232"/>
      <c r="AQ1169" s="232"/>
      <c r="AR1169" s="231"/>
      <c r="AS1169" s="231"/>
      <c r="AT1169" s="231"/>
      <c r="AU1169" s="231"/>
      <c r="AV1169" s="231"/>
      <c r="AW1169" s="231"/>
      <c r="AX1169" s="231"/>
      <c r="AY1169" s="231"/>
    </row>
    <row r="1170" spans="3:51" s="255" customFormat="1">
      <c r="C1170" s="227"/>
      <c r="D1170" s="253"/>
      <c r="E1170" s="254"/>
      <c r="F1170" s="217"/>
      <c r="G1170" s="228"/>
      <c r="H1170" s="229"/>
      <c r="I1170" s="229"/>
      <c r="J1170" s="216"/>
      <c r="K1170" s="217"/>
      <c r="L1170" s="230"/>
      <c r="M1170" s="231"/>
      <c r="N1170" s="231"/>
      <c r="O1170" s="231"/>
      <c r="P1170" s="231"/>
      <c r="Q1170" s="232"/>
      <c r="R1170" s="232"/>
      <c r="S1170" s="232"/>
      <c r="T1170" s="232"/>
      <c r="U1170" s="232"/>
      <c r="V1170" s="232"/>
      <c r="W1170" s="232"/>
      <c r="X1170" s="232"/>
      <c r="Y1170" s="232"/>
      <c r="Z1170" s="232"/>
      <c r="AA1170" s="232"/>
      <c r="AB1170" s="232"/>
      <c r="AC1170" s="232"/>
      <c r="AD1170" s="232"/>
      <c r="AE1170" s="232"/>
      <c r="AF1170" s="232"/>
      <c r="AG1170" s="232"/>
      <c r="AH1170" s="232"/>
      <c r="AI1170" s="232"/>
      <c r="AJ1170" s="232"/>
      <c r="AK1170" s="232"/>
      <c r="AL1170" s="232"/>
      <c r="AM1170" s="232"/>
      <c r="AN1170" s="232"/>
      <c r="AO1170" s="232"/>
      <c r="AP1170" s="232"/>
      <c r="AQ1170" s="232"/>
      <c r="AR1170" s="231"/>
      <c r="AS1170" s="231"/>
      <c r="AT1170" s="231"/>
      <c r="AU1170" s="231"/>
      <c r="AV1170" s="231"/>
      <c r="AW1170" s="231"/>
      <c r="AX1170" s="231"/>
      <c r="AY1170" s="231"/>
    </row>
    <row r="1171" spans="3:51" s="255" customFormat="1">
      <c r="C1171" s="227"/>
      <c r="D1171" s="253"/>
      <c r="E1171" s="254"/>
      <c r="F1171" s="217"/>
      <c r="G1171" s="228"/>
      <c r="H1171" s="229"/>
      <c r="I1171" s="229"/>
      <c r="J1171" s="216"/>
      <c r="K1171" s="217"/>
      <c r="L1171" s="230"/>
      <c r="M1171" s="231"/>
      <c r="N1171" s="231"/>
      <c r="O1171" s="231"/>
      <c r="P1171" s="231"/>
      <c r="Q1171" s="232"/>
      <c r="R1171" s="232"/>
      <c r="S1171" s="232"/>
      <c r="T1171" s="232"/>
      <c r="U1171" s="232"/>
      <c r="V1171" s="232"/>
      <c r="W1171" s="232"/>
      <c r="X1171" s="232"/>
      <c r="Y1171" s="232"/>
      <c r="Z1171" s="232"/>
      <c r="AA1171" s="232"/>
      <c r="AB1171" s="232"/>
      <c r="AC1171" s="232"/>
      <c r="AD1171" s="232"/>
      <c r="AE1171" s="232"/>
      <c r="AF1171" s="232"/>
      <c r="AG1171" s="232"/>
      <c r="AH1171" s="232"/>
      <c r="AI1171" s="232"/>
      <c r="AJ1171" s="232"/>
      <c r="AK1171" s="232"/>
      <c r="AL1171" s="232"/>
      <c r="AM1171" s="232"/>
      <c r="AN1171" s="232"/>
      <c r="AO1171" s="232"/>
      <c r="AP1171" s="232"/>
      <c r="AQ1171" s="232"/>
      <c r="AR1171" s="231"/>
      <c r="AS1171" s="231"/>
      <c r="AT1171" s="231"/>
      <c r="AU1171" s="231"/>
      <c r="AV1171" s="231"/>
      <c r="AW1171" s="231"/>
      <c r="AX1171" s="231"/>
      <c r="AY1171" s="231"/>
    </row>
    <row r="1172" spans="3:51" s="255" customFormat="1">
      <c r="C1172" s="227"/>
      <c r="D1172" s="253"/>
      <c r="E1172" s="254"/>
      <c r="F1172" s="217"/>
      <c r="G1172" s="228"/>
      <c r="H1172" s="229"/>
      <c r="I1172" s="229"/>
      <c r="J1172" s="216"/>
      <c r="K1172" s="217"/>
      <c r="L1172" s="230"/>
      <c r="M1172" s="231"/>
      <c r="N1172" s="231"/>
      <c r="O1172" s="231"/>
      <c r="P1172" s="231"/>
      <c r="Q1172" s="232"/>
      <c r="R1172" s="232"/>
      <c r="S1172" s="232"/>
      <c r="T1172" s="232"/>
      <c r="U1172" s="232"/>
      <c r="V1172" s="232"/>
      <c r="W1172" s="232"/>
      <c r="X1172" s="232"/>
      <c r="Y1172" s="232"/>
      <c r="Z1172" s="232"/>
      <c r="AA1172" s="232"/>
      <c r="AB1172" s="232"/>
      <c r="AC1172" s="232"/>
      <c r="AD1172" s="232"/>
      <c r="AE1172" s="232"/>
      <c r="AF1172" s="232"/>
      <c r="AG1172" s="232"/>
      <c r="AH1172" s="232"/>
      <c r="AI1172" s="232"/>
      <c r="AJ1172" s="232"/>
      <c r="AK1172" s="232"/>
      <c r="AL1172" s="232"/>
      <c r="AM1172" s="232"/>
      <c r="AN1172" s="232"/>
      <c r="AO1172" s="232"/>
      <c r="AP1172" s="232"/>
      <c r="AQ1172" s="232"/>
      <c r="AR1172" s="231"/>
      <c r="AS1172" s="231"/>
      <c r="AT1172" s="231"/>
      <c r="AU1172" s="231"/>
      <c r="AV1172" s="231"/>
      <c r="AW1172" s="231"/>
      <c r="AX1172" s="231"/>
      <c r="AY1172" s="231"/>
    </row>
    <row r="1173" spans="3:51" s="255" customFormat="1">
      <c r="C1173" s="227"/>
      <c r="D1173" s="253"/>
      <c r="E1173" s="254"/>
      <c r="F1173" s="217"/>
      <c r="G1173" s="228"/>
      <c r="H1173" s="229"/>
      <c r="I1173" s="229"/>
      <c r="J1173" s="216"/>
      <c r="K1173" s="217"/>
      <c r="L1173" s="230"/>
      <c r="M1173" s="231"/>
      <c r="N1173" s="231"/>
      <c r="O1173" s="231"/>
      <c r="P1173" s="231"/>
      <c r="Q1173" s="232"/>
      <c r="R1173" s="232"/>
      <c r="S1173" s="232"/>
      <c r="T1173" s="232"/>
      <c r="U1173" s="232"/>
      <c r="V1173" s="232"/>
      <c r="W1173" s="232"/>
      <c r="X1173" s="232"/>
      <c r="Y1173" s="232"/>
      <c r="Z1173" s="232"/>
      <c r="AA1173" s="232"/>
      <c r="AB1173" s="232"/>
      <c r="AC1173" s="232"/>
      <c r="AD1173" s="232"/>
      <c r="AE1173" s="232"/>
      <c r="AF1173" s="232"/>
      <c r="AG1173" s="232"/>
      <c r="AH1173" s="232"/>
      <c r="AI1173" s="232"/>
      <c r="AJ1173" s="232"/>
      <c r="AK1173" s="232"/>
      <c r="AL1173" s="232"/>
      <c r="AM1173" s="232"/>
      <c r="AN1173" s="232"/>
      <c r="AO1173" s="232"/>
      <c r="AP1173" s="232"/>
      <c r="AQ1173" s="232"/>
      <c r="AR1173" s="231"/>
      <c r="AS1173" s="231"/>
      <c r="AT1173" s="231"/>
      <c r="AU1173" s="231"/>
      <c r="AV1173" s="231"/>
      <c r="AW1173" s="231"/>
      <c r="AX1173" s="231"/>
      <c r="AY1173" s="231"/>
    </row>
    <row r="1174" spans="3:51" s="255" customFormat="1">
      <c r="C1174" s="227"/>
      <c r="D1174" s="253"/>
      <c r="E1174" s="254"/>
      <c r="F1174" s="217"/>
      <c r="G1174" s="228"/>
      <c r="H1174" s="229"/>
      <c r="I1174" s="229"/>
      <c r="J1174" s="216"/>
      <c r="K1174" s="217"/>
      <c r="L1174" s="230"/>
      <c r="M1174" s="231"/>
      <c r="N1174" s="231"/>
      <c r="O1174" s="231"/>
      <c r="P1174" s="231"/>
      <c r="Q1174" s="232"/>
      <c r="R1174" s="232"/>
      <c r="S1174" s="232"/>
      <c r="T1174" s="232"/>
      <c r="U1174" s="232"/>
      <c r="V1174" s="232"/>
      <c r="W1174" s="232"/>
      <c r="X1174" s="232"/>
      <c r="Y1174" s="232"/>
      <c r="Z1174" s="232"/>
      <c r="AA1174" s="232"/>
      <c r="AB1174" s="232"/>
      <c r="AC1174" s="232"/>
      <c r="AD1174" s="232"/>
      <c r="AE1174" s="232"/>
      <c r="AF1174" s="232"/>
      <c r="AG1174" s="232"/>
      <c r="AH1174" s="232"/>
      <c r="AI1174" s="232"/>
      <c r="AJ1174" s="232"/>
      <c r="AK1174" s="232"/>
      <c r="AL1174" s="232"/>
      <c r="AM1174" s="232"/>
      <c r="AN1174" s="232"/>
      <c r="AO1174" s="232"/>
      <c r="AP1174" s="232"/>
      <c r="AQ1174" s="232"/>
      <c r="AR1174" s="231"/>
      <c r="AS1174" s="231"/>
      <c r="AT1174" s="231"/>
      <c r="AU1174" s="231"/>
      <c r="AV1174" s="231"/>
      <c r="AW1174" s="231"/>
      <c r="AX1174" s="231"/>
      <c r="AY1174" s="231"/>
    </row>
    <row r="1175" spans="3:51" s="255" customFormat="1">
      <c r="C1175" s="227"/>
      <c r="D1175" s="253"/>
      <c r="E1175" s="254"/>
      <c r="F1175" s="217"/>
      <c r="G1175" s="228"/>
      <c r="H1175" s="229"/>
      <c r="I1175" s="229"/>
      <c r="J1175" s="216"/>
      <c r="K1175" s="217"/>
      <c r="L1175" s="230"/>
      <c r="M1175" s="231"/>
      <c r="N1175" s="231"/>
      <c r="O1175" s="231"/>
      <c r="P1175" s="231"/>
      <c r="Q1175" s="232"/>
      <c r="R1175" s="232"/>
      <c r="S1175" s="232"/>
      <c r="T1175" s="232"/>
      <c r="U1175" s="232"/>
      <c r="V1175" s="232"/>
      <c r="W1175" s="232"/>
      <c r="X1175" s="232"/>
      <c r="Y1175" s="232"/>
      <c r="Z1175" s="232"/>
      <c r="AA1175" s="232"/>
      <c r="AB1175" s="232"/>
      <c r="AC1175" s="232"/>
      <c r="AD1175" s="232"/>
      <c r="AE1175" s="232"/>
      <c r="AF1175" s="232"/>
      <c r="AG1175" s="232"/>
      <c r="AH1175" s="232"/>
      <c r="AI1175" s="232"/>
      <c r="AJ1175" s="232"/>
      <c r="AK1175" s="232"/>
      <c r="AL1175" s="232"/>
      <c r="AM1175" s="232"/>
      <c r="AN1175" s="232"/>
      <c r="AO1175" s="232"/>
      <c r="AP1175" s="232"/>
      <c r="AQ1175" s="232"/>
      <c r="AR1175" s="231"/>
      <c r="AS1175" s="231"/>
      <c r="AT1175" s="231"/>
      <c r="AU1175" s="231"/>
      <c r="AV1175" s="231"/>
      <c r="AW1175" s="231"/>
      <c r="AX1175" s="231"/>
      <c r="AY1175" s="231"/>
    </row>
    <row r="1176" spans="3:51" s="255" customFormat="1">
      <c r="C1176" s="227"/>
      <c r="D1176" s="253"/>
      <c r="E1176" s="254"/>
      <c r="F1176" s="217"/>
      <c r="G1176" s="228"/>
      <c r="H1176" s="229"/>
      <c r="I1176" s="229"/>
      <c r="J1176" s="216"/>
      <c r="K1176" s="217"/>
      <c r="L1176" s="230"/>
      <c r="M1176" s="231"/>
      <c r="N1176" s="231"/>
      <c r="O1176" s="231"/>
      <c r="P1176" s="231"/>
      <c r="Q1176" s="232"/>
      <c r="R1176" s="232"/>
      <c r="S1176" s="232"/>
      <c r="T1176" s="232"/>
      <c r="U1176" s="232"/>
      <c r="V1176" s="232"/>
      <c r="W1176" s="232"/>
      <c r="X1176" s="232"/>
      <c r="Y1176" s="232"/>
      <c r="Z1176" s="232"/>
      <c r="AA1176" s="232"/>
      <c r="AB1176" s="232"/>
      <c r="AC1176" s="232"/>
      <c r="AD1176" s="232"/>
      <c r="AE1176" s="232"/>
      <c r="AF1176" s="232"/>
      <c r="AG1176" s="232"/>
      <c r="AH1176" s="232"/>
      <c r="AI1176" s="232"/>
      <c r="AJ1176" s="232"/>
      <c r="AK1176" s="232"/>
      <c r="AL1176" s="232"/>
      <c r="AM1176" s="232"/>
      <c r="AN1176" s="232"/>
      <c r="AO1176" s="232"/>
      <c r="AP1176" s="232"/>
      <c r="AQ1176" s="232"/>
      <c r="AR1176" s="231"/>
      <c r="AS1176" s="231"/>
      <c r="AT1176" s="231"/>
      <c r="AU1176" s="231"/>
      <c r="AV1176" s="231"/>
      <c r="AW1176" s="231"/>
      <c r="AX1176" s="231"/>
      <c r="AY1176" s="231"/>
    </row>
    <row r="1177" spans="3:51" s="255" customFormat="1">
      <c r="C1177" s="227"/>
      <c r="D1177" s="253"/>
      <c r="E1177" s="254"/>
      <c r="F1177" s="217"/>
      <c r="G1177" s="228"/>
      <c r="H1177" s="229"/>
      <c r="I1177" s="229"/>
      <c r="J1177" s="216"/>
      <c r="K1177" s="217"/>
      <c r="L1177" s="230"/>
      <c r="M1177" s="231"/>
      <c r="N1177" s="231"/>
      <c r="O1177" s="231"/>
      <c r="P1177" s="231"/>
      <c r="Q1177" s="232"/>
      <c r="R1177" s="232"/>
      <c r="S1177" s="232"/>
      <c r="T1177" s="232"/>
      <c r="U1177" s="232"/>
      <c r="V1177" s="232"/>
      <c r="W1177" s="232"/>
      <c r="X1177" s="232"/>
      <c r="Y1177" s="232"/>
      <c r="Z1177" s="232"/>
      <c r="AA1177" s="232"/>
      <c r="AB1177" s="232"/>
      <c r="AC1177" s="232"/>
      <c r="AD1177" s="232"/>
      <c r="AE1177" s="232"/>
      <c r="AF1177" s="232"/>
      <c r="AG1177" s="232"/>
      <c r="AH1177" s="232"/>
      <c r="AI1177" s="232"/>
      <c r="AJ1177" s="232"/>
      <c r="AK1177" s="232"/>
      <c r="AL1177" s="232"/>
      <c r="AM1177" s="232"/>
      <c r="AN1177" s="232"/>
      <c r="AO1177" s="232"/>
      <c r="AP1177" s="232"/>
      <c r="AQ1177" s="232"/>
      <c r="AR1177" s="231"/>
      <c r="AS1177" s="231"/>
      <c r="AT1177" s="231"/>
      <c r="AU1177" s="231"/>
      <c r="AV1177" s="231"/>
      <c r="AW1177" s="231"/>
      <c r="AX1177" s="231"/>
      <c r="AY1177" s="231"/>
    </row>
    <row r="1178" spans="3:51" s="255" customFormat="1">
      <c r="C1178" s="227"/>
      <c r="D1178" s="253"/>
      <c r="E1178" s="254"/>
      <c r="F1178" s="217"/>
      <c r="G1178" s="228"/>
      <c r="H1178" s="229"/>
      <c r="I1178" s="229"/>
      <c r="J1178" s="216"/>
      <c r="K1178" s="217"/>
      <c r="L1178" s="230"/>
      <c r="M1178" s="231"/>
      <c r="N1178" s="231"/>
      <c r="O1178" s="231"/>
      <c r="P1178" s="231"/>
      <c r="Q1178" s="232"/>
      <c r="R1178" s="232"/>
      <c r="S1178" s="232"/>
      <c r="T1178" s="232"/>
      <c r="U1178" s="232"/>
      <c r="V1178" s="232"/>
      <c r="W1178" s="232"/>
      <c r="X1178" s="232"/>
      <c r="Y1178" s="232"/>
      <c r="Z1178" s="232"/>
      <c r="AA1178" s="232"/>
      <c r="AB1178" s="232"/>
      <c r="AC1178" s="232"/>
      <c r="AD1178" s="232"/>
      <c r="AE1178" s="232"/>
      <c r="AF1178" s="232"/>
      <c r="AG1178" s="232"/>
      <c r="AH1178" s="232"/>
      <c r="AI1178" s="232"/>
      <c r="AJ1178" s="232"/>
      <c r="AK1178" s="232"/>
      <c r="AL1178" s="232"/>
      <c r="AM1178" s="232"/>
      <c r="AN1178" s="232"/>
      <c r="AO1178" s="232"/>
      <c r="AP1178" s="232"/>
      <c r="AQ1178" s="232"/>
      <c r="AR1178" s="231"/>
      <c r="AS1178" s="231"/>
      <c r="AT1178" s="231"/>
      <c r="AU1178" s="231"/>
      <c r="AV1178" s="231"/>
      <c r="AW1178" s="231"/>
      <c r="AX1178" s="231"/>
      <c r="AY1178" s="231"/>
    </row>
    <row r="1179" spans="3:51" s="255" customFormat="1">
      <c r="C1179" s="227"/>
      <c r="D1179" s="253"/>
      <c r="E1179" s="254"/>
      <c r="F1179" s="217"/>
      <c r="G1179" s="228"/>
      <c r="H1179" s="229"/>
      <c r="I1179" s="229"/>
      <c r="J1179" s="216"/>
      <c r="K1179" s="217"/>
      <c r="L1179" s="230"/>
      <c r="M1179" s="231"/>
      <c r="N1179" s="231"/>
      <c r="O1179" s="231"/>
      <c r="P1179" s="231"/>
      <c r="Q1179" s="232"/>
      <c r="R1179" s="232"/>
      <c r="S1179" s="232"/>
      <c r="T1179" s="232"/>
      <c r="U1179" s="232"/>
      <c r="V1179" s="232"/>
      <c r="W1179" s="232"/>
      <c r="X1179" s="232"/>
      <c r="Y1179" s="232"/>
      <c r="Z1179" s="232"/>
      <c r="AA1179" s="232"/>
      <c r="AB1179" s="232"/>
      <c r="AC1179" s="232"/>
      <c r="AD1179" s="232"/>
      <c r="AE1179" s="232"/>
      <c r="AF1179" s="232"/>
      <c r="AG1179" s="232"/>
      <c r="AH1179" s="232"/>
      <c r="AI1179" s="232"/>
      <c r="AJ1179" s="232"/>
      <c r="AK1179" s="232"/>
      <c r="AL1179" s="232"/>
      <c r="AM1179" s="232"/>
      <c r="AN1179" s="232"/>
      <c r="AO1179" s="232"/>
      <c r="AP1179" s="232"/>
      <c r="AQ1179" s="232"/>
      <c r="AR1179" s="231"/>
      <c r="AS1179" s="231"/>
      <c r="AT1179" s="231"/>
      <c r="AU1179" s="231"/>
      <c r="AV1179" s="231"/>
      <c r="AW1179" s="231"/>
      <c r="AX1179" s="231"/>
      <c r="AY1179" s="231"/>
    </row>
    <row r="1180" spans="3:51" s="255" customFormat="1">
      <c r="C1180" s="227"/>
      <c r="D1180" s="253"/>
      <c r="E1180" s="254"/>
      <c r="F1180" s="217"/>
      <c r="G1180" s="228"/>
      <c r="H1180" s="229"/>
      <c r="I1180" s="229"/>
      <c r="J1180" s="216"/>
      <c r="K1180" s="217"/>
      <c r="L1180" s="230"/>
      <c r="M1180" s="231"/>
      <c r="N1180" s="231"/>
      <c r="O1180" s="231"/>
      <c r="P1180" s="231"/>
      <c r="Q1180" s="232"/>
      <c r="R1180" s="232"/>
      <c r="S1180" s="232"/>
      <c r="T1180" s="232"/>
      <c r="U1180" s="232"/>
      <c r="V1180" s="232"/>
      <c r="W1180" s="232"/>
      <c r="X1180" s="232"/>
      <c r="Y1180" s="232"/>
      <c r="Z1180" s="232"/>
      <c r="AA1180" s="232"/>
      <c r="AB1180" s="232"/>
      <c r="AC1180" s="232"/>
      <c r="AD1180" s="232"/>
      <c r="AE1180" s="232"/>
      <c r="AF1180" s="232"/>
      <c r="AG1180" s="232"/>
      <c r="AH1180" s="232"/>
      <c r="AI1180" s="232"/>
      <c r="AJ1180" s="232"/>
      <c r="AK1180" s="232"/>
      <c r="AL1180" s="232"/>
      <c r="AM1180" s="232"/>
      <c r="AN1180" s="232"/>
      <c r="AO1180" s="232"/>
      <c r="AP1180" s="232"/>
      <c r="AQ1180" s="232"/>
      <c r="AR1180" s="231"/>
      <c r="AS1180" s="231"/>
      <c r="AT1180" s="231"/>
      <c r="AU1180" s="231"/>
      <c r="AV1180" s="231"/>
      <c r="AW1180" s="231"/>
      <c r="AX1180" s="231"/>
      <c r="AY1180" s="231"/>
    </row>
    <row r="1181" spans="3:51" s="255" customFormat="1">
      <c r="C1181" s="227"/>
      <c r="D1181" s="253"/>
      <c r="E1181" s="254"/>
      <c r="F1181" s="217"/>
      <c r="G1181" s="228"/>
      <c r="H1181" s="229"/>
      <c r="I1181" s="229"/>
      <c r="J1181" s="216"/>
      <c r="K1181" s="217"/>
      <c r="L1181" s="230"/>
      <c r="M1181" s="231"/>
      <c r="N1181" s="231"/>
      <c r="O1181" s="231"/>
      <c r="P1181" s="231"/>
      <c r="Q1181" s="232"/>
      <c r="R1181" s="232"/>
      <c r="S1181" s="232"/>
      <c r="T1181" s="232"/>
      <c r="U1181" s="232"/>
      <c r="V1181" s="232"/>
      <c r="W1181" s="232"/>
      <c r="X1181" s="232"/>
      <c r="Y1181" s="232"/>
      <c r="Z1181" s="232"/>
      <c r="AA1181" s="232"/>
      <c r="AB1181" s="232"/>
      <c r="AC1181" s="232"/>
      <c r="AD1181" s="232"/>
      <c r="AE1181" s="232"/>
      <c r="AF1181" s="232"/>
      <c r="AG1181" s="232"/>
      <c r="AH1181" s="232"/>
      <c r="AI1181" s="232"/>
      <c r="AJ1181" s="232"/>
      <c r="AK1181" s="232"/>
      <c r="AL1181" s="232"/>
      <c r="AM1181" s="232"/>
      <c r="AN1181" s="232"/>
      <c r="AO1181" s="232"/>
      <c r="AP1181" s="232"/>
      <c r="AQ1181" s="232"/>
      <c r="AR1181" s="231"/>
      <c r="AS1181" s="231"/>
      <c r="AT1181" s="231"/>
      <c r="AU1181" s="231"/>
      <c r="AV1181" s="231"/>
      <c r="AW1181" s="231"/>
      <c r="AX1181" s="231"/>
      <c r="AY1181" s="231"/>
    </row>
    <row r="1182" spans="3:51" s="255" customFormat="1">
      <c r="C1182" s="227"/>
      <c r="D1182" s="253"/>
      <c r="E1182" s="254"/>
      <c r="F1182" s="217"/>
      <c r="G1182" s="228"/>
      <c r="H1182" s="229"/>
      <c r="I1182" s="229"/>
      <c r="J1182" s="216"/>
      <c r="K1182" s="217"/>
      <c r="L1182" s="230"/>
      <c r="M1182" s="231"/>
      <c r="N1182" s="231"/>
      <c r="O1182" s="231"/>
      <c r="P1182" s="231"/>
      <c r="Q1182" s="232"/>
      <c r="R1182" s="232"/>
      <c r="S1182" s="232"/>
      <c r="T1182" s="232"/>
      <c r="U1182" s="232"/>
      <c r="V1182" s="232"/>
      <c r="W1182" s="232"/>
      <c r="X1182" s="232"/>
      <c r="Y1182" s="232"/>
      <c r="Z1182" s="232"/>
      <c r="AA1182" s="232"/>
      <c r="AB1182" s="232"/>
      <c r="AC1182" s="232"/>
      <c r="AD1182" s="232"/>
      <c r="AE1182" s="232"/>
      <c r="AF1182" s="232"/>
      <c r="AG1182" s="232"/>
      <c r="AH1182" s="232"/>
      <c r="AI1182" s="232"/>
      <c r="AJ1182" s="232"/>
      <c r="AK1182" s="232"/>
      <c r="AL1182" s="232"/>
      <c r="AM1182" s="232"/>
      <c r="AN1182" s="232"/>
      <c r="AO1182" s="232"/>
      <c r="AP1182" s="232"/>
      <c r="AQ1182" s="232"/>
      <c r="AR1182" s="231"/>
      <c r="AS1182" s="231"/>
      <c r="AT1182" s="231"/>
      <c r="AU1182" s="231"/>
      <c r="AV1182" s="231"/>
      <c r="AW1182" s="231"/>
      <c r="AX1182" s="231"/>
      <c r="AY1182" s="231"/>
    </row>
    <row r="1183" spans="3:51" s="255" customFormat="1">
      <c r="C1183" s="227"/>
      <c r="D1183" s="253"/>
      <c r="E1183" s="254"/>
      <c r="F1183" s="217"/>
      <c r="G1183" s="228"/>
      <c r="H1183" s="229"/>
      <c r="I1183" s="229"/>
      <c r="J1183" s="216"/>
      <c r="K1183" s="217"/>
      <c r="L1183" s="230"/>
      <c r="M1183" s="231"/>
      <c r="N1183" s="231"/>
      <c r="O1183" s="231"/>
      <c r="P1183" s="231"/>
      <c r="Q1183" s="232"/>
      <c r="R1183" s="232"/>
      <c r="S1183" s="232"/>
      <c r="T1183" s="232"/>
      <c r="U1183" s="232"/>
      <c r="V1183" s="232"/>
      <c r="W1183" s="232"/>
      <c r="X1183" s="232"/>
      <c r="Y1183" s="232"/>
      <c r="Z1183" s="232"/>
      <c r="AA1183" s="232"/>
      <c r="AB1183" s="232"/>
      <c r="AC1183" s="232"/>
      <c r="AD1183" s="232"/>
      <c r="AE1183" s="232"/>
      <c r="AF1183" s="232"/>
      <c r="AG1183" s="232"/>
      <c r="AH1183" s="232"/>
      <c r="AI1183" s="232"/>
      <c r="AJ1183" s="232"/>
      <c r="AK1183" s="232"/>
      <c r="AL1183" s="232"/>
      <c r="AM1183" s="232"/>
      <c r="AN1183" s="232"/>
      <c r="AO1183" s="232"/>
      <c r="AP1183" s="232"/>
      <c r="AQ1183" s="232"/>
      <c r="AR1183" s="231"/>
      <c r="AS1183" s="231"/>
      <c r="AT1183" s="231"/>
      <c r="AU1183" s="231"/>
      <c r="AV1183" s="231"/>
      <c r="AW1183" s="231"/>
      <c r="AX1183" s="231"/>
      <c r="AY1183" s="231"/>
    </row>
    <row r="1184" spans="3:51" s="255" customFormat="1">
      <c r="C1184" s="227"/>
      <c r="D1184" s="253"/>
      <c r="E1184" s="254"/>
      <c r="F1184" s="217"/>
      <c r="G1184" s="228"/>
      <c r="H1184" s="229"/>
      <c r="I1184" s="229"/>
      <c r="J1184" s="216"/>
      <c r="K1184" s="217"/>
      <c r="L1184" s="230"/>
      <c r="M1184" s="231"/>
      <c r="N1184" s="231"/>
      <c r="O1184" s="231"/>
      <c r="P1184" s="231"/>
      <c r="Q1184" s="232"/>
      <c r="R1184" s="232"/>
      <c r="S1184" s="232"/>
      <c r="T1184" s="232"/>
      <c r="U1184" s="232"/>
      <c r="V1184" s="232"/>
      <c r="W1184" s="232"/>
      <c r="X1184" s="232"/>
      <c r="Y1184" s="232"/>
      <c r="Z1184" s="232"/>
      <c r="AA1184" s="232"/>
      <c r="AB1184" s="232"/>
      <c r="AC1184" s="232"/>
      <c r="AD1184" s="232"/>
      <c r="AE1184" s="232"/>
      <c r="AF1184" s="232"/>
      <c r="AG1184" s="232"/>
      <c r="AH1184" s="232"/>
      <c r="AI1184" s="232"/>
      <c r="AJ1184" s="232"/>
      <c r="AK1184" s="232"/>
      <c r="AL1184" s="232"/>
      <c r="AM1184" s="232"/>
      <c r="AN1184" s="232"/>
      <c r="AO1184" s="232"/>
      <c r="AP1184" s="232"/>
      <c r="AQ1184" s="232"/>
      <c r="AR1184" s="231"/>
      <c r="AS1184" s="231"/>
      <c r="AT1184" s="231"/>
      <c r="AU1184" s="231"/>
      <c r="AV1184" s="231"/>
      <c r="AW1184" s="231"/>
      <c r="AX1184" s="231"/>
      <c r="AY1184" s="231"/>
    </row>
    <row r="1185" spans="3:51" s="255" customFormat="1">
      <c r="C1185" s="227"/>
      <c r="D1185" s="253"/>
      <c r="E1185" s="254"/>
      <c r="F1185" s="217"/>
      <c r="G1185" s="228"/>
      <c r="H1185" s="229"/>
      <c r="I1185" s="229"/>
      <c r="J1185" s="216"/>
      <c r="K1185" s="217"/>
      <c r="L1185" s="230"/>
      <c r="M1185" s="231"/>
      <c r="N1185" s="231"/>
      <c r="O1185" s="231"/>
      <c r="P1185" s="231"/>
      <c r="Q1185" s="232"/>
      <c r="R1185" s="232"/>
      <c r="S1185" s="232"/>
      <c r="T1185" s="232"/>
      <c r="U1185" s="232"/>
      <c r="V1185" s="232"/>
      <c r="W1185" s="232"/>
      <c r="X1185" s="232"/>
      <c r="Y1185" s="232"/>
      <c r="Z1185" s="232"/>
      <c r="AA1185" s="232"/>
      <c r="AB1185" s="232"/>
      <c r="AC1185" s="232"/>
      <c r="AD1185" s="232"/>
      <c r="AE1185" s="232"/>
      <c r="AF1185" s="232"/>
      <c r="AG1185" s="232"/>
      <c r="AH1185" s="232"/>
      <c r="AI1185" s="232"/>
      <c r="AJ1185" s="232"/>
      <c r="AK1185" s="232"/>
      <c r="AL1185" s="232"/>
      <c r="AM1185" s="232"/>
      <c r="AN1185" s="232"/>
      <c r="AO1185" s="232"/>
      <c r="AP1185" s="232"/>
      <c r="AQ1185" s="232"/>
      <c r="AR1185" s="231"/>
      <c r="AS1185" s="231"/>
      <c r="AT1185" s="231"/>
      <c r="AU1185" s="231"/>
      <c r="AV1185" s="231"/>
      <c r="AW1185" s="231"/>
      <c r="AX1185" s="231"/>
      <c r="AY1185" s="231"/>
    </row>
    <row r="1186" spans="3:51" s="255" customFormat="1">
      <c r="C1186" s="227"/>
      <c r="D1186" s="253"/>
      <c r="E1186" s="254"/>
      <c r="F1186" s="217"/>
      <c r="G1186" s="228"/>
      <c r="H1186" s="229"/>
      <c r="I1186" s="229"/>
      <c r="J1186" s="216"/>
      <c r="K1186" s="217"/>
      <c r="L1186" s="230"/>
      <c r="M1186" s="231"/>
      <c r="N1186" s="231"/>
      <c r="O1186" s="231"/>
      <c r="P1186" s="231"/>
      <c r="Q1186" s="232"/>
      <c r="R1186" s="232"/>
      <c r="S1186" s="232"/>
      <c r="T1186" s="232"/>
      <c r="U1186" s="232"/>
      <c r="V1186" s="232"/>
      <c r="W1186" s="232"/>
      <c r="X1186" s="232"/>
      <c r="Y1186" s="232"/>
      <c r="Z1186" s="232"/>
      <c r="AA1186" s="232"/>
      <c r="AB1186" s="232"/>
      <c r="AC1186" s="232"/>
      <c r="AD1186" s="232"/>
      <c r="AE1186" s="232"/>
      <c r="AF1186" s="232"/>
      <c r="AG1186" s="232"/>
      <c r="AH1186" s="232"/>
      <c r="AI1186" s="232"/>
      <c r="AJ1186" s="232"/>
      <c r="AK1186" s="232"/>
      <c r="AL1186" s="232"/>
      <c r="AM1186" s="232"/>
      <c r="AN1186" s="232"/>
      <c r="AO1186" s="232"/>
      <c r="AP1186" s="232"/>
      <c r="AQ1186" s="232"/>
      <c r="AR1186" s="231"/>
      <c r="AS1186" s="231"/>
      <c r="AT1186" s="231"/>
      <c r="AU1186" s="231"/>
      <c r="AV1186" s="231"/>
      <c r="AW1186" s="231"/>
      <c r="AX1186" s="231"/>
      <c r="AY1186" s="231"/>
    </row>
    <row r="1187" spans="3:51" s="255" customFormat="1">
      <c r="C1187" s="227"/>
      <c r="D1187" s="253"/>
      <c r="E1187" s="254"/>
      <c r="F1187" s="217"/>
      <c r="G1187" s="228"/>
      <c r="H1187" s="229"/>
      <c r="I1187" s="229"/>
      <c r="J1187" s="216"/>
      <c r="K1187" s="217"/>
      <c r="L1187" s="230"/>
      <c r="M1187" s="231"/>
      <c r="N1187" s="231"/>
      <c r="O1187" s="231"/>
      <c r="P1187" s="231"/>
      <c r="Q1187" s="232"/>
      <c r="R1187" s="232"/>
      <c r="S1187" s="232"/>
      <c r="T1187" s="232"/>
      <c r="U1187" s="232"/>
      <c r="V1187" s="232"/>
      <c r="W1187" s="232"/>
      <c r="X1187" s="232"/>
      <c r="Y1187" s="232"/>
      <c r="Z1187" s="232"/>
      <c r="AA1187" s="232"/>
      <c r="AB1187" s="232"/>
      <c r="AC1187" s="232"/>
      <c r="AD1187" s="232"/>
      <c r="AE1187" s="232"/>
      <c r="AF1187" s="232"/>
      <c r="AG1187" s="232"/>
      <c r="AH1187" s="232"/>
      <c r="AI1187" s="232"/>
      <c r="AJ1187" s="232"/>
      <c r="AK1187" s="232"/>
      <c r="AL1187" s="232"/>
      <c r="AM1187" s="232"/>
      <c r="AN1187" s="232"/>
      <c r="AO1187" s="232"/>
      <c r="AP1187" s="232"/>
      <c r="AQ1187" s="232"/>
      <c r="AR1187" s="231"/>
      <c r="AS1187" s="231"/>
      <c r="AT1187" s="231"/>
      <c r="AU1187" s="231"/>
      <c r="AV1187" s="231"/>
      <c r="AW1187" s="231"/>
      <c r="AX1187" s="231"/>
      <c r="AY1187" s="231"/>
    </row>
    <row r="1188" spans="3:51" s="255" customFormat="1">
      <c r="C1188" s="227"/>
      <c r="D1188" s="253"/>
      <c r="E1188" s="254"/>
      <c r="F1188" s="217"/>
      <c r="G1188" s="228"/>
      <c r="H1188" s="229"/>
      <c r="I1188" s="229"/>
      <c r="J1188" s="216"/>
      <c r="K1188" s="217"/>
      <c r="L1188" s="230"/>
      <c r="M1188" s="231"/>
      <c r="N1188" s="231"/>
      <c r="O1188" s="231"/>
      <c r="P1188" s="231"/>
      <c r="Q1188" s="232"/>
      <c r="R1188" s="232"/>
      <c r="S1188" s="232"/>
      <c r="T1188" s="232"/>
      <c r="U1188" s="232"/>
      <c r="V1188" s="232"/>
      <c r="W1188" s="232"/>
      <c r="X1188" s="232"/>
      <c r="Y1188" s="232"/>
      <c r="Z1188" s="232"/>
      <c r="AA1188" s="232"/>
      <c r="AB1188" s="232"/>
      <c r="AC1188" s="232"/>
      <c r="AD1188" s="232"/>
      <c r="AE1188" s="232"/>
      <c r="AF1188" s="232"/>
      <c r="AG1188" s="232"/>
      <c r="AH1188" s="232"/>
      <c r="AI1188" s="232"/>
      <c r="AJ1188" s="232"/>
      <c r="AK1188" s="232"/>
      <c r="AL1188" s="232"/>
      <c r="AM1188" s="232"/>
      <c r="AN1188" s="232"/>
      <c r="AO1188" s="232"/>
      <c r="AP1188" s="232"/>
      <c r="AQ1188" s="232"/>
      <c r="AR1188" s="231"/>
      <c r="AS1188" s="231"/>
      <c r="AT1188" s="231"/>
      <c r="AU1188" s="231"/>
      <c r="AV1188" s="231"/>
      <c r="AW1188" s="231"/>
      <c r="AX1188" s="231"/>
      <c r="AY1188" s="231"/>
    </row>
    <row r="1189" spans="3:51" s="255" customFormat="1">
      <c r="C1189" s="227"/>
      <c r="D1189" s="253"/>
      <c r="E1189" s="254"/>
      <c r="F1189" s="217"/>
      <c r="G1189" s="228"/>
      <c r="H1189" s="229"/>
      <c r="I1189" s="229"/>
      <c r="J1189" s="216"/>
      <c r="K1189" s="217"/>
      <c r="L1189" s="230"/>
      <c r="M1189" s="231"/>
      <c r="N1189" s="231"/>
      <c r="O1189" s="231"/>
      <c r="P1189" s="231"/>
      <c r="Q1189" s="232"/>
      <c r="R1189" s="232"/>
      <c r="S1189" s="232"/>
      <c r="T1189" s="232"/>
      <c r="U1189" s="232"/>
      <c r="V1189" s="232"/>
      <c r="W1189" s="232"/>
      <c r="X1189" s="232"/>
      <c r="Y1189" s="232"/>
      <c r="Z1189" s="232"/>
      <c r="AA1189" s="232"/>
      <c r="AB1189" s="232"/>
      <c r="AC1189" s="232"/>
      <c r="AD1189" s="232"/>
      <c r="AE1189" s="232"/>
      <c r="AF1189" s="232"/>
      <c r="AG1189" s="232"/>
      <c r="AH1189" s="232"/>
      <c r="AI1189" s="232"/>
      <c r="AJ1189" s="232"/>
      <c r="AK1189" s="232"/>
      <c r="AL1189" s="232"/>
      <c r="AM1189" s="232"/>
      <c r="AN1189" s="232"/>
      <c r="AO1189" s="232"/>
      <c r="AP1189" s="232"/>
      <c r="AQ1189" s="232"/>
      <c r="AR1189" s="231"/>
      <c r="AS1189" s="231"/>
      <c r="AT1189" s="231"/>
      <c r="AU1189" s="231"/>
      <c r="AV1189" s="231"/>
      <c r="AW1189" s="231"/>
      <c r="AX1189" s="231"/>
      <c r="AY1189" s="231"/>
    </row>
    <row r="1190" spans="3:51" s="255" customFormat="1">
      <c r="C1190" s="227"/>
      <c r="D1190" s="253"/>
      <c r="E1190" s="254"/>
      <c r="F1190" s="217"/>
      <c r="G1190" s="228"/>
      <c r="H1190" s="229"/>
      <c r="I1190" s="229"/>
      <c r="J1190" s="216"/>
      <c r="K1190" s="217"/>
      <c r="L1190" s="230"/>
      <c r="M1190" s="231"/>
      <c r="N1190" s="231"/>
      <c r="O1190" s="231"/>
      <c r="P1190" s="231"/>
      <c r="Q1190" s="232"/>
      <c r="R1190" s="232"/>
      <c r="S1190" s="232"/>
      <c r="T1190" s="232"/>
      <c r="U1190" s="232"/>
      <c r="V1190" s="232"/>
      <c r="W1190" s="232"/>
      <c r="X1190" s="232"/>
      <c r="Y1190" s="232"/>
      <c r="Z1190" s="232"/>
      <c r="AA1190" s="232"/>
      <c r="AB1190" s="232"/>
      <c r="AC1190" s="232"/>
      <c r="AD1190" s="232"/>
      <c r="AE1190" s="232"/>
      <c r="AF1190" s="232"/>
      <c r="AG1190" s="232"/>
      <c r="AH1190" s="232"/>
      <c r="AI1190" s="232"/>
      <c r="AJ1190" s="232"/>
      <c r="AK1190" s="232"/>
      <c r="AL1190" s="232"/>
      <c r="AM1190" s="232"/>
      <c r="AN1190" s="232"/>
      <c r="AO1190" s="232"/>
      <c r="AP1190" s="232"/>
      <c r="AQ1190" s="232"/>
      <c r="AR1190" s="231"/>
      <c r="AS1190" s="231"/>
      <c r="AT1190" s="231"/>
      <c r="AU1190" s="231"/>
      <c r="AV1190" s="231"/>
      <c r="AW1190" s="231"/>
      <c r="AX1190" s="231"/>
      <c r="AY1190" s="231"/>
    </row>
    <row r="1191" spans="3:51" s="255" customFormat="1">
      <c r="C1191" s="227"/>
      <c r="D1191" s="253"/>
      <c r="E1191" s="254"/>
      <c r="F1191" s="217"/>
      <c r="G1191" s="228"/>
      <c r="H1191" s="229"/>
      <c r="I1191" s="229"/>
      <c r="J1191" s="216"/>
      <c r="K1191" s="217"/>
      <c r="L1191" s="230"/>
      <c r="M1191" s="231"/>
      <c r="N1191" s="231"/>
      <c r="O1191" s="231"/>
      <c r="P1191" s="231"/>
      <c r="Q1191" s="232"/>
      <c r="R1191" s="232"/>
      <c r="S1191" s="232"/>
      <c r="T1191" s="232"/>
      <c r="U1191" s="232"/>
      <c r="V1191" s="232"/>
      <c r="W1191" s="232"/>
      <c r="X1191" s="232"/>
      <c r="Y1191" s="232"/>
      <c r="Z1191" s="232"/>
      <c r="AA1191" s="232"/>
      <c r="AB1191" s="232"/>
      <c r="AC1191" s="232"/>
      <c r="AD1191" s="232"/>
      <c r="AE1191" s="232"/>
      <c r="AF1191" s="232"/>
      <c r="AG1191" s="232"/>
      <c r="AH1191" s="232"/>
      <c r="AI1191" s="232"/>
      <c r="AJ1191" s="232"/>
      <c r="AK1191" s="232"/>
      <c r="AL1191" s="232"/>
      <c r="AM1191" s="232"/>
      <c r="AN1191" s="232"/>
      <c r="AO1191" s="232"/>
      <c r="AP1191" s="232"/>
      <c r="AQ1191" s="232"/>
      <c r="AR1191" s="231"/>
      <c r="AS1191" s="231"/>
      <c r="AT1191" s="231"/>
      <c r="AU1191" s="231"/>
      <c r="AV1191" s="231"/>
      <c r="AW1191" s="231"/>
      <c r="AX1191" s="231"/>
      <c r="AY1191" s="231"/>
    </row>
    <row r="1192" spans="3:51" s="255" customFormat="1">
      <c r="C1192" s="227"/>
      <c r="D1192" s="253"/>
      <c r="E1192" s="254"/>
      <c r="F1192" s="217"/>
      <c r="G1192" s="228"/>
      <c r="H1192" s="229"/>
      <c r="I1192" s="229"/>
      <c r="J1192" s="216"/>
      <c r="K1192" s="217"/>
      <c r="L1192" s="230"/>
      <c r="M1192" s="231"/>
      <c r="N1192" s="231"/>
      <c r="O1192" s="231"/>
      <c r="P1192" s="231"/>
      <c r="Q1192" s="232"/>
      <c r="R1192" s="232"/>
      <c r="S1192" s="232"/>
      <c r="T1192" s="232"/>
      <c r="U1192" s="232"/>
      <c r="V1192" s="232"/>
      <c r="W1192" s="232"/>
      <c r="X1192" s="232"/>
      <c r="Y1192" s="232"/>
      <c r="Z1192" s="232"/>
      <c r="AA1192" s="232"/>
      <c r="AB1192" s="232"/>
      <c r="AC1192" s="232"/>
      <c r="AD1192" s="232"/>
      <c r="AE1192" s="232"/>
      <c r="AF1192" s="232"/>
      <c r="AG1192" s="232"/>
      <c r="AH1192" s="232"/>
      <c r="AI1192" s="232"/>
      <c r="AJ1192" s="232"/>
      <c r="AK1192" s="232"/>
      <c r="AL1192" s="232"/>
      <c r="AM1192" s="232"/>
      <c r="AN1192" s="232"/>
      <c r="AO1192" s="232"/>
      <c r="AP1192" s="232"/>
      <c r="AQ1192" s="232"/>
      <c r="AR1192" s="231"/>
      <c r="AS1192" s="231"/>
      <c r="AT1192" s="231"/>
      <c r="AU1192" s="231"/>
      <c r="AV1192" s="231"/>
      <c r="AW1192" s="231"/>
      <c r="AX1192" s="231"/>
      <c r="AY1192" s="231"/>
    </row>
    <row r="1193" spans="3:51" s="255" customFormat="1">
      <c r="C1193" s="227"/>
      <c r="D1193" s="253"/>
      <c r="E1193" s="254"/>
      <c r="F1193" s="217"/>
      <c r="G1193" s="228"/>
      <c r="H1193" s="229"/>
      <c r="I1193" s="229"/>
      <c r="J1193" s="216"/>
      <c r="K1193" s="217"/>
      <c r="L1193" s="230"/>
      <c r="M1193" s="231"/>
      <c r="N1193" s="231"/>
      <c r="O1193" s="231"/>
      <c r="P1193" s="231"/>
      <c r="Q1193" s="232"/>
      <c r="R1193" s="232"/>
      <c r="S1193" s="232"/>
      <c r="T1193" s="232"/>
      <c r="U1193" s="232"/>
      <c r="V1193" s="232"/>
      <c r="W1193" s="232"/>
      <c r="X1193" s="232"/>
      <c r="Y1193" s="232"/>
      <c r="Z1193" s="232"/>
      <c r="AA1193" s="232"/>
      <c r="AB1193" s="232"/>
      <c r="AC1193" s="232"/>
      <c r="AD1193" s="232"/>
      <c r="AE1193" s="232"/>
      <c r="AF1193" s="232"/>
      <c r="AG1193" s="232"/>
      <c r="AH1193" s="232"/>
      <c r="AI1193" s="232"/>
      <c r="AJ1193" s="232"/>
      <c r="AK1193" s="232"/>
      <c r="AL1193" s="232"/>
      <c r="AM1193" s="232"/>
      <c r="AN1193" s="232"/>
      <c r="AO1193" s="232"/>
      <c r="AP1193" s="232"/>
      <c r="AQ1193" s="232"/>
      <c r="AR1193" s="231"/>
      <c r="AS1193" s="231"/>
      <c r="AT1193" s="231"/>
      <c r="AU1193" s="231"/>
      <c r="AV1193" s="231"/>
      <c r="AW1193" s="231"/>
      <c r="AX1193" s="231"/>
      <c r="AY1193" s="231"/>
    </row>
    <row r="1194" spans="3:51" s="255" customFormat="1">
      <c r="C1194" s="227"/>
      <c r="D1194" s="253"/>
      <c r="E1194" s="254"/>
      <c r="F1194" s="217"/>
      <c r="G1194" s="228"/>
      <c r="H1194" s="229"/>
      <c r="I1194" s="229"/>
      <c r="J1194" s="216"/>
      <c r="K1194" s="217"/>
      <c r="L1194" s="230"/>
      <c r="M1194" s="231"/>
      <c r="N1194" s="231"/>
      <c r="O1194" s="231"/>
      <c r="P1194" s="231"/>
      <c r="Q1194" s="232"/>
      <c r="R1194" s="232"/>
      <c r="S1194" s="232"/>
      <c r="T1194" s="232"/>
      <c r="U1194" s="232"/>
      <c r="V1194" s="232"/>
      <c r="W1194" s="232"/>
      <c r="X1194" s="232"/>
      <c r="Y1194" s="232"/>
      <c r="Z1194" s="232"/>
      <c r="AA1194" s="232"/>
      <c r="AB1194" s="232"/>
      <c r="AC1194" s="232"/>
      <c r="AD1194" s="232"/>
      <c r="AE1194" s="232"/>
      <c r="AF1194" s="232"/>
      <c r="AG1194" s="232"/>
      <c r="AH1194" s="232"/>
      <c r="AI1194" s="232"/>
      <c r="AJ1194" s="232"/>
      <c r="AK1194" s="232"/>
      <c r="AL1194" s="232"/>
      <c r="AM1194" s="232"/>
      <c r="AN1194" s="232"/>
      <c r="AO1194" s="232"/>
      <c r="AP1194" s="232"/>
      <c r="AQ1194" s="232"/>
      <c r="AR1194" s="231"/>
      <c r="AS1194" s="231"/>
      <c r="AT1194" s="231"/>
      <c r="AU1194" s="231"/>
      <c r="AV1194" s="231"/>
      <c r="AW1194" s="231"/>
      <c r="AX1194" s="231"/>
      <c r="AY1194" s="231"/>
    </row>
    <row r="1195" spans="3:51" s="255" customFormat="1">
      <c r="C1195" s="227"/>
      <c r="D1195" s="253"/>
      <c r="E1195" s="254"/>
      <c r="F1195" s="217"/>
      <c r="G1195" s="228"/>
      <c r="H1195" s="229"/>
      <c r="I1195" s="229"/>
      <c r="J1195" s="216"/>
      <c r="K1195" s="217"/>
      <c r="L1195" s="230"/>
      <c r="M1195" s="231"/>
      <c r="N1195" s="231"/>
      <c r="O1195" s="231"/>
      <c r="P1195" s="231"/>
      <c r="Q1195" s="232"/>
      <c r="R1195" s="232"/>
      <c r="S1195" s="232"/>
      <c r="T1195" s="232"/>
      <c r="U1195" s="232"/>
      <c r="V1195" s="232"/>
      <c r="W1195" s="232"/>
      <c r="X1195" s="232"/>
      <c r="Y1195" s="232"/>
      <c r="Z1195" s="232"/>
      <c r="AA1195" s="232"/>
      <c r="AB1195" s="232"/>
      <c r="AC1195" s="232"/>
      <c r="AD1195" s="232"/>
      <c r="AE1195" s="232"/>
      <c r="AF1195" s="232"/>
      <c r="AG1195" s="232"/>
      <c r="AH1195" s="232"/>
      <c r="AI1195" s="232"/>
      <c r="AJ1195" s="232"/>
      <c r="AK1195" s="232"/>
      <c r="AL1195" s="232"/>
      <c r="AM1195" s="232"/>
      <c r="AN1195" s="232"/>
      <c r="AO1195" s="232"/>
      <c r="AP1195" s="232"/>
      <c r="AQ1195" s="232"/>
      <c r="AR1195" s="231"/>
      <c r="AS1195" s="231"/>
      <c r="AT1195" s="231"/>
      <c r="AU1195" s="231"/>
      <c r="AV1195" s="231"/>
      <c r="AW1195" s="231"/>
      <c r="AX1195" s="231"/>
      <c r="AY1195" s="231"/>
    </row>
    <row r="1196" spans="3:51" s="255" customFormat="1">
      <c r="C1196" s="227"/>
      <c r="D1196" s="253"/>
      <c r="E1196" s="254"/>
      <c r="F1196" s="217"/>
      <c r="G1196" s="228"/>
      <c r="H1196" s="229"/>
      <c r="I1196" s="229"/>
      <c r="J1196" s="216"/>
      <c r="K1196" s="217"/>
      <c r="L1196" s="230"/>
      <c r="M1196" s="231"/>
      <c r="N1196" s="231"/>
      <c r="O1196" s="231"/>
      <c r="P1196" s="231"/>
      <c r="Q1196" s="232"/>
      <c r="R1196" s="232"/>
      <c r="S1196" s="232"/>
      <c r="T1196" s="232"/>
      <c r="U1196" s="232"/>
      <c r="V1196" s="232"/>
      <c r="W1196" s="232"/>
      <c r="X1196" s="232"/>
      <c r="Y1196" s="232"/>
      <c r="Z1196" s="232"/>
      <c r="AA1196" s="232"/>
      <c r="AB1196" s="232"/>
      <c r="AC1196" s="232"/>
      <c r="AD1196" s="232"/>
      <c r="AE1196" s="232"/>
      <c r="AF1196" s="232"/>
      <c r="AG1196" s="232"/>
      <c r="AH1196" s="232"/>
      <c r="AI1196" s="232"/>
      <c r="AJ1196" s="232"/>
      <c r="AK1196" s="232"/>
      <c r="AL1196" s="232"/>
      <c r="AM1196" s="232"/>
      <c r="AN1196" s="232"/>
      <c r="AO1196" s="232"/>
      <c r="AP1196" s="232"/>
      <c r="AQ1196" s="232"/>
      <c r="AR1196" s="231"/>
      <c r="AS1196" s="231"/>
      <c r="AT1196" s="231"/>
      <c r="AU1196" s="231"/>
      <c r="AV1196" s="231"/>
      <c r="AW1196" s="231"/>
      <c r="AX1196" s="231"/>
      <c r="AY1196" s="231"/>
    </row>
    <row r="1197" spans="3:51" s="255" customFormat="1">
      <c r="C1197" s="227"/>
      <c r="D1197" s="253"/>
      <c r="E1197" s="254"/>
      <c r="F1197" s="217"/>
      <c r="G1197" s="228"/>
      <c r="H1197" s="229"/>
      <c r="I1197" s="229"/>
      <c r="J1197" s="216"/>
      <c r="K1197" s="217"/>
      <c r="L1197" s="230"/>
      <c r="M1197" s="231"/>
      <c r="N1197" s="231"/>
      <c r="O1197" s="231"/>
      <c r="P1197" s="231"/>
      <c r="Q1197" s="232"/>
      <c r="R1197" s="232"/>
      <c r="S1197" s="232"/>
      <c r="T1197" s="232"/>
      <c r="U1197" s="232"/>
      <c r="V1197" s="232"/>
      <c r="W1197" s="232"/>
      <c r="X1197" s="232"/>
      <c r="Y1197" s="232"/>
      <c r="Z1197" s="232"/>
      <c r="AA1197" s="232"/>
      <c r="AB1197" s="232"/>
      <c r="AC1197" s="232"/>
      <c r="AD1197" s="232"/>
      <c r="AE1197" s="232"/>
      <c r="AF1197" s="232"/>
      <c r="AG1197" s="232"/>
      <c r="AH1197" s="232"/>
      <c r="AI1197" s="232"/>
      <c r="AJ1197" s="232"/>
      <c r="AK1197" s="232"/>
      <c r="AL1197" s="232"/>
      <c r="AM1197" s="232"/>
      <c r="AN1197" s="232"/>
      <c r="AO1197" s="232"/>
      <c r="AP1197" s="232"/>
      <c r="AQ1197" s="232"/>
      <c r="AR1197" s="231"/>
      <c r="AS1197" s="231"/>
      <c r="AT1197" s="231"/>
      <c r="AU1197" s="231"/>
      <c r="AV1197" s="231"/>
      <c r="AW1197" s="231"/>
      <c r="AX1197" s="231"/>
      <c r="AY1197" s="231"/>
    </row>
    <row r="1198" spans="3:51" s="255" customFormat="1">
      <c r="C1198" s="227"/>
      <c r="D1198" s="253"/>
      <c r="E1198" s="254"/>
      <c r="F1198" s="217"/>
      <c r="G1198" s="228"/>
      <c r="H1198" s="229"/>
      <c r="I1198" s="229"/>
      <c r="J1198" s="216"/>
      <c r="K1198" s="217"/>
      <c r="L1198" s="230"/>
      <c r="M1198" s="231"/>
      <c r="N1198" s="231"/>
      <c r="O1198" s="231"/>
      <c r="P1198" s="231"/>
      <c r="Q1198" s="232"/>
      <c r="R1198" s="232"/>
      <c r="S1198" s="232"/>
      <c r="T1198" s="232"/>
      <c r="U1198" s="232"/>
      <c r="V1198" s="232"/>
      <c r="W1198" s="232"/>
      <c r="X1198" s="232"/>
      <c r="Y1198" s="232"/>
      <c r="Z1198" s="232"/>
      <c r="AA1198" s="232"/>
      <c r="AB1198" s="232"/>
      <c r="AC1198" s="232"/>
      <c r="AD1198" s="232"/>
      <c r="AE1198" s="232"/>
      <c r="AF1198" s="232"/>
      <c r="AG1198" s="232"/>
      <c r="AH1198" s="232"/>
      <c r="AI1198" s="232"/>
      <c r="AJ1198" s="232"/>
      <c r="AK1198" s="232"/>
      <c r="AL1198" s="232"/>
      <c r="AM1198" s="232"/>
      <c r="AN1198" s="232"/>
      <c r="AO1198" s="232"/>
      <c r="AP1198" s="232"/>
      <c r="AQ1198" s="232"/>
      <c r="AR1198" s="231"/>
      <c r="AS1198" s="231"/>
      <c r="AT1198" s="231"/>
      <c r="AU1198" s="231"/>
      <c r="AV1198" s="231"/>
      <c r="AW1198" s="231"/>
      <c r="AX1198" s="231"/>
      <c r="AY1198" s="231"/>
    </row>
    <row r="1199" spans="3:51" s="255" customFormat="1">
      <c r="C1199" s="227"/>
      <c r="D1199" s="253"/>
      <c r="E1199" s="254"/>
      <c r="F1199" s="217"/>
      <c r="G1199" s="228"/>
      <c r="H1199" s="229"/>
      <c r="I1199" s="229"/>
      <c r="J1199" s="216"/>
      <c r="K1199" s="217"/>
      <c r="L1199" s="230"/>
      <c r="M1199" s="231"/>
      <c r="N1199" s="231"/>
      <c r="O1199" s="231"/>
      <c r="P1199" s="231"/>
      <c r="Q1199" s="232"/>
      <c r="R1199" s="232"/>
      <c r="S1199" s="232"/>
      <c r="T1199" s="232"/>
      <c r="U1199" s="232"/>
      <c r="V1199" s="232"/>
      <c r="W1199" s="232"/>
      <c r="X1199" s="232"/>
      <c r="Y1199" s="232"/>
      <c r="Z1199" s="232"/>
      <c r="AA1199" s="232"/>
      <c r="AB1199" s="232"/>
      <c r="AC1199" s="232"/>
      <c r="AD1199" s="232"/>
      <c r="AE1199" s="232"/>
      <c r="AF1199" s="232"/>
      <c r="AG1199" s="232"/>
      <c r="AH1199" s="232"/>
      <c r="AI1199" s="232"/>
      <c r="AJ1199" s="232"/>
      <c r="AK1199" s="232"/>
      <c r="AL1199" s="232"/>
      <c r="AM1199" s="232"/>
      <c r="AN1199" s="232"/>
      <c r="AO1199" s="232"/>
      <c r="AP1199" s="232"/>
      <c r="AQ1199" s="232"/>
      <c r="AR1199" s="231"/>
      <c r="AS1199" s="231"/>
      <c r="AT1199" s="231"/>
      <c r="AU1199" s="231"/>
      <c r="AV1199" s="231"/>
      <c r="AW1199" s="231"/>
      <c r="AX1199" s="231"/>
      <c r="AY1199" s="231"/>
    </row>
    <row r="1200" spans="3:51" s="255" customFormat="1">
      <c r="C1200" s="227"/>
      <c r="D1200" s="253"/>
      <c r="E1200" s="254"/>
      <c r="F1200" s="217"/>
      <c r="G1200" s="228"/>
      <c r="H1200" s="229"/>
      <c r="I1200" s="229"/>
      <c r="J1200" s="216"/>
      <c r="K1200" s="217"/>
      <c r="L1200" s="230"/>
      <c r="M1200" s="231"/>
      <c r="N1200" s="231"/>
      <c r="O1200" s="231"/>
      <c r="P1200" s="231"/>
      <c r="Q1200" s="232"/>
      <c r="R1200" s="232"/>
      <c r="S1200" s="232"/>
      <c r="T1200" s="232"/>
      <c r="U1200" s="232"/>
      <c r="V1200" s="232"/>
      <c r="W1200" s="232"/>
      <c r="X1200" s="232"/>
      <c r="Y1200" s="232"/>
      <c r="Z1200" s="232"/>
      <c r="AA1200" s="232"/>
      <c r="AB1200" s="232"/>
      <c r="AC1200" s="232"/>
      <c r="AD1200" s="232"/>
      <c r="AE1200" s="232"/>
      <c r="AF1200" s="232"/>
      <c r="AG1200" s="232"/>
      <c r="AH1200" s="232"/>
      <c r="AI1200" s="232"/>
      <c r="AJ1200" s="232"/>
      <c r="AK1200" s="232"/>
      <c r="AL1200" s="232"/>
      <c r="AM1200" s="232"/>
      <c r="AN1200" s="232"/>
      <c r="AO1200" s="232"/>
      <c r="AP1200" s="232"/>
      <c r="AQ1200" s="232"/>
      <c r="AR1200" s="231"/>
      <c r="AS1200" s="231"/>
      <c r="AT1200" s="231"/>
      <c r="AU1200" s="231"/>
      <c r="AV1200" s="231"/>
      <c r="AW1200" s="231"/>
      <c r="AX1200" s="231"/>
      <c r="AY1200" s="231"/>
    </row>
    <row r="1201" spans="3:51" s="255" customFormat="1">
      <c r="C1201" s="227"/>
      <c r="D1201" s="253"/>
      <c r="E1201" s="254"/>
      <c r="F1201" s="217"/>
      <c r="G1201" s="228"/>
      <c r="H1201" s="229"/>
      <c r="I1201" s="229"/>
      <c r="J1201" s="216"/>
      <c r="K1201" s="217"/>
      <c r="L1201" s="230"/>
      <c r="M1201" s="231"/>
      <c r="N1201" s="231"/>
      <c r="O1201" s="231"/>
      <c r="P1201" s="231"/>
      <c r="Q1201" s="232"/>
      <c r="R1201" s="232"/>
      <c r="S1201" s="232"/>
      <c r="T1201" s="232"/>
      <c r="U1201" s="232"/>
      <c r="V1201" s="232"/>
      <c r="W1201" s="232"/>
      <c r="X1201" s="232"/>
      <c r="Y1201" s="232"/>
      <c r="Z1201" s="232"/>
      <c r="AA1201" s="232"/>
      <c r="AB1201" s="232"/>
      <c r="AC1201" s="232"/>
      <c r="AD1201" s="232"/>
      <c r="AE1201" s="232"/>
      <c r="AF1201" s="232"/>
      <c r="AG1201" s="232"/>
      <c r="AH1201" s="232"/>
      <c r="AI1201" s="232"/>
      <c r="AJ1201" s="232"/>
      <c r="AK1201" s="232"/>
      <c r="AL1201" s="232"/>
      <c r="AM1201" s="232"/>
      <c r="AN1201" s="232"/>
      <c r="AO1201" s="232"/>
      <c r="AP1201" s="232"/>
      <c r="AQ1201" s="232"/>
      <c r="AR1201" s="231"/>
      <c r="AS1201" s="231"/>
      <c r="AT1201" s="231"/>
      <c r="AU1201" s="231"/>
      <c r="AV1201" s="231"/>
      <c r="AW1201" s="231"/>
      <c r="AX1201" s="231"/>
      <c r="AY1201" s="231"/>
    </row>
    <row r="1202" spans="3:51" s="255" customFormat="1">
      <c r="C1202" s="227"/>
      <c r="D1202" s="253"/>
      <c r="E1202" s="254"/>
      <c r="F1202" s="217"/>
      <c r="G1202" s="228"/>
      <c r="H1202" s="229"/>
      <c r="I1202" s="229"/>
      <c r="J1202" s="216"/>
      <c r="K1202" s="217"/>
      <c r="L1202" s="230"/>
      <c r="M1202" s="231"/>
      <c r="N1202" s="231"/>
      <c r="O1202" s="231"/>
      <c r="P1202" s="231"/>
      <c r="Q1202" s="232"/>
      <c r="R1202" s="232"/>
      <c r="S1202" s="232"/>
      <c r="T1202" s="232"/>
      <c r="U1202" s="232"/>
      <c r="V1202" s="232"/>
      <c r="W1202" s="232"/>
      <c r="X1202" s="232"/>
      <c r="Y1202" s="232"/>
      <c r="Z1202" s="232"/>
      <c r="AA1202" s="232"/>
      <c r="AB1202" s="232"/>
      <c r="AC1202" s="232"/>
      <c r="AD1202" s="232"/>
      <c r="AE1202" s="232"/>
      <c r="AF1202" s="232"/>
      <c r="AG1202" s="232"/>
      <c r="AH1202" s="232"/>
      <c r="AI1202" s="232"/>
      <c r="AJ1202" s="232"/>
      <c r="AK1202" s="232"/>
      <c r="AL1202" s="232"/>
      <c r="AM1202" s="232"/>
      <c r="AN1202" s="232"/>
      <c r="AO1202" s="232"/>
      <c r="AP1202" s="232"/>
      <c r="AQ1202" s="232"/>
      <c r="AR1202" s="231"/>
      <c r="AS1202" s="231"/>
      <c r="AT1202" s="231"/>
      <c r="AU1202" s="231"/>
      <c r="AV1202" s="231"/>
      <c r="AW1202" s="231"/>
      <c r="AX1202" s="231"/>
      <c r="AY1202" s="231"/>
    </row>
    <row r="1203" spans="3:51" s="255" customFormat="1">
      <c r="C1203" s="227"/>
      <c r="D1203" s="253"/>
      <c r="E1203" s="254"/>
      <c r="F1203" s="217"/>
      <c r="G1203" s="228"/>
      <c r="H1203" s="229"/>
      <c r="I1203" s="229"/>
      <c r="J1203" s="216"/>
      <c r="K1203" s="217"/>
      <c r="L1203" s="230"/>
      <c r="M1203" s="231"/>
      <c r="N1203" s="231"/>
      <c r="O1203" s="231"/>
      <c r="P1203" s="231"/>
      <c r="Q1203" s="232"/>
      <c r="R1203" s="232"/>
      <c r="S1203" s="232"/>
      <c r="T1203" s="232"/>
      <c r="U1203" s="232"/>
      <c r="V1203" s="232"/>
      <c r="W1203" s="232"/>
      <c r="X1203" s="232"/>
      <c r="Y1203" s="232"/>
      <c r="Z1203" s="232"/>
      <c r="AA1203" s="232"/>
      <c r="AB1203" s="232"/>
      <c r="AC1203" s="232"/>
      <c r="AD1203" s="232"/>
      <c r="AE1203" s="232"/>
      <c r="AF1203" s="232"/>
      <c r="AG1203" s="232"/>
      <c r="AH1203" s="232"/>
      <c r="AI1203" s="232"/>
      <c r="AJ1203" s="232"/>
      <c r="AK1203" s="232"/>
      <c r="AL1203" s="232"/>
      <c r="AM1203" s="232"/>
      <c r="AN1203" s="232"/>
      <c r="AO1203" s="232"/>
      <c r="AP1203" s="232"/>
      <c r="AQ1203" s="232"/>
      <c r="AR1203" s="231"/>
      <c r="AS1203" s="231"/>
      <c r="AT1203" s="231"/>
      <c r="AU1203" s="231"/>
      <c r="AV1203" s="231"/>
      <c r="AW1203" s="231"/>
      <c r="AX1203" s="231"/>
      <c r="AY1203" s="231"/>
    </row>
    <row r="1204" spans="3:51" s="255" customFormat="1">
      <c r="C1204" s="227"/>
      <c r="D1204" s="253"/>
      <c r="E1204" s="254"/>
      <c r="F1204" s="217"/>
      <c r="G1204" s="228"/>
      <c r="H1204" s="229"/>
      <c r="I1204" s="229"/>
      <c r="J1204" s="216"/>
      <c r="K1204" s="217"/>
      <c r="L1204" s="230"/>
      <c r="M1204" s="231"/>
      <c r="N1204" s="231"/>
      <c r="O1204" s="231"/>
      <c r="P1204" s="231"/>
      <c r="Q1204" s="232"/>
      <c r="R1204" s="232"/>
      <c r="S1204" s="232"/>
      <c r="T1204" s="232"/>
      <c r="U1204" s="232"/>
      <c r="V1204" s="232"/>
      <c r="W1204" s="232"/>
      <c r="X1204" s="232"/>
      <c r="Y1204" s="232"/>
      <c r="Z1204" s="232"/>
      <c r="AA1204" s="232"/>
      <c r="AB1204" s="232"/>
      <c r="AC1204" s="232"/>
      <c r="AD1204" s="232"/>
      <c r="AE1204" s="232"/>
      <c r="AF1204" s="232"/>
      <c r="AG1204" s="232"/>
      <c r="AH1204" s="232"/>
      <c r="AI1204" s="232"/>
      <c r="AJ1204" s="232"/>
      <c r="AK1204" s="232"/>
      <c r="AL1204" s="232"/>
      <c r="AM1204" s="232"/>
      <c r="AN1204" s="232"/>
      <c r="AO1204" s="232"/>
      <c r="AP1204" s="232"/>
      <c r="AQ1204" s="232"/>
      <c r="AR1204" s="231"/>
      <c r="AS1204" s="231"/>
      <c r="AT1204" s="231"/>
      <c r="AU1204" s="231"/>
      <c r="AV1204" s="231"/>
      <c r="AW1204" s="231"/>
      <c r="AX1204" s="231"/>
      <c r="AY1204" s="231"/>
    </row>
    <row r="1205" spans="3:51" s="255" customFormat="1">
      <c r="C1205" s="227"/>
      <c r="D1205" s="253"/>
      <c r="E1205" s="254"/>
      <c r="F1205" s="217"/>
      <c r="G1205" s="228"/>
      <c r="H1205" s="229"/>
      <c r="I1205" s="229"/>
      <c r="J1205" s="216"/>
      <c r="K1205" s="217"/>
      <c r="L1205" s="230"/>
      <c r="M1205" s="231"/>
      <c r="N1205" s="231"/>
      <c r="O1205" s="231"/>
      <c r="P1205" s="231"/>
      <c r="Q1205" s="232"/>
      <c r="R1205" s="232"/>
      <c r="S1205" s="232"/>
      <c r="T1205" s="232"/>
      <c r="U1205" s="232"/>
      <c r="V1205" s="232"/>
      <c r="W1205" s="232"/>
      <c r="X1205" s="232"/>
      <c r="Y1205" s="232"/>
      <c r="Z1205" s="232"/>
      <c r="AA1205" s="232"/>
      <c r="AB1205" s="232"/>
      <c r="AC1205" s="232"/>
      <c r="AD1205" s="232"/>
      <c r="AE1205" s="232"/>
      <c r="AF1205" s="232"/>
      <c r="AG1205" s="232"/>
      <c r="AH1205" s="232"/>
      <c r="AI1205" s="232"/>
      <c r="AJ1205" s="232"/>
      <c r="AK1205" s="232"/>
      <c r="AL1205" s="232"/>
      <c r="AM1205" s="232"/>
      <c r="AN1205" s="232"/>
      <c r="AO1205" s="232"/>
      <c r="AP1205" s="232"/>
      <c r="AQ1205" s="232"/>
      <c r="AR1205" s="231"/>
      <c r="AS1205" s="231"/>
      <c r="AT1205" s="231"/>
      <c r="AU1205" s="231"/>
      <c r="AV1205" s="231"/>
      <c r="AW1205" s="231"/>
      <c r="AX1205" s="231"/>
      <c r="AY1205" s="231"/>
    </row>
    <row r="1206" spans="3:51" s="255" customFormat="1">
      <c r="C1206" s="227"/>
      <c r="D1206" s="253"/>
      <c r="E1206" s="254"/>
      <c r="F1206" s="217"/>
      <c r="G1206" s="228"/>
      <c r="H1206" s="229"/>
      <c r="I1206" s="229"/>
      <c r="J1206" s="216"/>
      <c r="K1206" s="217"/>
      <c r="L1206" s="230"/>
      <c r="M1206" s="231"/>
      <c r="N1206" s="231"/>
      <c r="O1206" s="231"/>
      <c r="P1206" s="231"/>
      <c r="Q1206" s="232"/>
      <c r="R1206" s="232"/>
      <c r="S1206" s="232"/>
      <c r="T1206" s="232"/>
      <c r="U1206" s="232"/>
      <c r="V1206" s="232"/>
      <c r="W1206" s="232"/>
      <c r="X1206" s="232"/>
      <c r="Y1206" s="232"/>
      <c r="Z1206" s="232"/>
      <c r="AA1206" s="232"/>
      <c r="AB1206" s="232"/>
      <c r="AC1206" s="232"/>
      <c r="AD1206" s="232"/>
      <c r="AE1206" s="232"/>
      <c r="AF1206" s="232"/>
      <c r="AG1206" s="232"/>
      <c r="AH1206" s="232"/>
      <c r="AI1206" s="232"/>
      <c r="AJ1206" s="232"/>
      <c r="AK1206" s="232"/>
      <c r="AL1206" s="232"/>
      <c r="AM1206" s="232"/>
      <c r="AN1206" s="232"/>
      <c r="AO1206" s="232"/>
      <c r="AP1206" s="232"/>
      <c r="AQ1206" s="232"/>
      <c r="AR1206" s="231"/>
      <c r="AS1206" s="231"/>
      <c r="AT1206" s="231"/>
      <c r="AU1206" s="231"/>
      <c r="AV1206" s="231"/>
      <c r="AW1206" s="231"/>
      <c r="AX1206" s="231"/>
      <c r="AY1206" s="231"/>
    </row>
    <row r="1207" spans="3:51" s="255" customFormat="1">
      <c r="C1207" s="227"/>
      <c r="D1207" s="253"/>
      <c r="E1207" s="254"/>
      <c r="F1207" s="217"/>
      <c r="G1207" s="228"/>
      <c r="H1207" s="229"/>
      <c r="I1207" s="229"/>
      <c r="J1207" s="216"/>
      <c r="K1207" s="217"/>
      <c r="L1207" s="230"/>
      <c r="M1207" s="231"/>
      <c r="N1207" s="231"/>
      <c r="O1207" s="231"/>
      <c r="P1207" s="231"/>
      <c r="Q1207" s="232"/>
      <c r="R1207" s="232"/>
      <c r="S1207" s="232"/>
      <c r="T1207" s="232"/>
      <c r="U1207" s="232"/>
      <c r="V1207" s="232"/>
      <c r="W1207" s="232"/>
      <c r="X1207" s="232"/>
      <c r="Y1207" s="232"/>
      <c r="Z1207" s="232"/>
      <c r="AA1207" s="232"/>
      <c r="AB1207" s="232"/>
      <c r="AC1207" s="232"/>
      <c r="AD1207" s="232"/>
      <c r="AE1207" s="232"/>
      <c r="AF1207" s="232"/>
      <c r="AG1207" s="232"/>
      <c r="AH1207" s="232"/>
      <c r="AI1207" s="232"/>
      <c r="AJ1207" s="232"/>
      <c r="AK1207" s="232"/>
      <c r="AL1207" s="232"/>
      <c r="AM1207" s="232"/>
      <c r="AN1207" s="232"/>
      <c r="AO1207" s="232"/>
      <c r="AP1207" s="232"/>
      <c r="AQ1207" s="232"/>
      <c r="AR1207" s="231"/>
      <c r="AS1207" s="231"/>
      <c r="AT1207" s="231"/>
      <c r="AU1207" s="231"/>
      <c r="AV1207" s="231"/>
      <c r="AW1207" s="231"/>
      <c r="AX1207" s="231"/>
      <c r="AY1207" s="231"/>
    </row>
    <row r="1208" spans="3:51" s="255" customFormat="1">
      <c r="C1208" s="227"/>
      <c r="D1208" s="253"/>
      <c r="E1208" s="254"/>
      <c r="F1208" s="217"/>
      <c r="G1208" s="228"/>
      <c r="H1208" s="229"/>
      <c r="I1208" s="229"/>
      <c r="J1208" s="216"/>
      <c r="K1208" s="217"/>
      <c r="L1208" s="230"/>
      <c r="M1208" s="231"/>
      <c r="N1208" s="231"/>
      <c r="O1208" s="231"/>
      <c r="P1208" s="231"/>
      <c r="Q1208" s="232"/>
      <c r="R1208" s="232"/>
      <c r="S1208" s="232"/>
      <c r="T1208" s="232"/>
      <c r="U1208" s="232"/>
      <c r="V1208" s="232"/>
      <c r="W1208" s="232"/>
      <c r="X1208" s="232"/>
      <c r="Y1208" s="232"/>
      <c r="Z1208" s="232"/>
      <c r="AA1208" s="232"/>
      <c r="AB1208" s="232"/>
      <c r="AC1208" s="232"/>
      <c r="AD1208" s="232"/>
      <c r="AE1208" s="232"/>
      <c r="AF1208" s="232"/>
      <c r="AG1208" s="232"/>
      <c r="AH1208" s="232"/>
      <c r="AI1208" s="232"/>
      <c r="AJ1208" s="232"/>
      <c r="AK1208" s="232"/>
      <c r="AL1208" s="232"/>
      <c r="AM1208" s="232"/>
      <c r="AN1208" s="232"/>
      <c r="AO1208" s="232"/>
      <c r="AP1208" s="232"/>
      <c r="AQ1208" s="232"/>
      <c r="AR1208" s="231"/>
      <c r="AS1208" s="231"/>
      <c r="AT1208" s="231"/>
      <c r="AU1208" s="231"/>
      <c r="AV1208" s="231"/>
      <c r="AW1208" s="231"/>
      <c r="AX1208" s="231"/>
      <c r="AY1208" s="231"/>
    </row>
    <row r="1209" spans="3:51" s="255" customFormat="1">
      <c r="C1209" s="227"/>
      <c r="D1209" s="253"/>
      <c r="E1209" s="254"/>
      <c r="F1209" s="217"/>
      <c r="G1209" s="228"/>
      <c r="H1209" s="229"/>
      <c r="I1209" s="229"/>
      <c r="J1209" s="216"/>
      <c r="K1209" s="217"/>
      <c r="L1209" s="230"/>
      <c r="M1209" s="231"/>
      <c r="N1209" s="231"/>
      <c r="O1209" s="231"/>
      <c r="P1209" s="231"/>
      <c r="Q1209" s="232"/>
      <c r="R1209" s="232"/>
      <c r="S1209" s="232"/>
      <c r="T1209" s="232"/>
      <c r="U1209" s="232"/>
      <c r="V1209" s="232"/>
      <c r="W1209" s="232"/>
      <c r="X1209" s="232"/>
      <c r="Y1209" s="232"/>
      <c r="Z1209" s="232"/>
      <c r="AA1209" s="232"/>
      <c r="AB1209" s="232"/>
      <c r="AC1209" s="232"/>
      <c r="AD1209" s="232"/>
      <c r="AE1209" s="232"/>
      <c r="AF1209" s="232"/>
      <c r="AG1209" s="232"/>
      <c r="AH1209" s="232"/>
      <c r="AI1209" s="232"/>
      <c r="AJ1209" s="232"/>
      <c r="AK1209" s="232"/>
      <c r="AL1209" s="232"/>
      <c r="AM1209" s="232"/>
      <c r="AN1209" s="232"/>
      <c r="AO1209" s="232"/>
      <c r="AP1209" s="232"/>
      <c r="AQ1209" s="232"/>
      <c r="AR1209" s="231"/>
      <c r="AS1209" s="231"/>
      <c r="AT1209" s="231"/>
      <c r="AU1209" s="231"/>
      <c r="AV1209" s="231"/>
      <c r="AW1209" s="231"/>
      <c r="AX1209" s="231"/>
      <c r="AY1209" s="231"/>
    </row>
    <row r="1210" spans="3:51" s="255" customFormat="1">
      <c r="C1210" s="227"/>
      <c r="D1210" s="253"/>
      <c r="E1210" s="254"/>
      <c r="F1210" s="217"/>
      <c r="G1210" s="228"/>
      <c r="H1210" s="229"/>
      <c r="I1210" s="229"/>
      <c r="J1210" s="216"/>
      <c r="K1210" s="217"/>
      <c r="L1210" s="230"/>
      <c r="M1210" s="231"/>
      <c r="N1210" s="231"/>
      <c r="O1210" s="231"/>
      <c r="P1210" s="231"/>
      <c r="Q1210" s="232"/>
      <c r="R1210" s="232"/>
      <c r="S1210" s="232"/>
      <c r="T1210" s="232"/>
      <c r="U1210" s="232"/>
      <c r="V1210" s="232"/>
      <c r="W1210" s="232"/>
      <c r="X1210" s="232"/>
      <c r="Y1210" s="232"/>
      <c r="Z1210" s="232"/>
      <c r="AA1210" s="232"/>
      <c r="AB1210" s="232"/>
      <c r="AC1210" s="232"/>
      <c r="AD1210" s="232"/>
      <c r="AE1210" s="232"/>
      <c r="AF1210" s="232"/>
      <c r="AG1210" s="232"/>
      <c r="AH1210" s="232"/>
      <c r="AI1210" s="232"/>
      <c r="AJ1210" s="232"/>
      <c r="AK1210" s="232"/>
      <c r="AL1210" s="232"/>
      <c r="AM1210" s="232"/>
      <c r="AN1210" s="232"/>
      <c r="AO1210" s="232"/>
      <c r="AP1210" s="232"/>
      <c r="AQ1210" s="232"/>
      <c r="AR1210" s="231"/>
      <c r="AS1210" s="231"/>
      <c r="AT1210" s="231"/>
      <c r="AU1210" s="231"/>
      <c r="AV1210" s="231"/>
      <c r="AW1210" s="231"/>
      <c r="AX1210" s="231"/>
      <c r="AY1210" s="231"/>
    </row>
    <row r="1211" spans="3:51" s="255" customFormat="1">
      <c r="C1211" s="227"/>
      <c r="D1211" s="253"/>
      <c r="E1211" s="254"/>
      <c r="F1211" s="217"/>
      <c r="G1211" s="228"/>
      <c r="H1211" s="229"/>
      <c r="I1211" s="229"/>
      <c r="J1211" s="216"/>
      <c r="K1211" s="217"/>
      <c r="L1211" s="230"/>
      <c r="M1211" s="231"/>
      <c r="N1211" s="231"/>
      <c r="O1211" s="231"/>
      <c r="P1211" s="231"/>
      <c r="Q1211" s="232"/>
      <c r="R1211" s="232"/>
      <c r="S1211" s="232"/>
      <c r="T1211" s="232"/>
      <c r="U1211" s="232"/>
      <c r="V1211" s="232"/>
      <c r="W1211" s="232"/>
      <c r="X1211" s="232"/>
      <c r="Y1211" s="232"/>
      <c r="Z1211" s="232"/>
      <c r="AA1211" s="232"/>
      <c r="AB1211" s="232"/>
      <c r="AC1211" s="232"/>
      <c r="AD1211" s="232"/>
      <c r="AE1211" s="232"/>
      <c r="AF1211" s="232"/>
      <c r="AG1211" s="232"/>
      <c r="AH1211" s="232"/>
      <c r="AI1211" s="232"/>
      <c r="AJ1211" s="232"/>
      <c r="AK1211" s="232"/>
      <c r="AL1211" s="232"/>
      <c r="AM1211" s="232"/>
      <c r="AN1211" s="232"/>
      <c r="AO1211" s="232"/>
      <c r="AP1211" s="232"/>
      <c r="AQ1211" s="232"/>
      <c r="AR1211" s="231"/>
      <c r="AS1211" s="231"/>
      <c r="AT1211" s="231"/>
      <c r="AU1211" s="231"/>
      <c r="AV1211" s="231"/>
      <c r="AW1211" s="231"/>
      <c r="AX1211" s="231"/>
      <c r="AY1211" s="231"/>
    </row>
    <row r="1212" spans="3:51" s="255" customFormat="1">
      <c r="C1212" s="227"/>
      <c r="D1212" s="253"/>
      <c r="E1212" s="254"/>
      <c r="F1212" s="217"/>
      <c r="G1212" s="228"/>
      <c r="H1212" s="229"/>
      <c r="I1212" s="229"/>
      <c r="J1212" s="216"/>
      <c r="K1212" s="217"/>
      <c r="L1212" s="230"/>
      <c r="M1212" s="231"/>
      <c r="N1212" s="231"/>
      <c r="O1212" s="231"/>
      <c r="P1212" s="231"/>
      <c r="Q1212" s="232"/>
      <c r="R1212" s="232"/>
      <c r="S1212" s="232"/>
      <c r="T1212" s="232"/>
      <c r="U1212" s="232"/>
      <c r="V1212" s="232"/>
      <c r="W1212" s="232"/>
      <c r="X1212" s="232"/>
      <c r="Y1212" s="232"/>
      <c r="Z1212" s="232"/>
      <c r="AA1212" s="232"/>
      <c r="AB1212" s="232"/>
      <c r="AC1212" s="232"/>
      <c r="AD1212" s="232"/>
      <c r="AE1212" s="232"/>
      <c r="AF1212" s="232"/>
      <c r="AG1212" s="232"/>
      <c r="AH1212" s="232"/>
      <c r="AI1212" s="232"/>
      <c r="AJ1212" s="232"/>
      <c r="AK1212" s="232"/>
      <c r="AL1212" s="232"/>
      <c r="AM1212" s="232"/>
      <c r="AN1212" s="232"/>
      <c r="AO1212" s="232"/>
      <c r="AP1212" s="232"/>
      <c r="AQ1212" s="232"/>
      <c r="AR1212" s="231"/>
      <c r="AS1212" s="231"/>
      <c r="AT1212" s="231"/>
      <c r="AU1212" s="231"/>
      <c r="AV1212" s="231"/>
      <c r="AW1212" s="231"/>
      <c r="AX1212" s="231"/>
      <c r="AY1212" s="231"/>
    </row>
    <row r="1213" spans="3:51" s="255" customFormat="1">
      <c r="C1213" s="227"/>
      <c r="D1213" s="253"/>
      <c r="E1213" s="254"/>
      <c r="F1213" s="217"/>
      <c r="G1213" s="228"/>
      <c r="H1213" s="229"/>
      <c r="I1213" s="229"/>
      <c r="J1213" s="216"/>
      <c r="K1213" s="217"/>
      <c r="L1213" s="230"/>
      <c r="M1213" s="231"/>
      <c r="N1213" s="231"/>
      <c r="O1213" s="231"/>
      <c r="P1213" s="231"/>
      <c r="Q1213" s="232"/>
      <c r="R1213" s="232"/>
      <c r="S1213" s="232"/>
      <c r="T1213" s="232"/>
      <c r="U1213" s="232"/>
      <c r="V1213" s="232"/>
      <c r="W1213" s="232"/>
      <c r="X1213" s="232"/>
      <c r="Y1213" s="232"/>
      <c r="Z1213" s="232"/>
      <c r="AA1213" s="232"/>
      <c r="AB1213" s="232"/>
      <c r="AC1213" s="232"/>
      <c r="AD1213" s="232"/>
      <c r="AE1213" s="232"/>
      <c r="AF1213" s="232"/>
      <c r="AG1213" s="232"/>
      <c r="AH1213" s="232"/>
      <c r="AI1213" s="232"/>
      <c r="AJ1213" s="232"/>
      <c r="AK1213" s="232"/>
      <c r="AL1213" s="232"/>
      <c r="AM1213" s="232"/>
      <c r="AN1213" s="232"/>
      <c r="AO1213" s="232"/>
      <c r="AP1213" s="232"/>
      <c r="AQ1213" s="232"/>
      <c r="AR1213" s="231"/>
      <c r="AS1213" s="231"/>
      <c r="AT1213" s="231"/>
      <c r="AU1213" s="231"/>
      <c r="AV1213" s="231"/>
      <c r="AW1213" s="231"/>
      <c r="AX1213" s="231"/>
      <c r="AY1213" s="231"/>
    </row>
    <row r="1214" spans="3:51" s="255" customFormat="1">
      <c r="C1214" s="227"/>
      <c r="D1214" s="253"/>
      <c r="E1214" s="254"/>
      <c r="F1214" s="217"/>
      <c r="G1214" s="228"/>
      <c r="H1214" s="229"/>
      <c r="I1214" s="229"/>
      <c r="J1214" s="216"/>
      <c r="K1214" s="217"/>
      <c r="L1214" s="230"/>
      <c r="M1214" s="231"/>
      <c r="N1214" s="231"/>
      <c r="O1214" s="231"/>
      <c r="P1214" s="231"/>
      <c r="Q1214" s="232"/>
      <c r="R1214" s="232"/>
      <c r="S1214" s="232"/>
      <c r="T1214" s="232"/>
      <c r="U1214" s="232"/>
      <c r="V1214" s="232"/>
      <c r="W1214" s="232"/>
      <c r="X1214" s="232"/>
      <c r="Y1214" s="232"/>
      <c r="Z1214" s="232"/>
      <c r="AA1214" s="232"/>
      <c r="AB1214" s="232"/>
      <c r="AC1214" s="232"/>
      <c r="AD1214" s="232"/>
      <c r="AE1214" s="232"/>
      <c r="AF1214" s="232"/>
      <c r="AG1214" s="232"/>
      <c r="AH1214" s="232"/>
      <c r="AI1214" s="232"/>
      <c r="AJ1214" s="232"/>
      <c r="AK1214" s="232"/>
      <c r="AL1214" s="232"/>
      <c r="AM1214" s="232"/>
      <c r="AN1214" s="232"/>
      <c r="AO1214" s="232"/>
      <c r="AP1214" s="232"/>
      <c r="AQ1214" s="232"/>
      <c r="AR1214" s="231"/>
      <c r="AS1214" s="231"/>
      <c r="AT1214" s="231"/>
      <c r="AU1214" s="231"/>
      <c r="AV1214" s="231"/>
      <c r="AW1214" s="231"/>
      <c r="AX1214" s="231"/>
      <c r="AY1214" s="231"/>
    </row>
    <row r="1215" spans="3:51" s="255" customFormat="1">
      <c r="C1215" s="227"/>
      <c r="D1215" s="253"/>
      <c r="E1215" s="254"/>
      <c r="F1215" s="217"/>
      <c r="G1215" s="228"/>
      <c r="H1215" s="229"/>
      <c r="I1215" s="229"/>
      <c r="J1215" s="216"/>
      <c r="K1215" s="217"/>
      <c r="L1215" s="230"/>
      <c r="M1215" s="231"/>
      <c r="N1215" s="231"/>
      <c r="O1215" s="231"/>
      <c r="P1215" s="231"/>
      <c r="Q1215" s="232"/>
      <c r="R1215" s="232"/>
      <c r="S1215" s="232"/>
      <c r="T1215" s="232"/>
      <c r="U1215" s="232"/>
      <c r="V1215" s="232"/>
      <c r="W1215" s="232"/>
      <c r="X1215" s="232"/>
      <c r="Y1215" s="232"/>
      <c r="Z1215" s="232"/>
      <c r="AA1215" s="232"/>
      <c r="AB1215" s="232"/>
      <c r="AC1215" s="232"/>
      <c r="AD1215" s="232"/>
      <c r="AE1215" s="232"/>
      <c r="AF1215" s="232"/>
      <c r="AG1215" s="232"/>
      <c r="AH1215" s="232"/>
      <c r="AI1215" s="232"/>
      <c r="AJ1215" s="232"/>
      <c r="AK1215" s="232"/>
      <c r="AL1215" s="232"/>
      <c r="AM1215" s="232"/>
      <c r="AN1215" s="232"/>
      <c r="AO1215" s="232"/>
      <c r="AP1215" s="232"/>
      <c r="AQ1215" s="232"/>
      <c r="AR1215" s="231"/>
      <c r="AS1215" s="231"/>
      <c r="AT1215" s="231"/>
      <c r="AU1215" s="231"/>
      <c r="AV1215" s="231"/>
      <c r="AW1215" s="231"/>
      <c r="AX1215" s="231"/>
      <c r="AY1215" s="231"/>
    </row>
    <row r="1216" spans="3:51" s="255" customFormat="1">
      <c r="C1216" s="227"/>
      <c r="D1216" s="253"/>
      <c r="E1216" s="254"/>
      <c r="F1216" s="217"/>
      <c r="G1216" s="228"/>
      <c r="H1216" s="229"/>
      <c r="I1216" s="229"/>
      <c r="J1216" s="216"/>
      <c r="K1216" s="217"/>
      <c r="L1216" s="230"/>
      <c r="M1216" s="231"/>
      <c r="N1216" s="231"/>
      <c r="O1216" s="231"/>
      <c r="P1216" s="231"/>
      <c r="Q1216" s="232"/>
      <c r="R1216" s="232"/>
      <c r="S1216" s="232"/>
      <c r="T1216" s="232"/>
      <c r="U1216" s="232"/>
      <c r="V1216" s="232"/>
      <c r="W1216" s="232"/>
      <c r="X1216" s="232"/>
      <c r="Y1216" s="232"/>
      <c r="Z1216" s="232"/>
      <c r="AA1216" s="232"/>
      <c r="AB1216" s="232"/>
      <c r="AC1216" s="232"/>
      <c r="AD1216" s="232"/>
      <c r="AE1216" s="232"/>
      <c r="AF1216" s="232"/>
      <c r="AG1216" s="232"/>
      <c r="AH1216" s="232"/>
      <c r="AI1216" s="232"/>
      <c r="AJ1216" s="232"/>
      <c r="AK1216" s="232"/>
      <c r="AL1216" s="232"/>
      <c r="AM1216" s="232"/>
      <c r="AN1216" s="232"/>
      <c r="AO1216" s="232"/>
      <c r="AP1216" s="232"/>
      <c r="AQ1216" s="232"/>
      <c r="AR1216" s="231"/>
      <c r="AS1216" s="231"/>
      <c r="AT1216" s="231"/>
      <c r="AU1216" s="231"/>
      <c r="AV1216" s="231"/>
      <c r="AW1216" s="231"/>
      <c r="AX1216" s="231"/>
      <c r="AY1216" s="231"/>
    </row>
    <row r="1217" spans="3:51" s="255" customFormat="1">
      <c r="C1217" s="227"/>
      <c r="D1217" s="253"/>
      <c r="E1217" s="254"/>
      <c r="F1217" s="217"/>
      <c r="G1217" s="228"/>
      <c r="H1217" s="229"/>
      <c r="I1217" s="229"/>
      <c r="J1217" s="216"/>
      <c r="K1217" s="217"/>
      <c r="L1217" s="230"/>
      <c r="M1217" s="231"/>
      <c r="N1217" s="231"/>
      <c r="O1217" s="231"/>
      <c r="P1217" s="231"/>
      <c r="Q1217" s="232"/>
      <c r="R1217" s="232"/>
      <c r="S1217" s="232"/>
      <c r="T1217" s="232"/>
      <c r="U1217" s="232"/>
      <c r="V1217" s="232"/>
      <c r="W1217" s="232"/>
      <c r="X1217" s="232"/>
      <c r="Y1217" s="232"/>
      <c r="Z1217" s="232"/>
      <c r="AA1217" s="232"/>
      <c r="AB1217" s="232"/>
      <c r="AC1217" s="232"/>
      <c r="AD1217" s="232"/>
      <c r="AE1217" s="232"/>
      <c r="AF1217" s="232"/>
      <c r="AG1217" s="232"/>
      <c r="AH1217" s="232"/>
      <c r="AI1217" s="232"/>
      <c r="AJ1217" s="232"/>
      <c r="AK1217" s="232"/>
      <c r="AL1217" s="232"/>
      <c r="AM1217" s="232"/>
      <c r="AN1217" s="232"/>
      <c r="AO1217" s="232"/>
      <c r="AP1217" s="232"/>
      <c r="AQ1217" s="232"/>
      <c r="AR1217" s="231"/>
      <c r="AS1217" s="231"/>
      <c r="AT1217" s="231"/>
      <c r="AU1217" s="231"/>
      <c r="AV1217" s="231"/>
      <c r="AW1217" s="231"/>
      <c r="AX1217" s="231"/>
      <c r="AY1217" s="231"/>
    </row>
    <row r="1218" spans="3:51" s="255" customFormat="1">
      <c r="C1218" s="227"/>
      <c r="D1218" s="253"/>
      <c r="E1218" s="254"/>
      <c r="F1218" s="217"/>
      <c r="G1218" s="228"/>
      <c r="H1218" s="229"/>
      <c r="I1218" s="229"/>
      <c r="J1218" s="216"/>
      <c r="K1218" s="217"/>
      <c r="L1218" s="230"/>
      <c r="M1218" s="231"/>
      <c r="N1218" s="231"/>
      <c r="O1218" s="231"/>
      <c r="P1218" s="231"/>
      <c r="Q1218" s="232"/>
      <c r="R1218" s="232"/>
      <c r="S1218" s="232"/>
      <c r="T1218" s="232"/>
      <c r="U1218" s="232"/>
      <c r="V1218" s="232"/>
      <c r="W1218" s="232"/>
      <c r="X1218" s="232"/>
      <c r="Y1218" s="232"/>
      <c r="Z1218" s="232"/>
      <c r="AA1218" s="232"/>
      <c r="AB1218" s="232"/>
      <c r="AC1218" s="232"/>
      <c r="AD1218" s="232"/>
      <c r="AE1218" s="232"/>
      <c r="AF1218" s="232"/>
      <c r="AG1218" s="232"/>
      <c r="AH1218" s="232"/>
      <c r="AI1218" s="232"/>
      <c r="AJ1218" s="232"/>
      <c r="AK1218" s="232"/>
      <c r="AL1218" s="232"/>
      <c r="AM1218" s="232"/>
      <c r="AN1218" s="232"/>
      <c r="AO1218" s="232"/>
      <c r="AP1218" s="232"/>
      <c r="AQ1218" s="232"/>
      <c r="AR1218" s="231"/>
      <c r="AS1218" s="231"/>
      <c r="AT1218" s="231"/>
      <c r="AU1218" s="231"/>
      <c r="AV1218" s="231"/>
      <c r="AW1218" s="231"/>
      <c r="AX1218" s="231"/>
      <c r="AY1218" s="231"/>
    </row>
    <row r="1219" spans="3:51" s="255" customFormat="1">
      <c r="C1219" s="227"/>
      <c r="D1219" s="253"/>
      <c r="E1219" s="254"/>
      <c r="F1219" s="217"/>
      <c r="G1219" s="228"/>
      <c r="H1219" s="229"/>
      <c r="I1219" s="229"/>
      <c r="J1219" s="216"/>
      <c r="K1219" s="217"/>
      <c r="L1219" s="230"/>
      <c r="M1219" s="231"/>
      <c r="N1219" s="231"/>
      <c r="O1219" s="231"/>
      <c r="P1219" s="231"/>
      <c r="Q1219" s="232"/>
      <c r="R1219" s="232"/>
      <c r="S1219" s="232"/>
      <c r="T1219" s="232"/>
      <c r="U1219" s="232"/>
      <c r="V1219" s="232"/>
      <c r="W1219" s="232"/>
      <c r="X1219" s="232"/>
      <c r="Y1219" s="232"/>
      <c r="Z1219" s="232"/>
      <c r="AA1219" s="232"/>
      <c r="AB1219" s="232"/>
      <c r="AC1219" s="232"/>
      <c r="AD1219" s="232"/>
      <c r="AE1219" s="232"/>
      <c r="AF1219" s="232"/>
      <c r="AG1219" s="232"/>
      <c r="AH1219" s="232"/>
      <c r="AI1219" s="232"/>
      <c r="AJ1219" s="232"/>
      <c r="AK1219" s="232"/>
      <c r="AL1219" s="232"/>
      <c r="AM1219" s="232"/>
      <c r="AN1219" s="232"/>
      <c r="AO1219" s="232"/>
      <c r="AP1219" s="232"/>
      <c r="AQ1219" s="232"/>
      <c r="AR1219" s="231"/>
      <c r="AS1219" s="231"/>
      <c r="AT1219" s="231"/>
      <c r="AU1219" s="231"/>
      <c r="AV1219" s="231"/>
      <c r="AW1219" s="231"/>
      <c r="AX1219" s="231"/>
      <c r="AY1219" s="231"/>
    </row>
    <row r="1220" spans="3:51" s="255" customFormat="1">
      <c r="C1220" s="227"/>
      <c r="D1220" s="253"/>
      <c r="E1220" s="254"/>
      <c r="F1220" s="217"/>
      <c r="G1220" s="228"/>
      <c r="H1220" s="229"/>
      <c r="I1220" s="229"/>
      <c r="J1220" s="216"/>
      <c r="K1220" s="217"/>
      <c r="L1220" s="230"/>
      <c r="M1220" s="231"/>
      <c r="N1220" s="231"/>
      <c r="O1220" s="231"/>
      <c r="P1220" s="231"/>
      <c r="Q1220" s="232"/>
      <c r="R1220" s="232"/>
      <c r="S1220" s="232"/>
      <c r="T1220" s="232"/>
      <c r="U1220" s="232"/>
      <c r="V1220" s="232"/>
      <c r="W1220" s="232"/>
      <c r="X1220" s="232"/>
      <c r="Y1220" s="232"/>
      <c r="Z1220" s="232"/>
      <c r="AA1220" s="232"/>
      <c r="AB1220" s="232"/>
      <c r="AC1220" s="232"/>
      <c r="AD1220" s="232"/>
      <c r="AE1220" s="232"/>
      <c r="AF1220" s="232"/>
      <c r="AG1220" s="232"/>
      <c r="AH1220" s="232"/>
      <c r="AI1220" s="232"/>
      <c r="AJ1220" s="232"/>
      <c r="AK1220" s="232"/>
      <c r="AL1220" s="232"/>
      <c r="AM1220" s="232"/>
      <c r="AN1220" s="232"/>
      <c r="AO1220" s="232"/>
      <c r="AP1220" s="232"/>
      <c r="AQ1220" s="232"/>
      <c r="AR1220" s="231"/>
      <c r="AS1220" s="231"/>
      <c r="AT1220" s="231"/>
      <c r="AU1220" s="231"/>
      <c r="AV1220" s="231"/>
      <c r="AW1220" s="231"/>
      <c r="AX1220" s="231"/>
      <c r="AY1220" s="231"/>
    </row>
    <row r="1221" spans="3:51" s="255" customFormat="1">
      <c r="C1221" s="227"/>
      <c r="D1221" s="253"/>
      <c r="E1221" s="254"/>
      <c r="F1221" s="217"/>
      <c r="G1221" s="228"/>
      <c r="H1221" s="229"/>
      <c r="I1221" s="229"/>
      <c r="J1221" s="216"/>
      <c r="K1221" s="217"/>
      <c r="L1221" s="230"/>
      <c r="M1221" s="231"/>
      <c r="N1221" s="231"/>
      <c r="O1221" s="231"/>
      <c r="P1221" s="231"/>
      <c r="Q1221" s="232"/>
      <c r="R1221" s="232"/>
      <c r="S1221" s="232"/>
      <c r="T1221" s="232"/>
      <c r="U1221" s="232"/>
      <c r="V1221" s="232"/>
      <c r="W1221" s="232"/>
      <c r="X1221" s="232"/>
      <c r="Y1221" s="232"/>
      <c r="Z1221" s="232"/>
      <c r="AA1221" s="232"/>
      <c r="AB1221" s="232"/>
      <c r="AC1221" s="232"/>
      <c r="AD1221" s="232"/>
      <c r="AE1221" s="232"/>
      <c r="AF1221" s="232"/>
      <c r="AG1221" s="232"/>
      <c r="AH1221" s="232"/>
      <c r="AI1221" s="232"/>
      <c r="AJ1221" s="232"/>
      <c r="AK1221" s="232"/>
      <c r="AL1221" s="232"/>
      <c r="AM1221" s="232"/>
      <c r="AN1221" s="232"/>
      <c r="AO1221" s="232"/>
      <c r="AP1221" s="232"/>
      <c r="AQ1221" s="232"/>
      <c r="AR1221" s="231"/>
      <c r="AS1221" s="231"/>
      <c r="AT1221" s="231"/>
      <c r="AU1221" s="231"/>
      <c r="AV1221" s="231"/>
      <c r="AW1221" s="231"/>
      <c r="AX1221" s="231"/>
      <c r="AY1221" s="231"/>
    </row>
    <row r="1222" spans="3:51" s="255" customFormat="1">
      <c r="C1222" s="227"/>
      <c r="D1222" s="253"/>
      <c r="E1222" s="254"/>
      <c r="F1222" s="217"/>
      <c r="G1222" s="228"/>
      <c r="H1222" s="229"/>
      <c r="I1222" s="229"/>
      <c r="J1222" s="216"/>
      <c r="K1222" s="217"/>
      <c r="L1222" s="230"/>
      <c r="M1222" s="231"/>
      <c r="N1222" s="231"/>
      <c r="O1222" s="231"/>
      <c r="P1222" s="231"/>
      <c r="Q1222" s="232"/>
      <c r="R1222" s="232"/>
      <c r="S1222" s="232"/>
      <c r="T1222" s="232"/>
      <c r="U1222" s="232"/>
      <c r="V1222" s="232"/>
      <c r="W1222" s="232"/>
      <c r="X1222" s="232"/>
      <c r="Y1222" s="232"/>
      <c r="Z1222" s="232"/>
      <c r="AA1222" s="232"/>
      <c r="AB1222" s="232"/>
      <c r="AC1222" s="232"/>
      <c r="AD1222" s="232"/>
      <c r="AE1222" s="232"/>
      <c r="AF1222" s="232"/>
      <c r="AG1222" s="232"/>
      <c r="AH1222" s="232"/>
      <c r="AI1222" s="232"/>
      <c r="AJ1222" s="232"/>
      <c r="AK1222" s="232"/>
      <c r="AL1222" s="232"/>
      <c r="AM1222" s="232"/>
      <c r="AN1222" s="232"/>
      <c r="AO1222" s="232"/>
      <c r="AP1222" s="232"/>
      <c r="AQ1222" s="232"/>
      <c r="AR1222" s="231"/>
      <c r="AS1222" s="231"/>
      <c r="AT1222" s="231"/>
      <c r="AU1222" s="231"/>
      <c r="AV1222" s="231"/>
      <c r="AW1222" s="231"/>
      <c r="AX1222" s="231"/>
      <c r="AY1222" s="231"/>
    </row>
    <row r="1223" spans="3:51" s="255" customFormat="1">
      <c r="C1223" s="227"/>
      <c r="D1223" s="253"/>
      <c r="E1223" s="254"/>
      <c r="F1223" s="217"/>
      <c r="G1223" s="228"/>
      <c r="H1223" s="229"/>
      <c r="I1223" s="229"/>
      <c r="J1223" s="216"/>
      <c r="K1223" s="217"/>
      <c r="L1223" s="230"/>
      <c r="M1223" s="231"/>
      <c r="N1223" s="231"/>
      <c r="O1223" s="231"/>
      <c r="P1223" s="231"/>
      <c r="Q1223" s="232"/>
      <c r="R1223" s="232"/>
      <c r="S1223" s="232"/>
      <c r="T1223" s="232"/>
      <c r="U1223" s="232"/>
      <c r="V1223" s="232"/>
      <c r="W1223" s="232"/>
      <c r="X1223" s="232"/>
      <c r="Y1223" s="232"/>
      <c r="Z1223" s="232"/>
      <c r="AA1223" s="232"/>
      <c r="AB1223" s="232"/>
      <c r="AC1223" s="232"/>
      <c r="AD1223" s="232"/>
      <c r="AE1223" s="232"/>
      <c r="AF1223" s="232"/>
      <c r="AG1223" s="232"/>
      <c r="AH1223" s="232"/>
      <c r="AI1223" s="232"/>
      <c r="AJ1223" s="232"/>
      <c r="AK1223" s="232"/>
      <c r="AL1223" s="232"/>
      <c r="AM1223" s="232"/>
      <c r="AN1223" s="232"/>
      <c r="AO1223" s="232"/>
      <c r="AP1223" s="232"/>
      <c r="AQ1223" s="232"/>
      <c r="AR1223" s="231"/>
      <c r="AS1223" s="231"/>
      <c r="AT1223" s="231"/>
      <c r="AU1223" s="231"/>
      <c r="AV1223" s="231"/>
      <c r="AW1223" s="231"/>
      <c r="AX1223" s="231"/>
      <c r="AY1223" s="231"/>
    </row>
    <row r="1224" spans="3:51" s="255" customFormat="1">
      <c r="C1224" s="227"/>
      <c r="D1224" s="253"/>
      <c r="E1224" s="254"/>
      <c r="F1224" s="217"/>
      <c r="G1224" s="228"/>
      <c r="H1224" s="229"/>
      <c r="I1224" s="229"/>
      <c r="J1224" s="216"/>
      <c r="K1224" s="217"/>
      <c r="L1224" s="230"/>
      <c r="M1224" s="231"/>
      <c r="N1224" s="231"/>
      <c r="O1224" s="231"/>
      <c r="P1224" s="231"/>
      <c r="Q1224" s="232"/>
      <c r="R1224" s="232"/>
      <c r="S1224" s="232"/>
      <c r="T1224" s="232"/>
      <c r="U1224" s="232"/>
      <c r="V1224" s="232"/>
      <c r="W1224" s="232"/>
      <c r="X1224" s="232"/>
      <c r="Y1224" s="232"/>
      <c r="Z1224" s="232"/>
      <c r="AA1224" s="232"/>
      <c r="AB1224" s="232"/>
      <c r="AC1224" s="232"/>
      <c r="AD1224" s="232"/>
      <c r="AE1224" s="232"/>
      <c r="AF1224" s="232"/>
      <c r="AG1224" s="232"/>
      <c r="AH1224" s="232"/>
      <c r="AI1224" s="232"/>
      <c r="AJ1224" s="232"/>
      <c r="AK1224" s="232"/>
      <c r="AL1224" s="232"/>
      <c r="AM1224" s="232"/>
      <c r="AN1224" s="232"/>
      <c r="AO1224" s="232"/>
      <c r="AP1224" s="232"/>
      <c r="AQ1224" s="232"/>
      <c r="AR1224" s="231"/>
      <c r="AS1224" s="231"/>
      <c r="AT1224" s="231"/>
      <c r="AU1224" s="231"/>
      <c r="AV1224" s="231"/>
      <c r="AW1224" s="231"/>
      <c r="AX1224" s="231"/>
      <c r="AY1224" s="231"/>
    </row>
    <row r="1225" spans="3:51" s="255" customFormat="1">
      <c r="C1225" s="227"/>
      <c r="D1225" s="253"/>
      <c r="E1225" s="254"/>
      <c r="F1225" s="217"/>
      <c r="G1225" s="228"/>
      <c r="H1225" s="229"/>
      <c r="I1225" s="229"/>
      <c r="J1225" s="216"/>
      <c r="K1225" s="217"/>
      <c r="L1225" s="230"/>
      <c r="M1225" s="231"/>
      <c r="N1225" s="231"/>
      <c r="O1225" s="231"/>
      <c r="P1225" s="231"/>
      <c r="Q1225" s="232"/>
      <c r="R1225" s="232"/>
      <c r="S1225" s="232"/>
      <c r="T1225" s="232"/>
      <c r="U1225" s="232"/>
      <c r="V1225" s="232"/>
      <c r="W1225" s="232"/>
      <c r="X1225" s="232"/>
      <c r="Y1225" s="232"/>
      <c r="Z1225" s="232"/>
      <c r="AA1225" s="232"/>
      <c r="AB1225" s="232"/>
      <c r="AC1225" s="232"/>
      <c r="AD1225" s="232"/>
      <c r="AE1225" s="232"/>
      <c r="AF1225" s="232"/>
      <c r="AG1225" s="232"/>
      <c r="AH1225" s="232"/>
      <c r="AI1225" s="232"/>
      <c r="AJ1225" s="232"/>
      <c r="AK1225" s="232"/>
      <c r="AL1225" s="232"/>
      <c r="AM1225" s="232"/>
      <c r="AN1225" s="232"/>
      <c r="AO1225" s="232"/>
      <c r="AP1225" s="232"/>
      <c r="AQ1225" s="232"/>
      <c r="AR1225" s="231"/>
      <c r="AS1225" s="231"/>
      <c r="AT1225" s="231"/>
      <c r="AU1225" s="231"/>
      <c r="AV1225" s="231"/>
      <c r="AW1225" s="231"/>
      <c r="AX1225" s="231"/>
      <c r="AY1225" s="231"/>
    </row>
    <row r="1226" spans="3:51" s="255" customFormat="1">
      <c r="C1226" s="227"/>
      <c r="D1226" s="253"/>
      <c r="E1226" s="254"/>
      <c r="F1226" s="217"/>
      <c r="G1226" s="228"/>
      <c r="H1226" s="229"/>
      <c r="I1226" s="229"/>
      <c r="J1226" s="216"/>
      <c r="K1226" s="217"/>
      <c r="L1226" s="230"/>
      <c r="M1226" s="231"/>
      <c r="N1226" s="231"/>
      <c r="O1226" s="231"/>
      <c r="P1226" s="231"/>
      <c r="Q1226" s="232"/>
      <c r="R1226" s="232"/>
      <c r="S1226" s="232"/>
      <c r="T1226" s="232"/>
      <c r="U1226" s="232"/>
      <c r="V1226" s="232"/>
      <c r="W1226" s="232"/>
      <c r="X1226" s="232"/>
      <c r="Y1226" s="232"/>
      <c r="Z1226" s="232"/>
      <c r="AA1226" s="232"/>
      <c r="AB1226" s="232"/>
      <c r="AC1226" s="232"/>
      <c r="AD1226" s="232"/>
      <c r="AE1226" s="232"/>
      <c r="AF1226" s="232"/>
      <c r="AG1226" s="232"/>
      <c r="AH1226" s="232"/>
      <c r="AI1226" s="232"/>
      <c r="AJ1226" s="232"/>
      <c r="AK1226" s="232"/>
      <c r="AL1226" s="232"/>
      <c r="AM1226" s="232"/>
      <c r="AN1226" s="232"/>
      <c r="AO1226" s="232"/>
      <c r="AP1226" s="232"/>
      <c r="AQ1226" s="232"/>
      <c r="AR1226" s="231"/>
      <c r="AS1226" s="231"/>
      <c r="AT1226" s="231"/>
      <c r="AU1226" s="231"/>
      <c r="AV1226" s="231"/>
      <c r="AW1226" s="231"/>
      <c r="AX1226" s="231"/>
      <c r="AY1226" s="231"/>
    </row>
    <row r="1227" spans="3:51" s="255" customFormat="1">
      <c r="C1227" s="227"/>
      <c r="D1227" s="253"/>
      <c r="E1227" s="254"/>
      <c r="F1227" s="217"/>
      <c r="G1227" s="228"/>
      <c r="H1227" s="229"/>
      <c r="I1227" s="229"/>
      <c r="J1227" s="216"/>
      <c r="K1227" s="217"/>
      <c r="L1227" s="230"/>
      <c r="M1227" s="231"/>
      <c r="N1227" s="231"/>
      <c r="O1227" s="231"/>
      <c r="P1227" s="231"/>
      <c r="Q1227" s="232"/>
      <c r="R1227" s="232"/>
      <c r="S1227" s="232"/>
      <c r="T1227" s="232"/>
      <c r="U1227" s="232"/>
      <c r="V1227" s="232"/>
      <c r="W1227" s="232"/>
      <c r="X1227" s="232"/>
      <c r="Y1227" s="232"/>
      <c r="Z1227" s="232"/>
      <c r="AA1227" s="232"/>
      <c r="AB1227" s="232"/>
      <c r="AC1227" s="232"/>
      <c r="AD1227" s="232"/>
      <c r="AE1227" s="232"/>
      <c r="AF1227" s="232"/>
      <c r="AG1227" s="232"/>
      <c r="AH1227" s="232"/>
      <c r="AI1227" s="232"/>
      <c r="AJ1227" s="232"/>
      <c r="AK1227" s="232"/>
      <c r="AL1227" s="232"/>
      <c r="AM1227" s="232"/>
      <c r="AN1227" s="232"/>
      <c r="AO1227" s="232"/>
      <c r="AP1227" s="232"/>
      <c r="AQ1227" s="232"/>
      <c r="AR1227" s="231"/>
      <c r="AS1227" s="231"/>
      <c r="AT1227" s="231"/>
      <c r="AU1227" s="231"/>
      <c r="AV1227" s="231"/>
      <c r="AW1227" s="231"/>
      <c r="AX1227" s="231"/>
      <c r="AY1227" s="231"/>
    </row>
    <row r="1228" spans="3:51" s="255" customFormat="1">
      <c r="C1228" s="227"/>
      <c r="D1228" s="253"/>
      <c r="E1228" s="254"/>
      <c r="F1228" s="217"/>
      <c r="G1228" s="228"/>
      <c r="H1228" s="229"/>
      <c r="I1228" s="229"/>
      <c r="J1228" s="216"/>
      <c r="K1228" s="217"/>
      <c r="L1228" s="230"/>
      <c r="M1228" s="231"/>
      <c r="N1228" s="231"/>
      <c r="O1228" s="231"/>
      <c r="P1228" s="231"/>
      <c r="Q1228" s="232"/>
      <c r="R1228" s="232"/>
      <c r="S1228" s="232"/>
      <c r="T1228" s="232"/>
      <c r="U1228" s="232"/>
      <c r="V1228" s="232"/>
      <c r="W1228" s="232"/>
      <c r="X1228" s="232"/>
      <c r="Y1228" s="232"/>
      <c r="Z1228" s="232"/>
      <c r="AA1228" s="232"/>
      <c r="AB1228" s="232"/>
      <c r="AC1228" s="232"/>
      <c r="AD1228" s="232"/>
      <c r="AE1228" s="232"/>
      <c r="AF1228" s="232"/>
      <c r="AG1228" s="232"/>
      <c r="AH1228" s="232"/>
      <c r="AI1228" s="232"/>
      <c r="AJ1228" s="232"/>
      <c r="AK1228" s="232"/>
      <c r="AL1228" s="232"/>
      <c r="AM1228" s="232"/>
      <c r="AN1228" s="232"/>
      <c r="AO1228" s="232"/>
      <c r="AP1228" s="232"/>
      <c r="AQ1228" s="232"/>
      <c r="AR1228" s="231"/>
      <c r="AS1228" s="231"/>
      <c r="AT1228" s="231"/>
      <c r="AU1228" s="231"/>
      <c r="AV1228" s="231"/>
      <c r="AW1228" s="231"/>
      <c r="AX1228" s="231"/>
      <c r="AY1228" s="231"/>
    </row>
    <row r="1229" spans="3:51" s="255" customFormat="1">
      <c r="C1229" s="227"/>
      <c r="D1229" s="253"/>
      <c r="E1229" s="254"/>
      <c r="F1229" s="217"/>
      <c r="G1229" s="228"/>
      <c r="H1229" s="229"/>
      <c r="I1229" s="229"/>
      <c r="J1229" s="216"/>
      <c r="K1229" s="217"/>
      <c r="L1229" s="230"/>
      <c r="M1229" s="231"/>
      <c r="N1229" s="231"/>
      <c r="O1229" s="231"/>
      <c r="P1229" s="231"/>
      <c r="Q1229" s="232"/>
      <c r="R1229" s="232"/>
      <c r="S1229" s="232"/>
      <c r="T1229" s="232"/>
      <c r="U1229" s="232"/>
      <c r="V1229" s="232"/>
      <c r="W1229" s="232"/>
      <c r="X1229" s="232"/>
      <c r="Y1229" s="232"/>
      <c r="Z1229" s="232"/>
      <c r="AA1229" s="232"/>
      <c r="AB1229" s="232"/>
      <c r="AC1229" s="232"/>
      <c r="AD1229" s="232"/>
      <c r="AE1229" s="232"/>
      <c r="AF1229" s="232"/>
      <c r="AG1229" s="232"/>
      <c r="AH1229" s="232"/>
      <c r="AI1229" s="232"/>
      <c r="AJ1229" s="232"/>
      <c r="AK1229" s="232"/>
      <c r="AL1229" s="232"/>
      <c r="AM1229" s="232"/>
      <c r="AN1229" s="232"/>
      <c r="AO1229" s="232"/>
      <c r="AP1229" s="232"/>
      <c r="AQ1229" s="232"/>
      <c r="AR1229" s="231"/>
      <c r="AS1229" s="231"/>
      <c r="AT1229" s="231"/>
      <c r="AU1229" s="231"/>
      <c r="AV1229" s="231"/>
      <c r="AW1229" s="231"/>
      <c r="AX1229" s="231"/>
      <c r="AY1229" s="231"/>
    </row>
    <row r="1230" spans="3:51" s="255" customFormat="1">
      <c r="C1230" s="227"/>
      <c r="D1230" s="253"/>
      <c r="E1230" s="254"/>
      <c r="F1230" s="217"/>
      <c r="G1230" s="228"/>
      <c r="H1230" s="229"/>
      <c r="I1230" s="229"/>
      <c r="J1230" s="216"/>
      <c r="K1230" s="217"/>
      <c r="L1230" s="230"/>
      <c r="M1230" s="231"/>
      <c r="N1230" s="231"/>
      <c r="O1230" s="231"/>
      <c r="P1230" s="231"/>
      <c r="Q1230" s="232"/>
      <c r="R1230" s="232"/>
      <c r="S1230" s="232"/>
      <c r="T1230" s="232"/>
      <c r="U1230" s="232"/>
      <c r="V1230" s="232"/>
      <c r="W1230" s="232"/>
      <c r="X1230" s="232"/>
      <c r="Y1230" s="232"/>
      <c r="Z1230" s="232"/>
      <c r="AA1230" s="232"/>
      <c r="AB1230" s="232"/>
      <c r="AC1230" s="232"/>
      <c r="AD1230" s="232"/>
      <c r="AE1230" s="232"/>
      <c r="AF1230" s="232"/>
      <c r="AG1230" s="232"/>
      <c r="AH1230" s="232"/>
      <c r="AI1230" s="232"/>
      <c r="AJ1230" s="232"/>
      <c r="AK1230" s="232"/>
      <c r="AL1230" s="232"/>
      <c r="AM1230" s="232"/>
      <c r="AN1230" s="232"/>
      <c r="AO1230" s="232"/>
      <c r="AP1230" s="232"/>
      <c r="AQ1230" s="232"/>
      <c r="AR1230" s="231"/>
      <c r="AS1230" s="231"/>
      <c r="AT1230" s="231"/>
      <c r="AU1230" s="231"/>
      <c r="AV1230" s="231"/>
      <c r="AW1230" s="231"/>
      <c r="AX1230" s="231"/>
      <c r="AY1230" s="231"/>
    </row>
    <row r="1231" spans="3:51" s="255" customFormat="1">
      <c r="C1231" s="227"/>
      <c r="D1231" s="253"/>
      <c r="E1231" s="254"/>
      <c r="F1231" s="217"/>
      <c r="G1231" s="228"/>
      <c r="H1231" s="229"/>
      <c r="I1231" s="229"/>
      <c r="J1231" s="216"/>
      <c r="K1231" s="217"/>
      <c r="L1231" s="230"/>
      <c r="M1231" s="231"/>
      <c r="N1231" s="231"/>
      <c r="O1231" s="231"/>
      <c r="P1231" s="231"/>
      <c r="Q1231" s="232"/>
      <c r="R1231" s="232"/>
      <c r="S1231" s="232"/>
      <c r="T1231" s="232"/>
      <c r="U1231" s="232"/>
      <c r="V1231" s="232"/>
      <c r="W1231" s="232"/>
      <c r="X1231" s="232"/>
      <c r="Y1231" s="232"/>
      <c r="Z1231" s="232"/>
      <c r="AA1231" s="232"/>
      <c r="AB1231" s="232"/>
      <c r="AC1231" s="232"/>
      <c r="AD1231" s="232"/>
      <c r="AE1231" s="232"/>
      <c r="AF1231" s="232"/>
      <c r="AG1231" s="232"/>
      <c r="AH1231" s="232"/>
      <c r="AI1231" s="232"/>
      <c r="AJ1231" s="232"/>
      <c r="AK1231" s="232"/>
      <c r="AL1231" s="232"/>
      <c r="AM1231" s="232"/>
      <c r="AN1231" s="232"/>
      <c r="AO1231" s="232"/>
      <c r="AP1231" s="232"/>
      <c r="AQ1231" s="232"/>
      <c r="AR1231" s="231"/>
      <c r="AS1231" s="231"/>
      <c r="AT1231" s="231"/>
      <c r="AU1231" s="231"/>
      <c r="AV1231" s="231"/>
      <c r="AW1231" s="231"/>
      <c r="AX1231" s="231"/>
      <c r="AY1231" s="231"/>
    </row>
    <row r="1232" spans="3:51" s="255" customFormat="1">
      <c r="C1232" s="227"/>
      <c r="D1232" s="253"/>
      <c r="E1232" s="254"/>
      <c r="F1232" s="217"/>
      <c r="G1232" s="228"/>
      <c r="H1232" s="229"/>
      <c r="I1232" s="229"/>
      <c r="J1232" s="216"/>
      <c r="K1232" s="217"/>
      <c r="L1232" s="230"/>
      <c r="M1232" s="231"/>
      <c r="N1232" s="231"/>
      <c r="O1232" s="231"/>
      <c r="P1232" s="231"/>
      <c r="Q1232" s="232"/>
      <c r="R1232" s="232"/>
      <c r="S1232" s="232"/>
      <c r="T1232" s="232"/>
      <c r="U1232" s="232"/>
      <c r="V1232" s="232"/>
      <c r="W1232" s="232"/>
      <c r="X1232" s="232"/>
      <c r="Y1232" s="232"/>
      <c r="Z1232" s="232"/>
      <c r="AA1232" s="232"/>
      <c r="AB1232" s="232"/>
      <c r="AC1232" s="232"/>
      <c r="AD1232" s="232"/>
      <c r="AE1232" s="232"/>
      <c r="AF1232" s="232"/>
      <c r="AG1232" s="232"/>
      <c r="AH1232" s="232"/>
      <c r="AI1232" s="232"/>
      <c r="AJ1232" s="232"/>
      <c r="AK1232" s="232"/>
      <c r="AL1232" s="232"/>
      <c r="AM1232" s="232"/>
      <c r="AN1232" s="232"/>
      <c r="AO1232" s="232"/>
      <c r="AP1232" s="232"/>
      <c r="AQ1232" s="232"/>
      <c r="AR1232" s="231"/>
      <c r="AS1232" s="231"/>
      <c r="AT1232" s="231"/>
      <c r="AU1232" s="231"/>
      <c r="AV1232" s="231"/>
      <c r="AW1232" s="231"/>
      <c r="AX1232" s="231"/>
      <c r="AY1232" s="231"/>
    </row>
    <row r="1233" spans="3:51" s="255" customFormat="1">
      <c r="C1233" s="227"/>
      <c r="D1233" s="253"/>
      <c r="E1233" s="254"/>
      <c r="F1233" s="217"/>
      <c r="G1233" s="228"/>
      <c r="H1233" s="229"/>
      <c r="I1233" s="229"/>
      <c r="J1233" s="216"/>
      <c r="K1233" s="217"/>
      <c r="L1233" s="230"/>
      <c r="M1233" s="231"/>
      <c r="N1233" s="231"/>
      <c r="O1233" s="231"/>
      <c r="P1233" s="231"/>
      <c r="Q1233" s="232"/>
      <c r="R1233" s="232"/>
      <c r="S1233" s="232"/>
      <c r="T1233" s="232"/>
      <c r="U1233" s="232"/>
      <c r="V1233" s="232"/>
      <c r="W1233" s="232"/>
      <c r="X1233" s="232"/>
      <c r="Y1233" s="232"/>
      <c r="Z1233" s="232"/>
      <c r="AA1233" s="232"/>
      <c r="AB1233" s="232"/>
      <c r="AC1233" s="232"/>
      <c r="AD1233" s="232"/>
      <c r="AE1233" s="232"/>
      <c r="AF1233" s="232"/>
      <c r="AG1233" s="232"/>
      <c r="AH1233" s="232"/>
      <c r="AI1233" s="232"/>
      <c r="AJ1233" s="232"/>
      <c r="AK1233" s="232"/>
      <c r="AL1233" s="232"/>
      <c r="AM1233" s="232"/>
      <c r="AN1233" s="232"/>
      <c r="AO1233" s="232"/>
      <c r="AP1233" s="232"/>
      <c r="AQ1233" s="232"/>
      <c r="AR1233" s="231"/>
      <c r="AS1233" s="231"/>
      <c r="AT1233" s="231"/>
      <c r="AU1233" s="231"/>
      <c r="AV1233" s="231"/>
      <c r="AW1233" s="231"/>
      <c r="AX1233" s="231"/>
      <c r="AY1233" s="231"/>
    </row>
    <row r="1234" spans="3:51" s="255" customFormat="1">
      <c r="C1234" s="227"/>
      <c r="D1234" s="253"/>
      <c r="E1234" s="254"/>
      <c r="F1234" s="217"/>
      <c r="G1234" s="228"/>
      <c r="H1234" s="229"/>
      <c r="I1234" s="229"/>
      <c r="J1234" s="216"/>
      <c r="K1234" s="217"/>
      <c r="L1234" s="230"/>
      <c r="M1234" s="231"/>
      <c r="N1234" s="231"/>
      <c r="O1234" s="231"/>
      <c r="P1234" s="231"/>
      <c r="Q1234" s="232"/>
      <c r="R1234" s="232"/>
      <c r="S1234" s="232"/>
      <c r="T1234" s="232"/>
      <c r="U1234" s="232"/>
      <c r="V1234" s="232"/>
      <c r="W1234" s="232"/>
      <c r="X1234" s="232"/>
      <c r="Y1234" s="232"/>
      <c r="Z1234" s="232"/>
      <c r="AA1234" s="232"/>
      <c r="AB1234" s="232"/>
      <c r="AC1234" s="232"/>
      <c r="AD1234" s="232"/>
      <c r="AE1234" s="232"/>
      <c r="AF1234" s="232"/>
      <c r="AG1234" s="232"/>
      <c r="AH1234" s="232"/>
      <c r="AI1234" s="232"/>
      <c r="AJ1234" s="232"/>
      <c r="AK1234" s="232"/>
      <c r="AL1234" s="232"/>
      <c r="AM1234" s="232"/>
      <c r="AN1234" s="232"/>
      <c r="AO1234" s="232"/>
      <c r="AP1234" s="232"/>
      <c r="AQ1234" s="232"/>
      <c r="AR1234" s="231"/>
      <c r="AS1234" s="231"/>
      <c r="AT1234" s="231"/>
      <c r="AU1234" s="231"/>
      <c r="AV1234" s="231"/>
      <c r="AW1234" s="231"/>
      <c r="AX1234" s="231"/>
      <c r="AY1234" s="231"/>
    </row>
    <row r="1235" spans="3:51" s="255" customFormat="1">
      <c r="C1235" s="227"/>
      <c r="D1235" s="253"/>
      <c r="E1235" s="254"/>
      <c r="F1235" s="217"/>
      <c r="G1235" s="228"/>
      <c r="H1235" s="229"/>
      <c r="I1235" s="229"/>
      <c r="J1235" s="216"/>
      <c r="K1235" s="217"/>
      <c r="L1235" s="230"/>
      <c r="M1235" s="231"/>
      <c r="N1235" s="231"/>
      <c r="O1235" s="231"/>
      <c r="P1235" s="231"/>
      <c r="Q1235" s="232"/>
      <c r="R1235" s="232"/>
      <c r="S1235" s="232"/>
      <c r="T1235" s="232"/>
      <c r="U1235" s="232"/>
      <c r="V1235" s="232"/>
      <c r="W1235" s="232"/>
      <c r="X1235" s="232"/>
      <c r="Y1235" s="232"/>
      <c r="Z1235" s="232"/>
      <c r="AA1235" s="232"/>
      <c r="AB1235" s="232"/>
      <c r="AC1235" s="232"/>
      <c r="AD1235" s="232"/>
      <c r="AE1235" s="232"/>
      <c r="AF1235" s="232"/>
      <c r="AG1235" s="232"/>
      <c r="AH1235" s="232"/>
      <c r="AI1235" s="232"/>
      <c r="AJ1235" s="232"/>
      <c r="AK1235" s="232"/>
      <c r="AL1235" s="232"/>
      <c r="AM1235" s="232"/>
      <c r="AN1235" s="232"/>
      <c r="AO1235" s="232"/>
      <c r="AP1235" s="232"/>
      <c r="AQ1235" s="232"/>
      <c r="AR1235" s="231"/>
      <c r="AS1235" s="231"/>
      <c r="AT1235" s="231"/>
      <c r="AU1235" s="231"/>
      <c r="AV1235" s="231"/>
      <c r="AW1235" s="231"/>
      <c r="AX1235" s="231"/>
      <c r="AY1235" s="231"/>
    </row>
    <row r="1236" spans="3:51" s="255" customFormat="1">
      <c r="C1236" s="227"/>
      <c r="D1236" s="253"/>
      <c r="E1236" s="254"/>
      <c r="F1236" s="217"/>
      <c r="G1236" s="228"/>
      <c r="H1236" s="229"/>
      <c r="I1236" s="229"/>
      <c r="J1236" s="216"/>
      <c r="K1236" s="217"/>
      <c r="L1236" s="230"/>
      <c r="M1236" s="231"/>
      <c r="N1236" s="231"/>
      <c r="O1236" s="231"/>
      <c r="P1236" s="231"/>
      <c r="Q1236" s="232"/>
      <c r="R1236" s="232"/>
      <c r="S1236" s="232"/>
      <c r="T1236" s="232"/>
      <c r="U1236" s="232"/>
      <c r="V1236" s="232"/>
      <c r="W1236" s="232"/>
      <c r="X1236" s="232"/>
      <c r="Y1236" s="232"/>
      <c r="Z1236" s="232"/>
      <c r="AA1236" s="232"/>
      <c r="AB1236" s="232"/>
      <c r="AC1236" s="232"/>
      <c r="AD1236" s="232"/>
      <c r="AE1236" s="232"/>
      <c r="AF1236" s="232"/>
      <c r="AG1236" s="232"/>
      <c r="AH1236" s="232"/>
      <c r="AI1236" s="232"/>
      <c r="AJ1236" s="232"/>
      <c r="AK1236" s="232"/>
      <c r="AL1236" s="232"/>
      <c r="AM1236" s="232"/>
      <c r="AN1236" s="232"/>
      <c r="AO1236" s="232"/>
      <c r="AP1236" s="232"/>
      <c r="AQ1236" s="232"/>
      <c r="AR1236" s="231"/>
      <c r="AS1236" s="231"/>
      <c r="AT1236" s="231"/>
      <c r="AU1236" s="231"/>
      <c r="AV1236" s="231"/>
      <c r="AW1236" s="231"/>
      <c r="AX1236" s="231"/>
      <c r="AY1236" s="231"/>
    </row>
    <row r="1237" spans="3:51" s="255" customFormat="1">
      <c r="C1237" s="227"/>
      <c r="D1237" s="253"/>
      <c r="E1237" s="254"/>
      <c r="F1237" s="217"/>
      <c r="G1237" s="228"/>
      <c r="H1237" s="229"/>
      <c r="I1237" s="229"/>
      <c r="J1237" s="216"/>
      <c r="K1237" s="217"/>
      <c r="L1237" s="230"/>
      <c r="M1237" s="231"/>
      <c r="N1237" s="231"/>
      <c r="O1237" s="231"/>
      <c r="P1237" s="231"/>
      <c r="Q1237" s="232"/>
      <c r="R1237" s="232"/>
      <c r="S1237" s="232"/>
      <c r="T1237" s="232"/>
      <c r="U1237" s="232"/>
      <c r="V1237" s="232"/>
      <c r="W1237" s="232"/>
      <c r="X1237" s="232"/>
      <c r="Y1237" s="232"/>
      <c r="Z1237" s="232"/>
      <c r="AA1237" s="232"/>
      <c r="AB1237" s="232"/>
      <c r="AC1237" s="232"/>
      <c r="AD1237" s="232"/>
      <c r="AE1237" s="232"/>
      <c r="AF1237" s="232"/>
      <c r="AG1237" s="232"/>
      <c r="AH1237" s="232"/>
      <c r="AI1237" s="232"/>
      <c r="AJ1237" s="232"/>
      <c r="AK1237" s="232"/>
      <c r="AL1237" s="232"/>
      <c r="AM1237" s="232"/>
      <c r="AN1237" s="232"/>
      <c r="AO1237" s="232"/>
      <c r="AP1237" s="232"/>
      <c r="AQ1237" s="232"/>
      <c r="AR1237" s="231"/>
      <c r="AS1237" s="231"/>
      <c r="AT1237" s="231"/>
      <c r="AU1237" s="231"/>
      <c r="AV1237" s="231"/>
      <c r="AW1237" s="231"/>
      <c r="AX1237" s="231"/>
      <c r="AY1237" s="231"/>
    </row>
    <row r="1238" spans="3:51" s="255" customFormat="1">
      <c r="C1238" s="227"/>
      <c r="D1238" s="253"/>
      <c r="E1238" s="254"/>
      <c r="F1238" s="217"/>
      <c r="G1238" s="228"/>
      <c r="H1238" s="229"/>
      <c r="I1238" s="229"/>
      <c r="J1238" s="216"/>
      <c r="K1238" s="217"/>
      <c r="L1238" s="230"/>
      <c r="M1238" s="231"/>
      <c r="N1238" s="231"/>
      <c r="O1238" s="231"/>
      <c r="P1238" s="231"/>
      <c r="Q1238" s="232"/>
      <c r="R1238" s="232"/>
      <c r="S1238" s="232"/>
      <c r="T1238" s="232"/>
      <c r="U1238" s="232"/>
      <c r="V1238" s="232"/>
      <c r="W1238" s="232"/>
      <c r="X1238" s="232"/>
      <c r="Y1238" s="232"/>
      <c r="Z1238" s="232"/>
      <c r="AA1238" s="232"/>
      <c r="AB1238" s="232"/>
      <c r="AC1238" s="232"/>
      <c r="AD1238" s="232"/>
      <c r="AE1238" s="232"/>
      <c r="AF1238" s="232"/>
      <c r="AG1238" s="232"/>
      <c r="AH1238" s="232"/>
      <c r="AI1238" s="232"/>
      <c r="AJ1238" s="232"/>
      <c r="AK1238" s="232"/>
      <c r="AL1238" s="232"/>
      <c r="AM1238" s="232"/>
      <c r="AN1238" s="232"/>
      <c r="AO1238" s="232"/>
      <c r="AP1238" s="232"/>
      <c r="AQ1238" s="232"/>
      <c r="AR1238" s="231"/>
      <c r="AS1238" s="231"/>
      <c r="AT1238" s="231"/>
      <c r="AU1238" s="231"/>
      <c r="AV1238" s="231"/>
      <c r="AW1238" s="231"/>
      <c r="AX1238" s="231"/>
      <c r="AY1238" s="231"/>
    </row>
    <row r="1239" spans="3:51" s="255" customFormat="1">
      <c r="C1239" s="227"/>
      <c r="D1239" s="253"/>
      <c r="E1239" s="254"/>
      <c r="F1239" s="217"/>
      <c r="G1239" s="228"/>
      <c r="H1239" s="229"/>
      <c r="I1239" s="229"/>
      <c r="J1239" s="216"/>
      <c r="K1239" s="217"/>
      <c r="L1239" s="230"/>
      <c r="M1239" s="231"/>
      <c r="N1239" s="231"/>
      <c r="O1239" s="231"/>
      <c r="P1239" s="231"/>
      <c r="Q1239" s="232"/>
      <c r="R1239" s="232"/>
      <c r="S1239" s="232"/>
      <c r="T1239" s="232"/>
      <c r="U1239" s="232"/>
      <c r="V1239" s="232"/>
      <c r="W1239" s="232"/>
      <c r="X1239" s="232"/>
      <c r="Y1239" s="232"/>
      <c r="Z1239" s="232"/>
      <c r="AA1239" s="232"/>
      <c r="AB1239" s="232"/>
      <c r="AC1239" s="232"/>
      <c r="AD1239" s="232"/>
      <c r="AE1239" s="232"/>
      <c r="AF1239" s="232"/>
      <c r="AG1239" s="232"/>
      <c r="AH1239" s="232"/>
      <c r="AI1239" s="232"/>
      <c r="AJ1239" s="232"/>
      <c r="AK1239" s="232"/>
      <c r="AL1239" s="232"/>
      <c r="AM1239" s="232"/>
      <c r="AN1239" s="232"/>
      <c r="AO1239" s="232"/>
      <c r="AP1239" s="232"/>
      <c r="AQ1239" s="232"/>
      <c r="AR1239" s="231"/>
      <c r="AS1239" s="231"/>
      <c r="AT1239" s="231"/>
      <c r="AU1239" s="231"/>
      <c r="AV1239" s="231"/>
      <c r="AW1239" s="231"/>
      <c r="AX1239" s="231"/>
      <c r="AY1239" s="231"/>
    </row>
    <row r="1240" spans="3:51" s="255" customFormat="1">
      <c r="C1240" s="227"/>
      <c r="D1240" s="253"/>
      <c r="E1240" s="254"/>
      <c r="F1240" s="217"/>
      <c r="G1240" s="228"/>
      <c r="H1240" s="229"/>
      <c r="I1240" s="229"/>
      <c r="J1240" s="216"/>
      <c r="K1240" s="217"/>
      <c r="L1240" s="230"/>
      <c r="M1240" s="231"/>
      <c r="N1240" s="231"/>
      <c r="O1240" s="231"/>
      <c r="P1240" s="231"/>
      <c r="Q1240" s="232"/>
      <c r="R1240" s="232"/>
      <c r="S1240" s="232"/>
      <c r="T1240" s="232"/>
      <c r="U1240" s="232"/>
      <c r="V1240" s="232"/>
      <c r="W1240" s="232"/>
      <c r="X1240" s="232"/>
      <c r="Y1240" s="232"/>
      <c r="Z1240" s="232"/>
      <c r="AA1240" s="232"/>
      <c r="AB1240" s="232"/>
      <c r="AC1240" s="232"/>
      <c r="AD1240" s="232"/>
      <c r="AE1240" s="232"/>
      <c r="AF1240" s="232"/>
      <c r="AG1240" s="232"/>
      <c r="AH1240" s="232"/>
      <c r="AI1240" s="232"/>
      <c r="AJ1240" s="232"/>
      <c r="AK1240" s="232"/>
      <c r="AL1240" s="232"/>
      <c r="AM1240" s="232"/>
      <c r="AN1240" s="232"/>
      <c r="AO1240" s="232"/>
      <c r="AP1240" s="232"/>
      <c r="AQ1240" s="232"/>
      <c r="AR1240" s="231"/>
      <c r="AS1240" s="231"/>
      <c r="AT1240" s="231"/>
      <c r="AU1240" s="231"/>
      <c r="AV1240" s="231"/>
      <c r="AW1240" s="231"/>
      <c r="AX1240" s="231"/>
      <c r="AY1240" s="231"/>
    </row>
    <row r="1241" spans="3:51" s="255" customFormat="1">
      <c r="C1241" s="227"/>
      <c r="D1241" s="253"/>
      <c r="E1241" s="254"/>
      <c r="F1241" s="217"/>
      <c r="G1241" s="228"/>
      <c r="H1241" s="229"/>
      <c r="I1241" s="229"/>
      <c r="J1241" s="216"/>
      <c r="K1241" s="217"/>
      <c r="L1241" s="230"/>
      <c r="M1241" s="231"/>
      <c r="N1241" s="231"/>
      <c r="O1241" s="231"/>
      <c r="P1241" s="231"/>
      <c r="Q1241" s="232"/>
      <c r="R1241" s="232"/>
      <c r="S1241" s="232"/>
      <c r="T1241" s="232"/>
      <c r="U1241" s="232"/>
      <c r="V1241" s="232"/>
      <c r="W1241" s="232"/>
      <c r="X1241" s="232"/>
      <c r="Y1241" s="232"/>
      <c r="Z1241" s="232"/>
      <c r="AA1241" s="232"/>
      <c r="AB1241" s="232"/>
      <c r="AC1241" s="232"/>
      <c r="AD1241" s="232"/>
      <c r="AE1241" s="232"/>
      <c r="AF1241" s="232"/>
      <c r="AG1241" s="232"/>
      <c r="AH1241" s="232"/>
      <c r="AI1241" s="232"/>
      <c r="AJ1241" s="232"/>
      <c r="AK1241" s="232"/>
      <c r="AL1241" s="232"/>
      <c r="AM1241" s="232"/>
      <c r="AN1241" s="232"/>
      <c r="AO1241" s="232"/>
      <c r="AP1241" s="232"/>
      <c r="AQ1241" s="232"/>
      <c r="AR1241" s="231"/>
      <c r="AS1241" s="231"/>
      <c r="AT1241" s="231"/>
      <c r="AU1241" s="231"/>
      <c r="AV1241" s="231"/>
      <c r="AW1241" s="231"/>
      <c r="AX1241" s="231"/>
      <c r="AY1241" s="231"/>
    </row>
    <row r="1242" spans="3:51" s="255" customFormat="1">
      <c r="C1242" s="227"/>
      <c r="D1242" s="253"/>
      <c r="E1242" s="254"/>
      <c r="F1242" s="217"/>
      <c r="G1242" s="228"/>
      <c r="H1242" s="229"/>
      <c r="I1242" s="229"/>
      <c r="J1242" s="216"/>
      <c r="K1242" s="217"/>
      <c r="L1242" s="230"/>
      <c r="M1242" s="231"/>
      <c r="N1242" s="231"/>
      <c r="O1242" s="231"/>
      <c r="P1242" s="231"/>
      <c r="Q1242" s="232"/>
      <c r="R1242" s="232"/>
      <c r="S1242" s="232"/>
      <c r="T1242" s="232"/>
      <c r="U1242" s="232"/>
      <c r="V1242" s="232"/>
      <c r="W1242" s="232"/>
      <c r="X1242" s="232"/>
      <c r="Y1242" s="232"/>
      <c r="Z1242" s="232"/>
      <c r="AA1242" s="232"/>
      <c r="AB1242" s="232"/>
      <c r="AC1242" s="232"/>
      <c r="AD1242" s="232"/>
      <c r="AE1242" s="232"/>
      <c r="AF1242" s="232"/>
      <c r="AG1242" s="232"/>
      <c r="AH1242" s="232"/>
      <c r="AI1242" s="232"/>
      <c r="AJ1242" s="232"/>
      <c r="AK1242" s="232"/>
      <c r="AL1242" s="232"/>
      <c r="AM1242" s="232"/>
      <c r="AN1242" s="232"/>
      <c r="AO1242" s="232"/>
      <c r="AP1242" s="232"/>
      <c r="AQ1242" s="232"/>
      <c r="AR1242" s="231"/>
      <c r="AS1242" s="231"/>
      <c r="AT1242" s="231"/>
      <c r="AU1242" s="231"/>
      <c r="AV1242" s="231"/>
      <c r="AW1242" s="231"/>
      <c r="AX1242" s="231"/>
      <c r="AY1242" s="231"/>
    </row>
    <row r="1243" spans="3:51" s="255" customFormat="1">
      <c r="C1243" s="227"/>
      <c r="D1243" s="253"/>
      <c r="E1243" s="254"/>
      <c r="F1243" s="217"/>
      <c r="G1243" s="228"/>
      <c r="H1243" s="229"/>
      <c r="I1243" s="229"/>
      <c r="J1243" s="216"/>
      <c r="K1243" s="217"/>
      <c r="L1243" s="230"/>
      <c r="M1243" s="231"/>
      <c r="N1243" s="231"/>
      <c r="O1243" s="231"/>
      <c r="P1243" s="231"/>
      <c r="Q1243" s="232"/>
      <c r="R1243" s="232"/>
      <c r="S1243" s="232"/>
      <c r="T1243" s="232"/>
      <c r="U1243" s="232"/>
      <c r="V1243" s="232"/>
      <c r="W1243" s="232"/>
      <c r="X1243" s="232"/>
      <c r="Y1243" s="232"/>
      <c r="Z1243" s="232"/>
      <c r="AA1243" s="232"/>
      <c r="AB1243" s="232"/>
      <c r="AC1243" s="232"/>
      <c r="AD1243" s="232"/>
      <c r="AE1243" s="232"/>
      <c r="AF1243" s="232"/>
      <c r="AG1243" s="232"/>
      <c r="AH1243" s="232"/>
      <c r="AI1243" s="232"/>
      <c r="AJ1243" s="232"/>
      <c r="AK1243" s="232"/>
      <c r="AL1243" s="232"/>
      <c r="AM1243" s="232"/>
      <c r="AN1243" s="232"/>
      <c r="AO1243" s="232"/>
      <c r="AP1243" s="232"/>
      <c r="AQ1243" s="232"/>
      <c r="AR1243" s="231"/>
      <c r="AS1243" s="231"/>
      <c r="AT1243" s="231"/>
      <c r="AU1243" s="231"/>
      <c r="AV1243" s="231"/>
      <c r="AW1243" s="231"/>
      <c r="AX1243" s="231"/>
      <c r="AY1243" s="231"/>
    </row>
    <row r="1244" spans="3:51" s="255" customFormat="1">
      <c r="C1244" s="227"/>
      <c r="D1244" s="253"/>
      <c r="E1244" s="254"/>
      <c r="F1244" s="217"/>
      <c r="G1244" s="228"/>
      <c r="H1244" s="229"/>
      <c r="I1244" s="229"/>
      <c r="J1244" s="216"/>
      <c r="K1244" s="217"/>
      <c r="L1244" s="230"/>
      <c r="M1244" s="231"/>
      <c r="N1244" s="231"/>
      <c r="O1244" s="231"/>
      <c r="P1244" s="231"/>
      <c r="Q1244" s="232"/>
      <c r="R1244" s="232"/>
      <c r="S1244" s="232"/>
      <c r="T1244" s="232"/>
      <c r="U1244" s="232"/>
      <c r="V1244" s="232"/>
      <c r="W1244" s="232"/>
      <c r="X1244" s="232"/>
      <c r="Y1244" s="232"/>
      <c r="Z1244" s="232"/>
      <c r="AA1244" s="232"/>
      <c r="AB1244" s="232"/>
      <c r="AC1244" s="232"/>
      <c r="AD1244" s="232"/>
      <c r="AE1244" s="232"/>
      <c r="AF1244" s="232"/>
      <c r="AG1244" s="232"/>
      <c r="AH1244" s="232"/>
      <c r="AI1244" s="232"/>
      <c r="AJ1244" s="232"/>
      <c r="AK1244" s="232"/>
      <c r="AL1244" s="232"/>
      <c r="AM1244" s="232"/>
      <c r="AN1244" s="232"/>
      <c r="AO1244" s="232"/>
      <c r="AP1244" s="232"/>
      <c r="AQ1244" s="232"/>
      <c r="AR1244" s="231"/>
      <c r="AS1244" s="231"/>
      <c r="AT1244" s="231"/>
      <c r="AU1244" s="231"/>
      <c r="AV1244" s="231"/>
      <c r="AW1244" s="231"/>
      <c r="AX1244" s="231"/>
      <c r="AY1244" s="231"/>
    </row>
    <row r="1245" spans="3:51" s="255" customFormat="1">
      <c r="C1245" s="227"/>
      <c r="D1245" s="253"/>
      <c r="E1245" s="254"/>
      <c r="F1245" s="217"/>
      <c r="G1245" s="228"/>
      <c r="H1245" s="229"/>
      <c r="I1245" s="229"/>
      <c r="J1245" s="216"/>
      <c r="K1245" s="217"/>
      <c r="L1245" s="230"/>
      <c r="M1245" s="231"/>
      <c r="N1245" s="231"/>
      <c r="O1245" s="231"/>
      <c r="P1245" s="231"/>
      <c r="Q1245" s="232"/>
      <c r="R1245" s="232"/>
      <c r="S1245" s="232"/>
      <c r="T1245" s="232"/>
      <c r="U1245" s="232"/>
      <c r="V1245" s="232"/>
      <c r="W1245" s="232"/>
      <c r="X1245" s="232"/>
      <c r="Y1245" s="232"/>
      <c r="Z1245" s="232"/>
      <c r="AA1245" s="232"/>
      <c r="AB1245" s="232"/>
      <c r="AC1245" s="232"/>
      <c r="AD1245" s="232"/>
      <c r="AE1245" s="232"/>
      <c r="AF1245" s="232"/>
      <c r="AG1245" s="232"/>
      <c r="AH1245" s="232"/>
      <c r="AI1245" s="232"/>
      <c r="AJ1245" s="232"/>
      <c r="AK1245" s="232"/>
      <c r="AL1245" s="232"/>
      <c r="AM1245" s="232"/>
      <c r="AN1245" s="232"/>
      <c r="AO1245" s="232"/>
      <c r="AP1245" s="232"/>
      <c r="AQ1245" s="232"/>
      <c r="AR1245" s="231"/>
      <c r="AS1245" s="231"/>
      <c r="AT1245" s="231"/>
      <c r="AU1245" s="231"/>
      <c r="AV1245" s="231"/>
      <c r="AW1245" s="231"/>
      <c r="AX1245" s="231"/>
      <c r="AY1245" s="231"/>
    </row>
    <row r="1246" spans="3:51" s="255" customFormat="1">
      <c r="C1246" s="227"/>
      <c r="D1246" s="253"/>
      <c r="E1246" s="254"/>
      <c r="F1246" s="217"/>
      <c r="G1246" s="228"/>
      <c r="H1246" s="229"/>
      <c r="I1246" s="229"/>
      <c r="J1246" s="216"/>
      <c r="K1246" s="217"/>
      <c r="L1246" s="230"/>
      <c r="M1246" s="231"/>
      <c r="N1246" s="231"/>
      <c r="O1246" s="231"/>
      <c r="P1246" s="231"/>
      <c r="Q1246" s="232"/>
      <c r="R1246" s="232"/>
      <c r="S1246" s="232"/>
      <c r="T1246" s="232"/>
      <c r="U1246" s="232"/>
      <c r="V1246" s="232"/>
      <c r="W1246" s="232"/>
      <c r="X1246" s="232"/>
      <c r="Y1246" s="232"/>
      <c r="Z1246" s="232"/>
      <c r="AA1246" s="232"/>
      <c r="AB1246" s="232"/>
      <c r="AC1246" s="232"/>
      <c r="AD1246" s="232"/>
      <c r="AE1246" s="232"/>
      <c r="AF1246" s="232"/>
      <c r="AG1246" s="232"/>
      <c r="AH1246" s="232"/>
      <c r="AI1246" s="232"/>
      <c r="AJ1246" s="232"/>
      <c r="AK1246" s="232"/>
      <c r="AL1246" s="232"/>
      <c r="AM1246" s="232"/>
      <c r="AN1246" s="232"/>
      <c r="AO1246" s="232"/>
      <c r="AP1246" s="232"/>
      <c r="AQ1246" s="232"/>
      <c r="AR1246" s="231"/>
      <c r="AS1246" s="231"/>
      <c r="AT1246" s="231"/>
      <c r="AU1246" s="231"/>
      <c r="AV1246" s="231"/>
      <c r="AW1246" s="231"/>
      <c r="AX1246" s="231"/>
      <c r="AY1246" s="231"/>
    </row>
    <row r="1247" spans="3:51" s="255" customFormat="1">
      <c r="C1247" s="227"/>
      <c r="D1247" s="253"/>
      <c r="E1247" s="254"/>
      <c r="F1247" s="217"/>
      <c r="G1247" s="228"/>
      <c r="H1247" s="229"/>
      <c r="I1247" s="229"/>
      <c r="J1247" s="216"/>
      <c r="K1247" s="217"/>
      <c r="L1247" s="230"/>
      <c r="M1247" s="231"/>
      <c r="N1247" s="231"/>
      <c r="O1247" s="231"/>
      <c r="P1247" s="231"/>
      <c r="Q1247" s="232"/>
      <c r="R1247" s="232"/>
      <c r="S1247" s="232"/>
      <c r="T1247" s="232"/>
      <c r="U1247" s="232"/>
      <c r="V1247" s="232"/>
      <c r="W1247" s="232"/>
      <c r="X1247" s="232"/>
      <c r="Y1247" s="232"/>
      <c r="Z1247" s="232"/>
      <c r="AA1247" s="232"/>
      <c r="AB1247" s="232"/>
      <c r="AC1247" s="232"/>
      <c r="AD1247" s="232"/>
      <c r="AE1247" s="232"/>
      <c r="AF1247" s="232"/>
      <c r="AG1247" s="232"/>
      <c r="AH1247" s="232"/>
      <c r="AI1247" s="232"/>
      <c r="AJ1247" s="232"/>
      <c r="AK1247" s="232"/>
      <c r="AL1247" s="232"/>
      <c r="AM1247" s="232"/>
      <c r="AN1247" s="232"/>
      <c r="AO1247" s="232"/>
      <c r="AP1247" s="232"/>
      <c r="AQ1247" s="232"/>
      <c r="AR1247" s="231"/>
      <c r="AS1247" s="231"/>
      <c r="AT1247" s="231"/>
      <c r="AU1247" s="231"/>
      <c r="AV1247" s="231"/>
      <c r="AW1247" s="231"/>
      <c r="AX1247" s="231"/>
      <c r="AY1247" s="231"/>
    </row>
    <row r="1248" spans="3:51" s="255" customFormat="1">
      <c r="C1248" s="227"/>
      <c r="D1248" s="253"/>
      <c r="E1248" s="254"/>
      <c r="F1248" s="217"/>
      <c r="G1248" s="228"/>
      <c r="H1248" s="229"/>
      <c r="I1248" s="229"/>
      <c r="J1248" s="216"/>
      <c r="K1248" s="217"/>
      <c r="L1248" s="230"/>
      <c r="M1248" s="231"/>
      <c r="N1248" s="231"/>
      <c r="O1248" s="231"/>
      <c r="P1248" s="231"/>
      <c r="Q1248" s="232"/>
      <c r="R1248" s="232"/>
      <c r="S1248" s="232"/>
      <c r="T1248" s="232"/>
      <c r="U1248" s="232"/>
      <c r="V1248" s="232"/>
      <c r="W1248" s="232"/>
      <c r="X1248" s="232"/>
      <c r="Y1248" s="232"/>
      <c r="Z1248" s="232"/>
      <c r="AA1248" s="232"/>
      <c r="AB1248" s="232"/>
      <c r="AC1248" s="232"/>
      <c r="AD1248" s="232"/>
      <c r="AE1248" s="232"/>
      <c r="AF1248" s="232"/>
      <c r="AG1248" s="232"/>
      <c r="AH1248" s="232"/>
      <c r="AI1248" s="232"/>
      <c r="AJ1248" s="232"/>
      <c r="AK1248" s="232"/>
      <c r="AL1248" s="232"/>
      <c r="AM1248" s="232"/>
      <c r="AN1248" s="232"/>
      <c r="AO1248" s="232"/>
      <c r="AP1248" s="232"/>
      <c r="AQ1248" s="232"/>
      <c r="AR1248" s="231"/>
      <c r="AS1248" s="231"/>
      <c r="AT1248" s="231"/>
      <c r="AU1248" s="231"/>
      <c r="AV1248" s="231"/>
      <c r="AW1248" s="231"/>
      <c r="AX1248" s="231"/>
      <c r="AY1248" s="231"/>
    </row>
    <row r="1249" spans="3:51" s="255" customFormat="1">
      <c r="C1249" s="227"/>
      <c r="D1249" s="253"/>
      <c r="E1249" s="254"/>
      <c r="F1249" s="217"/>
      <c r="G1249" s="228"/>
      <c r="H1249" s="229"/>
      <c r="I1249" s="229"/>
      <c r="J1249" s="216"/>
      <c r="K1249" s="217"/>
      <c r="L1249" s="230"/>
      <c r="M1249" s="231"/>
      <c r="N1249" s="231"/>
      <c r="O1249" s="231"/>
      <c r="P1249" s="231"/>
      <c r="Q1249" s="232"/>
      <c r="R1249" s="232"/>
      <c r="S1249" s="232"/>
      <c r="T1249" s="232"/>
      <c r="U1249" s="232"/>
      <c r="V1249" s="232"/>
      <c r="W1249" s="232"/>
      <c r="X1249" s="232"/>
      <c r="Y1249" s="232"/>
      <c r="Z1249" s="232"/>
      <c r="AA1249" s="232"/>
      <c r="AB1249" s="232"/>
      <c r="AC1249" s="232"/>
      <c r="AD1249" s="232"/>
      <c r="AE1249" s="232"/>
      <c r="AF1249" s="232"/>
      <c r="AG1249" s="232"/>
      <c r="AH1249" s="232"/>
      <c r="AI1249" s="232"/>
      <c r="AJ1249" s="232"/>
      <c r="AK1249" s="232"/>
      <c r="AL1249" s="232"/>
      <c r="AM1249" s="232"/>
      <c r="AN1249" s="232"/>
      <c r="AO1249" s="232"/>
      <c r="AP1249" s="232"/>
      <c r="AQ1249" s="232"/>
      <c r="AR1249" s="231"/>
      <c r="AS1249" s="231"/>
      <c r="AT1249" s="231"/>
      <c r="AU1249" s="231"/>
      <c r="AV1249" s="231"/>
      <c r="AW1249" s="231"/>
      <c r="AX1249" s="231"/>
      <c r="AY1249" s="231"/>
    </row>
    <row r="1250" spans="3:51" s="255" customFormat="1">
      <c r="C1250" s="227"/>
      <c r="D1250" s="253"/>
      <c r="E1250" s="254"/>
      <c r="F1250" s="217"/>
      <c r="G1250" s="228"/>
      <c r="H1250" s="229"/>
      <c r="I1250" s="229"/>
      <c r="J1250" s="216"/>
      <c r="K1250" s="217"/>
      <c r="L1250" s="230"/>
      <c r="M1250" s="231"/>
      <c r="N1250" s="231"/>
      <c r="O1250" s="231"/>
      <c r="P1250" s="231"/>
      <c r="Q1250" s="232"/>
      <c r="R1250" s="232"/>
      <c r="S1250" s="232"/>
      <c r="T1250" s="232"/>
      <c r="U1250" s="232"/>
      <c r="V1250" s="232"/>
      <c r="W1250" s="232"/>
      <c r="X1250" s="232"/>
      <c r="Y1250" s="232"/>
      <c r="Z1250" s="232"/>
      <c r="AA1250" s="232"/>
      <c r="AB1250" s="232"/>
      <c r="AC1250" s="232"/>
      <c r="AD1250" s="232"/>
      <c r="AE1250" s="232"/>
      <c r="AF1250" s="232"/>
      <c r="AG1250" s="232"/>
      <c r="AH1250" s="232"/>
      <c r="AI1250" s="232"/>
      <c r="AJ1250" s="232"/>
      <c r="AK1250" s="232"/>
      <c r="AL1250" s="232"/>
      <c r="AM1250" s="232"/>
      <c r="AN1250" s="232"/>
      <c r="AO1250" s="232"/>
      <c r="AP1250" s="232"/>
      <c r="AQ1250" s="232"/>
      <c r="AR1250" s="231"/>
      <c r="AS1250" s="231"/>
      <c r="AT1250" s="231"/>
      <c r="AU1250" s="231"/>
      <c r="AV1250" s="231"/>
      <c r="AW1250" s="231"/>
      <c r="AX1250" s="231"/>
      <c r="AY1250" s="231"/>
    </row>
    <row r="1251" spans="3:51" s="255" customFormat="1">
      <c r="C1251" s="227"/>
      <c r="D1251" s="253"/>
      <c r="E1251" s="254"/>
      <c r="F1251" s="217"/>
      <c r="G1251" s="228"/>
      <c r="H1251" s="229"/>
      <c r="I1251" s="229"/>
      <c r="J1251" s="216"/>
      <c r="K1251" s="217"/>
      <c r="L1251" s="230"/>
      <c r="M1251" s="231"/>
      <c r="N1251" s="231"/>
      <c r="O1251" s="231"/>
      <c r="P1251" s="231"/>
      <c r="Q1251" s="232"/>
      <c r="R1251" s="232"/>
      <c r="S1251" s="232"/>
      <c r="T1251" s="232"/>
      <c r="U1251" s="232"/>
      <c r="V1251" s="232"/>
      <c r="W1251" s="232"/>
      <c r="X1251" s="232"/>
      <c r="Y1251" s="232"/>
      <c r="Z1251" s="232"/>
      <c r="AA1251" s="232"/>
      <c r="AB1251" s="232"/>
      <c r="AC1251" s="232"/>
      <c r="AD1251" s="232"/>
      <c r="AE1251" s="232"/>
      <c r="AF1251" s="232"/>
      <c r="AG1251" s="232"/>
      <c r="AH1251" s="232"/>
      <c r="AI1251" s="232"/>
      <c r="AJ1251" s="232"/>
      <c r="AK1251" s="232"/>
      <c r="AL1251" s="232"/>
      <c r="AM1251" s="232"/>
      <c r="AN1251" s="232"/>
      <c r="AO1251" s="232"/>
      <c r="AP1251" s="232"/>
      <c r="AQ1251" s="232"/>
      <c r="AR1251" s="231"/>
      <c r="AS1251" s="231"/>
      <c r="AT1251" s="231"/>
      <c r="AU1251" s="231"/>
      <c r="AV1251" s="231"/>
      <c r="AW1251" s="231"/>
      <c r="AX1251" s="231"/>
      <c r="AY1251" s="231"/>
    </row>
    <row r="1252" spans="3:51" s="255" customFormat="1">
      <c r="C1252" s="227"/>
      <c r="D1252" s="253"/>
      <c r="E1252" s="254"/>
      <c r="F1252" s="217"/>
      <c r="G1252" s="228"/>
      <c r="H1252" s="229"/>
      <c r="I1252" s="229"/>
      <c r="J1252" s="216"/>
      <c r="K1252" s="217"/>
      <c r="L1252" s="230"/>
      <c r="M1252" s="231"/>
      <c r="N1252" s="231"/>
      <c r="O1252" s="231"/>
      <c r="P1252" s="231"/>
      <c r="Q1252" s="232"/>
      <c r="R1252" s="232"/>
      <c r="S1252" s="232"/>
      <c r="T1252" s="232"/>
      <c r="U1252" s="232"/>
      <c r="V1252" s="232"/>
      <c r="W1252" s="232"/>
      <c r="X1252" s="232"/>
      <c r="Y1252" s="232"/>
      <c r="Z1252" s="232"/>
      <c r="AA1252" s="232"/>
      <c r="AB1252" s="232"/>
      <c r="AC1252" s="232"/>
      <c r="AD1252" s="232"/>
      <c r="AE1252" s="232"/>
      <c r="AF1252" s="232"/>
      <c r="AG1252" s="232"/>
      <c r="AH1252" s="232"/>
      <c r="AI1252" s="232"/>
      <c r="AJ1252" s="232"/>
      <c r="AK1252" s="232"/>
      <c r="AL1252" s="232"/>
      <c r="AM1252" s="232"/>
      <c r="AN1252" s="232"/>
      <c r="AO1252" s="232"/>
      <c r="AP1252" s="232"/>
      <c r="AQ1252" s="232"/>
      <c r="AR1252" s="231"/>
      <c r="AS1252" s="231"/>
      <c r="AT1252" s="231"/>
      <c r="AU1252" s="231"/>
      <c r="AV1252" s="231"/>
      <c r="AW1252" s="231"/>
      <c r="AX1252" s="231"/>
      <c r="AY1252" s="231"/>
    </row>
    <row r="1253" spans="3:51" s="255" customFormat="1">
      <c r="C1253" s="227"/>
      <c r="D1253" s="253"/>
      <c r="E1253" s="254"/>
      <c r="F1253" s="217"/>
      <c r="G1253" s="228"/>
      <c r="H1253" s="229"/>
      <c r="I1253" s="229"/>
      <c r="J1253" s="216"/>
      <c r="K1253" s="217"/>
      <c r="L1253" s="230"/>
      <c r="M1253" s="231"/>
      <c r="N1253" s="231"/>
      <c r="O1253" s="231"/>
      <c r="P1253" s="231"/>
      <c r="Q1253" s="232"/>
      <c r="R1253" s="232"/>
      <c r="S1253" s="232"/>
      <c r="T1253" s="232"/>
      <c r="U1253" s="232"/>
      <c r="V1253" s="232"/>
      <c r="W1253" s="232"/>
      <c r="X1253" s="232"/>
      <c r="Y1253" s="232"/>
      <c r="Z1253" s="232"/>
      <c r="AA1253" s="232"/>
      <c r="AB1253" s="232"/>
      <c r="AC1253" s="232"/>
      <c r="AD1253" s="232"/>
      <c r="AE1253" s="232"/>
      <c r="AF1253" s="232"/>
      <c r="AG1253" s="232"/>
      <c r="AH1253" s="232"/>
      <c r="AI1253" s="232"/>
      <c r="AJ1253" s="232"/>
      <c r="AK1253" s="232"/>
      <c r="AL1253" s="232"/>
      <c r="AM1253" s="232"/>
      <c r="AN1253" s="232"/>
      <c r="AO1253" s="232"/>
      <c r="AP1253" s="232"/>
      <c r="AQ1253" s="232"/>
      <c r="AR1253" s="231"/>
      <c r="AS1253" s="231"/>
      <c r="AT1253" s="231"/>
      <c r="AU1253" s="231"/>
      <c r="AV1253" s="231"/>
      <c r="AW1253" s="231"/>
      <c r="AX1253" s="231"/>
      <c r="AY1253" s="231"/>
    </row>
    <row r="1254" spans="3:51" s="255" customFormat="1">
      <c r="C1254" s="227"/>
      <c r="D1254" s="253"/>
      <c r="E1254" s="254"/>
      <c r="F1254" s="217"/>
      <c r="G1254" s="228"/>
      <c r="H1254" s="229"/>
      <c r="I1254" s="229"/>
      <c r="J1254" s="216"/>
      <c r="K1254" s="217"/>
      <c r="L1254" s="230"/>
      <c r="M1254" s="231"/>
      <c r="N1254" s="231"/>
      <c r="O1254" s="231"/>
      <c r="P1254" s="231"/>
      <c r="Q1254" s="232"/>
      <c r="R1254" s="232"/>
      <c r="S1254" s="232"/>
      <c r="T1254" s="232"/>
      <c r="U1254" s="232"/>
      <c r="V1254" s="232"/>
      <c r="W1254" s="232"/>
      <c r="X1254" s="232"/>
      <c r="Y1254" s="232"/>
      <c r="Z1254" s="232"/>
      <c r="AA1254" s="232"/>
      <c r="AB1254" s="232"/>
      <c r="AC1254" s="232"/>
      <c r="AD1254" s="232"/>
      <c r="AE1254" s="232"/>
      <c r="AF1254" s="232"/>
      <c r="AG1254" s="232"/>
      <c r="AH1254" s="232"/>
      <c r="AI1254" s="232"/>
      <c r="AJ1254" s="232"/>
      <c r="AK1254" s="232"/>
      <c r="AL1254" s="232"/>
      <c r="AM1254" s="232"/>
      <c r="AN1254" s="232"/>
      <c r="AO1254" s="232"/>
      <c r="AP1254" s="232"/>
      <c r="AQ1254" s="232"/>
      <c r="AR1254" s="231"/>
      <c r="AS1254" s="231"/>
      <c r="AT1254" s="231"/>
      <c r="AU1254" s="231"/>
      <c r="AV1254" s="231"/>
      <c r="AW1254" s="231"/>
      <c r="AX1254" s="231"/>
      <c r="AY1254" s="231"/>
    </row>
    <row r="1255" spans="3:51" s="255" customFormat="1">
      <c r="C1255" s="227"/>
      <c r="D1255" s="253"/>
      <c r="E1255" s="254"/>
      <c r="F1255" s="217"/>
      <c r="G1255" s="228"/>
      <c r="H1255" s="229"/>
      <c r="I1255" s="229"/>
      <c r="J1255" s="216"/>
      <c r="K1255" s="217"/>
      <c r="L1255" s="230"/>
      <c r="M1255" s="231"/>
      <c r="N1255" s="231"/>
      <c r="O1255" s="231"/>
      <c r="P1255" s="231"/>
      <c r="Q1255" s="232"/>
      <c r="R1255" s="232"/>
      <c r="S1255" s="232"/>
      <c r="T1255" s="232"/>
      <c r="U1255" s="232"/>
      <c r="V1255" s="232"/>
      <c r="W1255" s="232"/>
      <c r="X1255" s="232"/>
      <c r="Y1255" s="232"/>
      <c r="Z1255" s="232"/>
      <c r="AA1255" s="232"/>
      <c r="AB1255" s="232"/>
      <c r="AC1255" s="232"/>
      <c r="AD1255" s="232"/>
      <c r="AE1255" s="232"/>
      <c r="AF1255" s="232"/>
      <c r="AG1255" s="232"/>
      <c r="AH1255" s="232"/>
      <c r="AI1255" s="232"/>
      <c r="AJ1255" s="232"/>
      <c r="AK1255" s="232"/>
      <c r="AL1255" s="232"/>
      <c r="AM1255" s="232"/>
      <c r="AN1255" s="232"/>
      <c r="AO1255" s="232"/>
      <c r="AP1255" s="232"/>
      <c r="AQ1255" s="232"/>
      <c r="AR1255" s="231"/>
      <c r="AS1255" s="231"/>
      <c r="AT1255" s="231"/>
      <c r="AU1255" s="231"/>
      <c r="AV1255" s="231"/>
      <c r="AW1255" s="231"/>
      <c r="AX1255" s="231"/>
      <c r="AY1255" s="231"/>
    </row>
    <row r="1256" spans="3:51" s="255" customFormat="1">
      <c r="C1256" s="227"/>
      <c r="D1256" s="253"/>
      <c r="E1256" s="254"/>
      <c r="F1256" s="217"/>
      <c r="G1256" s="228"/>
      <c r="H1256" s="229"/>
      <c r="I1256" s="229"/>
      <c r="J1256" s="216"/>
      <c r="K1256" s="217"/>
      <c r="L1256" s="230"/>
      <c r="M1256" s="231"/>
      <c r="N1256" s="231"/>
      <c r="O1256" s="231"/>
      <c r="P1256" s="231"/>
      <c r="Q1256" s="232"/>
      <c r="R1256" s="232"/>
      <c r="S1256" s="232"/>
      <c r="T1256" s="232"/>
      <c r="U1256" s="232"/>
      <c r="V1256" s="232"/>
      <c r="W1256" s="232"/>
      <c r="X1256" s="232"/>
      <c r="Y1256" s="232"/>
      <c r="Z1256" s="232"/>
      <c r="AA1256" s="232"/>
      <c r="AB1256" s="232"/>
      <c r="AC1256" s="232"/>
      <c r="AD1256" s="232"/>
      <c r="AE1256" s="232"/>
      <c r="AF1256" s="232"/>
      <c r="AG1256" s="232"/>
      <c r="AH1256" s="232"/>
      <c r="AI1256" s="232"/>
      <c r="AJ1256" s="232"/>
      <c r="AK1256" s="232"/>
      <c r="AL1256" s="232"/>
      <c r="AM1256" s="232"/>
      <c r="AN1256" s="232"/>
      <c r="AO1256" s="232"/>
      <c r="AP1256" s="232"/>
      <c r="AQ1256" s="232"/>
      <c r="AR1256" s="231"/>
      <c r="AS1256" s="231"/>
      <c r="AT1256" s="231"/>
      <c r="AU1256" s="231"/>
      <c r="AV1256" s="231"/>
      <c r="AW1256" s="231"/>
      <c r="AX1256" s="231"/>
      <c r="AY1256" s="231"/>
    </row>
    <row r="1257" spans="3:51" s="255" customFormat="1">
      <c r="C1257" s="227"/>
      <c r="D1257" s="253"/>
      <c r="E1257" s="254"/>
      <c r="F1257" s="217"/>
      <c r="G1257" s="228"/>
      <c r="H1257" s="229"/>
      <c r="I1257" s="229"/>
      <c r="J1257" s="216"/>
      <c r="K1257" s="217"/>
      <c r="L1257" s="230"/>
      <c r="M1257" s="231"/>
      <c r="N1257" s="231"/>
      <c r="O1257" s="231"/>
      <c r="P1257" s="231"/>
      <c r="Q1257" s="232"/>
      <c r="R1257" s="232"/>
      <c r="S1257" s="232"/>
      <c r="T1257" s="232"/>
      <c r="U1257" s="232"/>
      <c r="V1257" s="232"/>
      <c r="W1257" s="232"/>
      <c r="X1257" s="232"/>
      <c r="Y1257" s="232"/>
      <c r="Z1257" s="232"/>
      <c r="AA1257" s="232"/>
      <c r="AB1257" s="232"/>
      <c r="AC1257" s="232"/>
      <c r="AD1257" s="232"/>
      <c r="AE1257" s="232"/>
      <c r="AF1257" s="232"/>
      <c r="AG1257" s="232"/>
      <c r="AH1257" s="232"/>
      <c r="AI1257" s="232"/>
      <c r="AJ1257" s="232"/>
      <c r="AK1257" s="232"/>
      <c r="AL1257" s="232"/>
      <c r="AM1257" s="232"/>
      <c r="AN1257" s="232"/>
      <c r="AO1257" s="232"/>
      <c r="AP1257" s="232"/>
      <c r="AQ1257" s="232"/>
      <c r="AR1257" s="231"/>
      <c r="AS1257" s="231"/>
      <c r="AT1257" s="231"/>
      <c r="AU1257" s="231"/>
      <c r="AV1257" s="231"/>
      <c r="AW1257" s="231"/>
      <c r="AX1257" s="231"/>
      <c r="AY1257" s="231"/>
    </row>
    <row r="1258" spans="3:51" s="255" customFormat="1">
      <c r="C1258" s="227"/>
      <c r="D1258" s="253"/>
      <c r="E1258" s="254"/>
      <c r="F1258" s="217"/>
      <c r="G1258" s="228"/>
      <c r="H1258" s="229"/>
      <c r="I1258" s="229"/>
      <c r="J1258" s="216"/>
      <c r="K1258" s="217"/>
      <c r="L1258" s="230"/>
      <c r="M1258" s="231"/>
      <c r="N1258" s="231"/>
      <c r="O1258" s="231"/>
      <c r="P1258" s="231"/>
      <c r="Q1258" s="232"/>
      <c r="R1258" s="232"/>
      <c r="S1258" s="232"/>
      <c r="T1258" s="232"/>
      <c r="U1258" s="232"/>
      <c r="V1258" s="232"/>
      <c r="W1258" s="232"/>
      <c r="X1258" s="232"/>
      <c r="Y1258" s="232"/>
      <c r="Z1258" s="232"/>
      <c r="AA1258" s="232"/>
      <c r="AB1258" s="232"/>
      <c r="AC1258" s="232"/>
      <c r="AD1258" s="232"/>
      <c r="AE1258" s="232"/>
      <c r="AF1258" s="232"/>
      <c r="AG1258" s="232"/>
      <c r="AH1258" s="232"/>
      <c r="AI1258" s="232"/>
      <c r="AJ1258" s="232"/>
      <c r="AK1258" s="232"/>
      <c r="AL1258" s="232"/>
      <c r="AM1258" s="232"/>
      <c r="AN1258" s="232"/>
      <c r="AO1258" s="232"/>
      <c r="AP1258" s="232"/>
      <c r="AQ1258" s="232"/>
      <c r="AR1258" s="231"/>
      <c r="AS1258" s="231"/>
      <c r="AT1258" s="231"/>
      <c r="AU1258" s="231"/>
      <c r="AV1258" s="231"/>
      <c r="AW1258" s="231"/>
      <c r="AX1258" s="231"/>
      <c r="AY1258" s="231"/>
    </row>
    <row r="1259" spans="3:51" s="255" customFormat="1">
      <c r="C1259" s="227"/>
      <c r="D1259" s="253"/>
      <c r="E1259" s="254"/>
      <c r="F1259" s="217"/>
      <c r="G1259" s="228"/>
      <c r="H1259" s="229"/>
      <c r="I1259" s="229"/>
      <c r="J1259" s="216"/>
      <c r="K1259" s="217"/>
      <c r="L1259" s="230"/>
      <c r="M1259" s="231"/>
      <c r="N1259" s="231"/>
      <c r="O1259" s="231"/>
      <c r="P1259" s="231"/>
      <c r="Q1259" s="232"/>
      <c r="R1259" s="232"/>
      <c r="S1259" s="232"/>
      <c r="T1259" s="232"/>
      <c r="U1259" s="232"/>
      <c r="V1259" s="232"/>
      <c r="W1259" s="232"/>
      <c r="X1259" s="232"/>
      <c r="Y1259" s="232"/>
      <c r="Z1259" s="232"/>
      <c r="AA1259" s="232"/>
      <c r="AB1259" s="232"/>
      <c r="AC1259" s="232"/>
      <c r="AD1259" s="232"/>
      <c r="AE1259" s="232"/>
      <c r="AF1259" s="232"/>
      <c r="AG1259" s="232"/>
      <c r="AH1259" s="232"/>
      <c r="AI1259" s="232"/>
      <c r="AJ1259" s="232"/>
      <c r="AK1259" s="232"/>
      <c r="AL1259" s="232"/>
      <c r="AM1259" s="232"/>
      <c r="AN1259" s="232"/>
      <c r="AO1259" s="232"/>
      <c r="AP1259" s="232"/>
      <c r="AQ1259" s="232"/>
      <c r="AR1259" s="231"/>
      <c r="AS1259" s="231"/>
      <c r="AT1259" s="231"/>
      <c r="AU1259" s="231"/>
      <c r="AV1259" s="231"/>
      <c r="AW1259" s="231"/>
      <c r="AX1259" s="231"/>
      <c r="AY1259" s="231"/>
    </row>
    <row r="1260" spans="3:51" s="255" customFormat="1">
      <c r="C1260" s="227"/>
      <c r="D1260" s="253"/>
      <c r="E1260" s="254"/>
      <c r="F1260" s="217"/>
      <c r="G1260" s="228"/>
      <c r="H1260" s="229"/>
      <c r="I1260" s="229"/>
      <c r="J1260" s="216"/>
      <c r="K1260" s="217"/>
      <c r="L1260" s="230"/>
      <c r="M1260" s="231"/>
      <c r="N1260" s="231"/>
      <c r="O1260" s="231"/>
      <c r="P1260" s="231"/>
      <c r="Q1260" s="232"/>
      <c r="R1260" s="232"/>
      <c r="S1260" s="232"/>
      <c r="T1260" s="232"/>
      <c r="U1260" s="232"/>
      <c r="V1260" s="232"/>
      <c r="W1260" s="232"/>
      <c r="X1260" s="232"/>
      <c r="Y1260" s="232"/>
      <c r="Z1260" s="232"/>
      <c r="AA1260" s="232"/>
      <c r="AB1260" s="232"/>
      <c r="AC1260" s="232"/>
      <c r="AD1260" s="232"/>
      <c r="AE1260" s="232"/>
      <c r="AF1260" s="232"/>
      <c r="AG1260" s="232"/>
      <c r="AH1260" s="232"/>
      <c r="AI1260" s="232"/>
      <c r="AJ1260" s="232"/>
      <c r="AK1260" s="232"/>
      <c r="AL1260" s="232"/>
      <c r="AM1260" s="232"/>
      <c r="AN1260" s="232"/>
      <c r="AO1260" s="232"/>
      <c r="AP1260" s="232"/>
      <c r="AQ1260" s="232"/>
      <c r="AR1260" s="231"/>
      <c r="AS1260" s="231"/>
      <c r="AT1260" s="231"/>
      <c r="AU1260" s="231"/>
      <c r="AV1260" s="231"/>
      <c r="AW1260" s="231"/>
      <c r="AX1260" s="231"/>
      <c r="AY1260" s="231"/>
    </row>
    <row r="1261" spans="3:51" s="255" customFormat="1">
      <c r="C1261" s="227"/>
      <c r="D1261" s="253"/>
      <c r="E1261" s="254"/>
      <c r="F1261" s="217"/>
      <c r="G1261" s="228"/>
      <c r="H1261" s="229"/>
      <c r="I1261" s="229"/>
      <c r="J1261" s="216"/>
      <c r="K1261" s="217"/>
      <c r="L1261" s="230"/>
      <c r="M1261" s="231"/>
      <c r="N1261" s="231"/>
      <c r="O1261" s="231"/>
      <c r="P1261" s="231"/>
      <c r="Q1261" s="232"/>
      <c r="R1261" s="232"/>
      <c r="S1261" s="232"/>
      <c r="T1261" s="232"/>
      <c r="U1261" s="232"/>
      <c r="V1261" s="232"/>
      <c r="W1261" s="232"/>
      <c r="X1261" s="232"/>
      <c r="Y1261" s="232"/>
      <c r="Z1261" s="232"/>
      <c r="AA1261" s="232"/>
      <c r="AB1261" s="232"/>
      <c r="AC1261" s="232"/>
      <c r="AD1261" s="232"/>
      <c r="AE1261" s="232"/>
      <c r="AF1261" s="232"/>
      <c r="AG1261" s="232"/>
      <c r="AH1261" s="232"/>
      <c r="AI1261" s="232"/>
      <c r="AJ1261" s="232"/>
      <c r="AK1261" s="232"/>
      <c r="AL1261" s="232"/>
      <c r="AM1261" s="232"/>
      <c r="AN1261" s="232"/>
      <c r="AO1261" s="232"/>
      <c r="AP1261" s="232"/>
      <c r="AQ1261" s="232"/>
      <c r="AR1261" s="231"/>
      <c r="AS1261" s="231"/>
      <c r="AT1261" s="231"/>
      <c r="AU1261" s="231"/>
      <c r="AV1261" s="231"/>
      <c r="AW1261" s="231"/>
      <c r="AX1261" s="231"/>
      <c r="AY1261" s="231"/>
    </row>
    <row r="1262" spans="3:51" s="255" customFormat="1">
      <c r="C1262" s="227"/>
      <c r="D1262" s="253"/>
      <c r="E1262" s="254"/>
      <c r="F1262" s="217"/>
      <c r="G1262" s="228"/>
      <c r="H1262" s="229"/>
      <c r="I1262" s="229"/>
      <c r="J1262" s="216"/>
      <c r="K1262" s="217"/>
      <c r="L1262" s="230"/>
      <c r="M1262" s="231"/>
      <c r="N1262" s="231"/>
      <c r="O1262" s="231"/>
      <c r="P1262" s="231"/>
      <c r="Q1262" s="232"/>
      <c r="R1262" s="232"/>
      <c r="S1262" s="232"/>
      <c r="T1262" s="232"/>
      <c r="U1262" s="232"/>
      <c r="V1262" s="232"/>
      <c r="W1262" s="232"/>
      <c r="X1262" s="232"/>
      <c r="Y1262" s="232"/>
      <c r="Z1262" s="232"/>
      <c r="AA1262" s="232"/>
      <c r="AB1262" s="232"/>
      <c r="AC1262" s="232"/>
      <c r="AD1262" s="232"/>
      <c r="AE1262" s="232"/>
      <c r="AF1262" s="232"/>
      <c r="AG1262" s="232"/>
      <c r="AH1262" s="232"/>
      <c r="AI1262" s="232"/>
      <c r="AJ1262" s="232"/>
      <c r="AK1262" s="232"/>
      <c r="AL1262" s="232"/>
      <c r="AM1262" s="232"/>
      <c r="AN1262" s="232"/>
      <c r="AO1262" s="232"/>
      <c r="AP1262" s="232"/>
      <c r="AQ1262" s="232"/>
      <c r="AR1262" s="231"/>
      <c r="AS1262" s="231"/>
      <c r="AT1262" s="231"/>
      <c r="AU1262" s="231"/>
      <c r="AV1262" s="231"/>
      <c r="AW1262" s="231"/>
      <c r="AX1262" s="231"/>
      <c r="AY1262" s="231"/>
    </row>
    <row r="1263" spans="3:51" s="255" customFormat="1">
      <c r="C1263" s="227"/>
      <c r="D1263" s="253"/>
      <c r="E1263" s="254"/>
      <c r="F1263" s="217"/>
      <c r="G1263" s="228"/>
      <c r="H1263" s="229"/>
      <c r="I1263" s="229"/>
      <c r="J1263" s="216"/>
      <c r="K1263" s="217"/>
      <c r="L1263" s="230"/>
      <c r="M1263" s="231"/>
      <c r="N1263" s="231"/>
      <c r="O1263" s="231"/>
      <c r="P1263" s="231"/>
      <c r="Q1263" s="232"/>
      <c r="R1263" s="232"/>
      <c r="S1263" s="232"/>
      <c r="T1263" s="232"/>
      <c r="U1263" s="232"/>
      <c r="V1263" s="232"/>
      <c r="W1263" s="232"/>
      <c r="X1263" s="232"/>
      <c r="Y1263" s="232"/>
      <c r="Z1263" s="232"/>
      <c r="AA1263" s="232"/>
      <c r="AB1263" s="232"/>
      <c r="AC1263" s="232"/>
      <c r="AD1263" s="232"/>
      <c r="AE1263" s="232"/>
      <c r="AF1263" s="232"/>
      <c r="AG1263" s="232"/>
      <c r="AH1263" s="232"/>
      <c r="AI1263" s="232"/>
      <c r="AJ1263" s="232"/>
      <c r="AK1263" s="232"/>
      <c r="AL1263" s="232"/>
      <c r="AM1263" s="232"/>
      <c r="AN1263" s="232"/>
      <c r="AO1263" s="232"/>
      <c r="AP1263" s="232"/>
      <c r="AQ1263" s="232"/>
      <c r="AR1263" s="231"/>
      <c r="AS1263" s="231"/>
      <c r="AT1263" s="231"/>
      <c r="AU1263" s="231"/>
      <c r="AV1263" s="231"/>
      <c r="AW1263" s="231"/>
      <c r="AX1263" s="231"/>
      <c r="AY1263" s="231"/>
    </row>
    <row r="1264" spans="3:51" s="255" customFormat="1">
      <c r="C1264" s="227"/>
      <c r="D1264" s="253"/>
      <c r="E1264" s="254"/>
      <c r="F1264" s="217"/>
      <c r="G1264" s="228"/>
      <c r="H1264" s="229"/>
      <c r="I1264" s="229"/>
      <c r="J1264" s="216"/>
      <c r="K1264" s="217"/>
      <c r="L1264" s="230"/>
      <c r="M1264" s="231"/>
      <c r="N1264" s="231"/>
      <c r="O1264" s="231"/>
      <c r="P1264" s="231"/>
      <c r="Q1264" s="232"/>
      <c r="R1264" s="232"/>
      <c r="S1264" s="232"/>
      <c r="T1264" s="232"/>
      <c r="U1264" s="232"/>
      <c r="V1264" s="232"/>
      <c r="W1264" s="232"/>
      <c r="X1264" s="232"/>
      <c r="Y1264" s="232"/>
      <c r="Z1264" s="232"/>
      <c r="AA1264" s="232"/>
      <c r="AB1264" s="232"/>
      <c r="AC1264" s="232"/>
      <c r="AD1264" s="232"/>
      <c r="AE1264" s="232"/>
      <c r="AF1264" s="232"/>
      <c r="AG1264" s="232"/>
      <c r="AH1264" s="232"/>
      <c r="AI1264" s="232"/>
      <c r="AJ1264" s="232"/>
      <c r="AK1264" s="232"/>
      <c r="AL1264" s="232"/>
      <c r="AM1264" s="232"/>
      <c r="AN1264" s="232"/>
      <c r="AO1264" s="232"/>
      <c r="AP1264" s="232"/>
      <c r="AQ1264" s="232"/>
      <c r="AR1264" s="231"/>
      <c r="AS1264" s="231"/>
      <c r="AT1264" s="231"/>
      <c r="AU1264" s="231"/>
      <c r="AV1264" s="231"/>
      <c r="AW1264" s="231"/>
      <c r="AX1264" s="231"/>
      <c r="AY1264" s="231"/>
    </row>
    <row r="1265" spans="3:51" s="255" customFormat="1">
      <c r="C1265" s="227"/>
      <c r="D1265" s="253"/>
      <c r="E1265" s="254"/>
      <c r="F1265" s="217"/>
      <c r="G1265" s="228"/>
      <c r="H1265" s="229"/>
      <c r="I1265" s="229"/>
      <c r="J1265" s="216"/>
      <c r="K1265" s="217"/>
      <c r="L1265" s="230"/>
      <c r="M1265" s="231"/>
      <c r="N1265" s="231"/>
      <c r="O1265" s="231"/>
      <c r="P1265" s="231"/>
      <c r="Q1265" s="232"/>
      <c r="R1265" s="232"/>
      <c r="S1265" s="232"/>
      <c r="T1265" s="232"/>
      <c r="U1265" s="232"/>
      <c r="V1265" s="232"/>
      <c r="W1265" s="232"/>
      <c r="X1265" s="232"/>
      <c r="Y1265" s="232"/>
      <c r="Z1265" s="232"/>
      <c r="AA1265" s="232"/>
      <c r="AB1265" s="232"/>
      <c r="AC1265" s="232"/>
      <c r="AD1265" s="232"/>
      <c r="AE1265" s="232"/>
      <c r="AF1265" s="232"/>
      <c r="AG1265" s="232"/>
      <c r="AH1265" s="232"/>
      <c r="AI1265" s="232"/>
      <c r="AJ1265" s="232"/>
      <c r="AK1265" s="232"/>
      <c r="AL1265" s="232"/>
      <c r="AM1265" s="232"/>
      <c r="AN1265" s="232"/>
      <c r="AO1265" s="232"/>
      <c r="AP1265" s="232"/>
      <c r="AQ1265" s="232"/>
      <c r="AR1265" s="231"/>
      <c r="AS1265" s="231"/>
      <c r="AT1265" s="231"/>
      <c r="AU1265" s="231"/>
      <c r="AV1265" s="231"/>
      <c r="AW1265" s="231"/>
      <c r="AX1265" s="231"/>
      <c r="AY1265" s="231"/>
    </row>
    <row r="1266" spans="3:51" s="255" customFormat="1">
      <c r="C1266" s="227"/>
      <c r="D1266" s="253"/>
      <c r="E1266" s="254"/>
      <c r="F1266" s="217"/>
      <c r="G1266" s="228"/>
      <c r="H1266" s="229"/>
      <c r="I1266" s="229"/>
      <c r="J1266" s="216"/>
      <c r="K1266" s="217"/>
      <c r="L1266" s="230"/>
      <c r="M1266" s="231"/>
      <c r="N1266" s="231"/>
      <c r="O1266" s="231"/>
      <c r="P1266" s="231"/>
      <c r="Q1266" s="232"/>
      <c r="R1266" s="232"/>
      <c r="S1266" s="232"/>
      <c r="T1266" s="232"/>
      <c r="U1266" s="232"/>
      <c r="V1266" s="232"/>
      <c r="W1266" s="232"/>
      <c r="X1266" s="232"/>
      <c r="Y1266" s="232"/>
      <c r="Z1266" s="232"/>
      <c r="AA1266" s="232"/>
      <c r="AB1266" s="232"/>
      <c r="AC1266" s="232"/>
      <c r="AD1266" s="232"/>
      <c r="AE1266" s="232"/>
      <c r="AF1266" s="232"/>
      <c r="AG1266" s="232"/>
      <c r="AH1266" s="232"/>
      <c r="AI1266" s="232"/>
      <c r="AJ1266" s="232"/>
      <c r="AK1266" s="232"/>
      <c r="AL1266" s="232"/>
      <c r="AM1266" s="232"/>
      <c r="AN1266" s="232"/>
      <c r="AO1266" s="232"/>
      <c r="AP1266" s="232"/>
      <c r="AQ1266" s="232"/>
      <c r="AR1266" s="231"/>
      <c r="AS1266" s="231"/>
      <c r="AT1266" s="231"/>
      <c r="AU1266" s="231"/>
      <c r="AV1266" s="231"/>
      <c r="AW1266" s="231"/>
      <c r="AX1266" s="231"/>
      <c r="AY1266" s="231"/>
    </row>
    <row r="1267" spans="3:51" s="255" customFormat="1">
      <c r="C1267" s="227"/>
      <c r="D1267" s="253"/>
      <c r="E1267" s="254"/>
      <c r="F1267" s="217"/>
      <c r="G1267" s="228"/>
      <c r="H1267" s="229"/>
      <c r="I1267" s="229"/>
      <c r="J1267" s="216"/>
      <c r="K1267" s="217"/>
      <c r="L1267" s="230"/>
      <c r="M1267" s="231"/>
      <c r="N1267" s="231"/>
      <c r="O1267" s="231"/>
      <c r="P1267" s="231"/>
      <c r="Q1267" s="232"/>
      <c r="R1267" s="232"/>
      <c r="S1267" s="232"/>
      <c r="T1267" s="232"/>
      <c r="U1267" s="232"/>
      <c r="V1267" s="232"/>
      <c r="W1267" s="232"/>
      <c r="X1267" s="232"/>
      <c r="Y1267" s="232"/>
      <c r="Z1267" s="232"/>
      <c r="AA1267" s="232"/>
      <c r="AB1267" s="232"/>
      <c r="AC1267" s="232"/>
      <c r="AD1267" s="232"/>
      <c r="AE1267" s="232"/>
      <c r="AF1267" s="232"/>
      <c r="AG1267" s="232"/>
      <c r="AH1267" s="232"/>
      <c r="AI1267" s="232"/>
      <c r="AJ1267" s="232"/>
      <c r="AK1267" s="232"/>
      <c r="AL1267" s="232"/>
      <c r="AM1267" s="232"/>
      <c r="AN1267" s="232"/>
      <c r="AO1267" s="232"/>
      <c r="AP1267" s="232"/>
      <c r="AQ1267" s="232"/>
      <c r="AR1267" s="231"/>
      <c r="AS1267" s="231"/>
      <c r="AT1267" s="231"/>
      <c r="AU1267" s="231"/>
      <c r="AV1267" s="231"/>
      <c r="AW1267" s="231"/>
      <c r="AX1267" s="231"/>
      <c r="AY1267" s="231"/>
    </row>
    <row r="1268" spans="3:51" s="255" customFormat="1">
      <c r="C1268" s="227"/>
      <c r="D1268" s="253"/>
      <c r="E1268" s="254"/>
      <c r="F1268" s="217"/>
      <c r="G1268" s="228"/>
      <c r="H1268" s="229"/>
      <c r="I1268" s="229"/>
      <c r="J1268" s="216"/>
      <c r="K1268" s="217"/>
      <c r="L1268" s="230"/>
      <c r="M1268" s="231"/>
      <c r="N1268" s="231"/>
      <c r="O1268" s="231"/>
      <c r="P1268" s="231"/>
      <c r="Q1268" s="232"/>
      <c r="R1268" s="232"/>
      <c r="S1268" s="232"/>
      <c r="T1268" s="232"/>
      <c r="U1268" s="232"/>
      <c r="V1268" s="232"/>
      <c r="W1268" s="232"/>
      <c r="X1268" s="232"/>
      <c r="Y1268" s="232"/>
      <c r="Z1268" s="232"/>
      <c r="AA1268" s="232"/>
      <c r="AB1268" s="232"/>
      <c r="AC1268" s="232"/>
      <c r="AD1268" s="232"/>
      <c r="AE1268" s="232"/>
      <c r="AF1268" s="232"/>
      <c r="AG1268" s="232"/>
      <c r="AH1268" s="232"/>
      <c r="AI1268" s="232"/>
      <c r="AJ1268" s="232"/>
      <c r="AK1268" s="232"/>
      <c r="AL1268" s="232"/>
      <c r="AM1268" s="232"/>
      <c r="AN1268" s="232"/>
      <c r="AO1268" s="232"/>
      <c r="AP1268" s="232"/>
      <c r="AQ1268" s="232"/>
      <c r="AR1268" s="231"/>
      <c r="AS1268" s="231"/>
      <c r="AT1268" s="231"/>
      <c r="AU1268" s="231"/>
      <c r="AV1268" s="231"/>
      <c r="AW1268" s="231"/>
      <c r="AX1268" s="231"/>
      <c r="AY1268" s="231"/>
    </row>
    <row r="1269" spans="3:51" s="255" customFormat="1">
      <c r="C1269" s="227"/>
      <c r="D1269" s="253"/>
      <c r="E1269" s="254"/>
      <c r="F1269" s="217"/>
      <c r="G1269" s="228"/>
      <c r="H1269" s="229"/>
      <c r="I1269" s="229"/>
      <c r="J1269" s="216"/>
      <c r="K1269" s="217"/>
      <c r="L1269" s="230"/>
      <c r="M1269" s="231"/>
      <c r="N1269" s="231"/>
      <c r="O1269" s="231"/>
      <c r="P1269" s="231"/>
      <c r="Q1269" s="232"/>
      <c r="R1269" s="232"/>
      <c r="S1269" s="232"/>
      <c r="T1269" s="232"/>
      <c r="U1269" s="232"/>
      <c r="V1269" s="232"/>
      <c r="W1269" s="232"/>
      <c r="X1269" s="232"/>
      <c r="Y1269" s="232"/>
      <c r="Z1269" s="232"/>
      <c r="AA1269" s="232"/>
      <c r="AB1269" s="232"/>
      <c r="AC1269" s="232"/>
      <c r="AD1269" s="232"/>
      <c r="AE1269" s="232"/>
      <c r="AF1269" s="232"/>
      <c r="AG1269" s="232"/>
      <c r="AH1269" s="232"/>
      <c r="AI1269" s="232"/>
      <c r="AJ1269" s="232"/>
      <c r="AK1269" s="232"/>
      <c r="AL1269" s="232"/>
      <c r="AM1269" s="232"/>
      <c r="AN1269" s="232"/>
      <c r="AO1269" s="232"/>
      <c r="AP1269" s="232"/>
      <c r="AQ1269" s="232"/>
      <c r="AR1269" s="231"/>
      <c r="AS1269" s="231"/>
      <c r="AT1269" s="231"/>
      <c r="AU1269" s="231"/>
      <c r="AV1269" s="231"/>
      <c r="AW1269" s="231"/>
      <c r="AX1269" s="231"/>
      <c r="AY1269" s="231"/>
    </row>
    <row r="1270" spans="3:51" s="255" customFormat="1">
      <c r="C1270" s="227"/>
      <c r="D1270" s="253"/>
      <c r="E1270" s="254"/>
      <c r="F1270" s="217"/>
      <c r="G1270" s="228"/>
      <c r="H1270" s="229"/>
      <c r="I1270" s="229"/>
      <c r="J1270" s="216"/>
      <c r="K1270" s="217"/>
      <c r="L1270" s="230"/>
      <c r="M1270" s="231"/>
      <c r="N1270" s="231"/>
      <c r="O1270" s="231"/>
      <c r="P1270" s="231"/>
      <c r="Q1270" s="232"/>
      <c r="R1270" s="232"/>
      <c r="S1270" s="232"/>
      <c r="T1270" s="232"/>
      <c r="U1270" s="232"/>
      <c r="V1270" s="232"/>
      <c r="W1270" s="232"/>
      <c r="X1270" s="232"/>
      <c r="Y1270" s="232"/>
      <c r="Z1270" s="232"/>
      <c r="AA1270" s="232"/>
      <c r="AB1270" s="232"/>
      <c r="AC1270" s="232"/>
      <c r="AD1270" s="232"/>
      <c r="AE1270" s="232"/>
      <c r="AF1270" s="232"/>
      <c r="AG1270" s="232"/>
      <c r="AH1270" s="232"/>
      <c r="AI1270" s="232"/>
      <c r="AJ1270" s="232"/>
      <c r="AK1270" s="232"/>
      <c r="AL1270" s="232"/>
      <c r="AM1270" s="232"/>
      <c r="AN1270" s="232"/>
      <c r="AO1270" s="232"/>
      <c r="AP1270" s="232"/>
      <c r="AQ1270" s="232"/>
      <c r="AR1270" s="231"/>
      <c r="AS1270" s="231"/>
      <c r="AT1270" s="231"/>
      <c r="AU1270" s="231"/>
      <c r="AV1270" s="231"/>
      <c r="AW1270" s="231"/>
      <c r="AX1270" s="231"/>
      <c r="AY1270" s="231"/>
    </row>
    <row r="1271" spans="3:51" s="255" customFormat="1">
      <c r="C1271" s="227"/>
      <c r="D1271" s="253"/>
      <c r="E1271" s="254"/>
      <c r="F1271" s="217"/>
      <c r="G1271" s="228"/>
      <c r="H1271" s="229"/>
      <c r="I1271" s="229"/>
      <c r="J1271" s="216"/>
      <c r="K1271" s="217"/>
      <c r="L1271" s="230"/>
      <c r="M1271" s="231"/>
      <c r="N1271" s="231"/>
      <c r="O1271" s="231"/>
      <c r="P1271" s="231"/>
      <c r="Q1271" s="232"/>
      <c r="R1271" s="232"/>
      <c r="S1271" s="232"/>
      <c r="T1271" s="232"/>
      <c r="U1271" s="232"/>
      <c r="V1271" s="232"/>
      <c r="W1271" s="232"/>
      <c r="X1271" s="232"/>
      <c r="Y1271" s="232"/>
      <c r="Z1271" s="232"/>
      <c r="AA1271" s="232"/>
      <c r="AB1271" s="232"/>
      <c r="AC1271" s="232"/>
      <c r="AD1271" s="232"/>
      <c r="AE1271" s="232"/>
      <c r="AF1271" s="232"/>
      <c r="AG1271" s="232"/>
      <c r="AH1271" s="232"/>
      <c r="AI1271" s="232"/>
      <c r="AJ1271" s="232"/>
      <c r="AK1271" s="232"/>
      <c r="AL1271" s="232"/>
      <c r="AM1271" s="232"/>
      <c r="AN1271" s="232"/>
      <c r="AO1271" s="232"/>
      <c r="AP1271" s="232"/>
      <c r="AQ1271" s="232"/>
      <c r="AR1271" s="231"/>
      <c r="AS1271" s="231"/>
      <c r="AT1271" s="231"/>
      <c r="AU1271" s="231"/>
      <c r="AV1271" s="231"/>
      <c r="AW1271" s="231"/>
      <c r="AX1271" s="231"/>
      <c r="AY1271" s="231"/>
    </row>
    <row r="1272" spans="3:51" s="255" customFormat="1">
      <c r="C1272" s="227"/>
      <c r="D1272" s="253"/>
      <c r="E1272" s="254"/>
      <c r="F1272" s="217"/>
      <c r="G1272" s="228"/>
      <c r="H1272" s="229"/>
      <c r="I1272" s="229"/>
      <c r="J1272" s="216"/>
      <c r="K1272" s="217"/>
      <c r="L1272" s="230"/>
      <c r="M1272" s="231"/>
      <c r="N1272" s="231"/>
      <c r="O1272" s="231"/>
      <c r="P1272" s="231"/>
      <c r="Q1272" s="232"/>
      <c r="R1272" s="232"/>
      <c r="S1272" s="232"/>
      <c r="T1272" s="232"/>
      <c r="U1272" s="232"/>
      <c r="V1272" s="232"/>
      <c r="W1272" s="232"/>
      <c r="X1272" s="232"/>
      <c r="Y1272" s="232"/>
      <c r="Z1272" s="232"/>
      <c r="AA1272" s="232"/>
      <c r="AB1272" s="232"/>
      <c r="AC1272" s="232"/>
      <c r="AD1272" s="232"/>
      <c r="AE1272" s="232"/>
      <c r="AF1272" s="232"/>
      <c r="AG1272" s="232"/>
      <c r="AH1272" s="232"/>
      <c r="AI1272" s="232"/>
      <c r="AJ1272" s="232"/>
      <c r="AK1272" s="232"/>
      <c r="AL1272" s="232"/>
      <c r="AM1272" s="232"/>
      <c r="AN1272" s="232"/>
      <c r="AO1272" s="232"/>
      <c r="AP1272" s="232"/>
      <c r="AQ1272" s="232"/>
      <c r="AR1272" s="231"/>
      <c r="AS1272" s="231"/>
      <c r="AT1272" s="231"/>
      <c r="AU1272" s="231"/>
      <c r="AV1272" s="231"/>
      <c r="AW1272" s="231"/>
      <c r="AX1272" s="231"/>
      <c r="AY1272" s="231"/>
    </row>
    <row r="1273" spans="3:51" s="255" customFormat="1">
      <c r="C1273" s="227"/>
      <c r="D1273" s="253"/>
      <c r="E1273" s="254"/>
      <c r="F1273" s="217"/>
      <c r="G1273" s="228"/>
      <c r="H1273" s="229"/>
      <c r="I1273" s="229"/>
      <c r="J1273" s="216"/>
      <c r="K1273" s="217"/>
      <c r="L1273" s="230"/>
      <c r="M1273" s="231"/>
      <c r="N1273" s="231"/>
      <c r="O1273" s="231"/>
      <c r="P1273" s="231"/>
      <c r="Q1273" s="232"/>
      <c r="R1273" s="232"/>
      <c r="S1273" s="232"/>
      <c r="T1273" s="232"/>
      <c r="U1273" s="232"/>
      <c r="V1273" s="232"/>
      <c r="W1273" s="232"/>
      <c r="X1273" s="232"/>
      <c r="Y1273" s="232"/>
      <c r="Z1273" s="232"/>
      <c r="AA1273" s="232"/>
      <c r="AB1273" s="232"/>
      <c r="AC1273" s="232"/>
      <c r="AD1273" s="232"/>
      <c r="AE1273" s="232"/>
      <c r="AF1273" s="232"/>
      <c r="AG1273" s="232"/>
      <c r="AH1273" s="232"/>
      <c r="AI1273" s="232"/>
      <c r="AJ1273" s="232"/>
      <c r="AK1273" s="232"/>
      <c r="AL1273" s="232"/>
      <c r="AM1273" s="232"/>
      <c r="AN1273" s="232"/>
      <c r="AO1273" s="232"/>
      <c r="AP1273" s="232"/>
      <c r="AQ1273" s="232"/>
      <c r="AR1273" s="231"/>
      <c r="AS1273" s="231"/>
      <c r="AT1273" s="231"/>
      <c r="AU1273" s="231"/>
      <c r="AV1273" s="231"/>
      <c r="AW1273" s="231"/>
      <c r="AX1273" s="231"/>
      <c r="AY1273" s="231"/>
    </row>
    <row r="1274" spans="3:51" s="255" customFormat="1">
      <c r="C1274" s="227"/>
      <c r="D1274" s="253"/>
      <c r="E1274" s="254"/>
      <c r="F1274" s="217"/>
      <c r="G1274" s="228"/>
      <c r="H1274" s="229"/>
      <c r="I1274" s="229"/>
      <c r="J1274" s="216"/>
      <c r="K1274" s="217"/>
      <c r="L1274" s="230"/>
      <c r="M1274" s="231"/>
      <c r="N1274" s="231"/>
      <c r="O1274" s="231"/>
      <c r="P1274" s="231"/>
      <c r="Q1274" s="232"/>
      <c r="R1274" s="232"/>
      <c r="S1274" s="232"/>
      <c r="T1274" s="232"/>
      <c r="U1274" s="232"/>
      <c r="V1274" s="232"/>
      <c r="W1274" s="232"/>
      <c r="X1274" s="232"/>
      <c r="Y1274" s="232"/>
      <c r="Z1274" s="232"/>
      <c r="AA1274" s="232"/>
      <c r="AB1274" s="232"/>
      <c r="AC1274" s="232"/>
      <c r="AD1274" s="232"/>
      <c r="AE1274" s="232"/>
      <c r="AF1274" s="232"/>
      <c r="AG1274" s="232"/>
      <c r="AH1274" s="232"/>
      <c r="AI1274" s="232"/>
      <c r="AJ1274" s="232"/>
      <c r="AK1274" s="232"/>
      <c r="AL1274" s="232"/>
      <c r="AM1274" s="232"/>
      <c r="AN1274" s="232"/>
      <c r="AO1274" s="232"/>
      <c r="AP1274" s="232"/>
      <c r="AQ1274" s="232"/>
      <c r="AR1274" s="231"/>
      <c r="AS1274" s="231"/>
      <c r="AT1274" s="231"/>
      <c r="AU1274" s="231"/>
      <c r="AV1274" s="231"/>
      <c r="AW1274" s="231"/>
      <c r="AX1274" s="231"/>
      <c r="AY1274" s="231"/>
    </row>
    <row r="1275" spans="3:51" s="255" customFormat="1">
      <c r="C1275" s="227"/>
      <c r="D1275" s="253"/>
      <c r="E1275" s="254"/>
      <c r="F1275" s="217"/>
      <c r="G1275" s="228"/>
      <c r="H1275" s="229"/>
      <c r="I1275" s="229"/>
      <c r="J1275" s="216"/>
      <c r="K1275" s="217"/>
      <c r="L1275" s="230"/>
      <c r="M1275" s="231"/>
      <c r="N1275" s="231"/>
      <c r="O1275" s="231"/>
      <c r="P1275" s="231"/>
      <c r="Q1275" s="232"/>
      <c r="R1275" s="232"/>
      <c r="S1275" s="232"/>
      <c r="T1275" s="232"/>
      <c r="U1275" s="232"/>
      <c r="V1275" s="232"/>
      <c r="W1275" s="232"/>
      <c r="X1275" s="232"/>
      <c r="Y1275" s="232"/>
      <c r="Z1275" s="232"/>
      <c r="AA1275" s="232"/>
      <c r="AB1275" s="232"/>
      <c r="AC1275" s="232"/>
      <c r="AD1275" s="232"/>
      <c r="AE1275" s="232"/>
      <c r="AF1275" s="232"/>
      <c r="AG1275" s="232"/>
      <c r="AH1275" s="232"/>
      <c r="AI1275" s="232"/>
      <c r="AJ1275" s="232"/>
      <c r="AK1275" s="232"/>
      <c r="AL1275" s="232"/>
      <c r="AM1275" s="232"/>
      <c r="AN1275" s="232"/>
      <c r="AO1275" s="232"/>
      <c r="AP1275" s="232"/>
      <c r="AQ1275" s="232"/>
      <c r="AR1275" s="231"/>
      <c r="AS1275" s="231"/>
      <c r="AT1275" s="231"/>
      <c r="AU1275" s="231"/>
      <c r="AV1275" s="231"/>
      <c r="AW1275" s="231"/>
      <c r="AX1275" s="231"/>
      <c r="AY1275" s="231"/>
    </row>
    <row r="1276" spans="3:51" s="255" customFormat="1">
      <c r="C1276" s="227"/>
      <c r="D1276" s="253"/>
      <c r="E1276" s="254"/>
      <c r="F1276" s="217"/>
      <c r="G1276" s="228"/>
      <c r="H1276" s="229"/>
      <c r="I1276" s="229"/>
      <c r="J1276" s="216"/>
      <c r="K1276" s="217"/>
      <c r="L1276" s="230"/>
      <c r="M1276" s="231"/>
      <c r="N1276" s="231"/>
      <c r="O1276" s="231"/>
      <c r="P1276" s="231"/>
      <c r="Q1276" s="232"/>
      <c r="R1276" s="232"/>
      <c r="S1276" s="232"/>
      <c r="T1276" s="232"/>
      <c r="U1276" s="232"/>
      <c r="V1276" s="232"/>
      <c r="W1276" s="232"/>
      <c r="X1276" s="232"/>
      <c r="Y1276" s="232"/>
      <c r="Z1276" s="232"/>
      <c r="AA1276" s="232"/>
      <c r="AB1276" s="232"/>
      <c r="AC1276" s="232"/>
      <c r="AD1276" s="232"/>
      <c r="AE1276" s="232"/>
      <c r="AF1276" s="232"/>
      <c r="AG1276" s="232"/>
      <c r="AH1276" s="232"/>
      <c r="AI1276" s="232"/>
      <c r="AJ1276" s="232"/>
      <c r="AK1276" s="232"/>
      <c r="AL1276" s="232"/>
      <c r="AM1276" s="232"/>
      <c r="AN1276" s="232"/>
      <c r="AO1276" s="232"/>
      <c r="AP1276" s="232"/>
      <c r="AQ1276" s="232"/>
      <c r="AR1276" s="231"/>
      <c r="AS1276" s="231"/>
      <c r="AT1276" s="231"/>
      <c r="AU1276" s="231"/>
      <c r="AV1276" s="231"/>
      <c r="AW1276" s="231"/>
      <c r="AX1276" s="231"/>
      <c r="AY1276" s="231"/>
    </row>
    <row r="1277" spans="3:51" s="255" customFormat="1">
      <c r="C1277" s="227"/>
      <c r="D1277" s="253"/>
      <c r="E1277" s="254"/>
      <c r="F1277" s="217"/>
      <c r="G1277" s="228"/>
      <c r="H1277" s="229"/>
      <c r="I1277" s="229"/>
      <c r="J1277" s="216"/>
      <c r="K1277" s="217"/>
      <c r="L1277" s="230"/>
      <c r="M1277" s="231"/>
      <c r="N1277" s="231"/>
      <c r="O1277" s="231"/>
      <c r="P1277" s="231"/>
      <c r="Q1277" s="232"/>
      <c r="R1277" s="232"/>
      <c r="S1277" s="232"/>
      <c r="T1277" s="232"/>
      <c r="U1277" s="232"/>
      <c r="V1277" s="232"/>
      <c r="W1277" s="232"/>
      <c r="X1277" s="232"/>
      <c r="Y1277" s="232"/>
      <c r="Z1277" s="232"/>
      <c r="AA1277" s="232"/>
      <c r="AB1277" s="232"/>
      <c r="AC1277" s="232"/>
      <c r="AD1277" s="232"/>
      <c r="AE1277" s="232"/>
      <c r="AF1277" s="232"/>
      <c r="AG1277" s="232"/>
      <c r="AH1277" s="232"/>
      <c r="AI1277" s="232"/>
      <c r="AJ1277" s="232"/>
      <c r="AK1277" s="232"/>
      <c r="AL1277" s="232"/>
      <c r="AM1277" s="232"/>
      <c r="AN1277" s="232"/>
      <c r="AO1277" s="232"/>
      <c r="AP1277" s="232"/>
      <c r="AQ1277" s="232"/>
      <c r="AR1277" s="231"/>
      <c r="AS1277" s="231"/>
      <c r="AT1277" s="231"/>
      <c r="AU1277" s="231"/>
      <c r="AV1277" s="231"/>
      <c r="AW1277" s="231"/>
      <c r="AX1277" s="231"/>
      <c r="AY1277" s="231"/>
    </row>
    <row r="1278" spans="3:51" s="255" customFormat="1">
      <c r="C1278" s="227"/>
      <c r="D1278" s="253"/>
      <c r="E1278" s="254"/>
      <c r="F1278" s="217"/>
      <c r="G1278" s="228"/>
      <c r="H1278" s="229"/>
      <c r="I1278" s="229"/>
      <c r="J1278" s="216"/>
      <c r="K1278" s="217"/>
      <c r="L1278" s="230"/>
      <c r="M1278" s="231"/>
      <c r="N1278" s="231"/>
      <c r="O1278" s="231"/>
      <c r="P1278" s="231"/>
      <c r="Q1278" s="232"/>
      <c r="R1278" s="232"/>
      <c r="S1278" s="232"/>
      <c r="T1278" s="232"/>
      <c r="U1278" s="232"/>
      <c r="V1278" s="232"/>
      <c r="W1278" s="232"/>
      <c r="X1278" s="232"/>
      <c r="Y1278" s="232"/>
      <c r="Z1278" s="232"/>
      <c r="AA1278" s="232"/>
      <c r="AB1278" s="232"/>
      <c r="AC1278" s="232"/>
      <c r="AD1278" s="232"/>
      <c r="AE1278" s="232"/>
      <c r="AF1278" s="232"/>
      <c r="AG1278" s="232"/>
      <c r="AH1278" s="232"/>
      <c r="AI1278" s="232"/>
      <c r="AJ1278" s="232"/>
      <c r="AK1278" s="232"/>
      <c r="AL1278" s="232"/>
      <c r="AM1278" s="232"/>
      <c r="AN1278" s="232"/>
      <c r="AO1278" s="232"/>
      <c r="AP1278" s="232"/>
      <c r="AQ1278" s="232"/>
      <c r="AR1278" s="231"/>
      <c r="AS1278" s="231"/>
      <c r="AT1278" s="231"/>
      <c r="AU1278" s="231"/>
      <c r="AV1278" s="231"/>
      <c r="AW1278" s="231"/>
      <c r="AX1278" s="231"/>
      <c r="AY1278" s="231"/>
    </row>
    <row r="1279" spans="3:51" s="255" customFormat="1">
      <c r="C1279" s="227"/>
      <c r="D1279" s="253"/>
      <c r="E1279" s="254"/>
      <c r="F1279" s="217"/>
      <c r="G1279" s="228"/>
      <c r="H1279" s="229"/>
      <c r="I1279" s="229"/>
      <c r="J1279" s="216"/>
      <c r="K1279" s="217"/>
      <c r="L1279" s="230"/>
      <c r="M1279" s="231"/>
      <c r="N1279" s="231"/>
      <c r="O1279" s="231"/>
      <c r="P1279" s="231"/>
      <c r="Q1279" s="232"/>
      <c r="R1279" s="232"/>
      <c r="S1279" s="232"/>
      <c r="T1279" s="232"/>
      <c r="U1279" s="232"/>
      <c r="V1279" s="232"/>
      <c r="W1279" s="232"/>
      <c r="X1279" s="232"/>
      <c r="Y1279" s="232"/>
      <c r="Z1279" s="232"/>
      <c r="AA1279" s="232"/>
      <c r="AB1279" s="232"/>
      <c r="AC1279" s="232"/>
      <c r="AD1279" s="232"/>
      <c r="AE1279" s="232"/>
      <c r="AF1279" s="232"/>
      <c r="AG1279" s="232"/>
      <c r="AH1279" s="232"/>
      <c r="AI1279" s="232"/>
      <c r="AJ1279" s="232"/>
      <c r="AK1279" s="232"/>
      <c r="AL1279" s="232"/>
      <c r="AM1279" s="232"/>
      <c r="AN1279" s="232"/>
      <c r="AO1279" s="232"/>
      <c r="AP1279" s="232"/>
      <c r="AQ1279" s="232"/>
      <c r="AR1279" s="231"/>
      <c r="AS1279" s="231"/>
      <c r="AT1279" s="231"/>
      <c r="AU1279" s="231"/>
      <c r="AV1279" s="231"/>
      <c r="AW1279" s="231"/>
      <c r="AX1279" s="231"/>
      <c r="AY1279" s="231"/>
    </row>
    <row r="1280" spans="3:51" s="255" customFormat="1">
      <c r="C1280" s="227"/>
      <c r="D1280" s="253"/>
      <c r="E1280" s="254"/>
      <c r="F1280" s="217"/>
      <c r="G1280" s="228"/>
      <c r="H1280" s="229"/>
      <c r="I1280" s="229"/>
      <c r="J1280" s="216"/>
      <c r="K1280" s="217"/>
      <c r="L1280" s="230"/>
      <c r="M1280" s="231"/>
      <c r="N1280" s="231"/>
      <c r="O1280" s="231"/>
      <c r="P1280" s="231"/>
      <c r="Q1280" s="232"/>
      <c r="R1280" s="232"/>
      <c r="S1280" s="232"/>
      <c r="T1280" s="232"/>
      <c r="U1280" s="232"/>
      <c r="V1280" s="232"/>
      <c r="W1280" s="232"/>
      <c r="X1280" s="232"/>
      <c r="Y1280" s="232"/>
      <c r="Z1280" s="232"/>
      <c r="AA1280" s="232"/>
      <c r="AB1280" s="232"/>
      <c r="AC1280" s="232"/>
      <c r="AD1280" s="232"/>
      <c r="AE1280" s="232"/>
      <c r="AF1280" s="232"/>
      <c r="AG1280" s="232"/>
      <c r="AH1280" s="232"/>
      <c r="AI1280" s="232"/>
      <c r="AJ1280" s="232"/>
      <c r="AK1280" s="232"/>
      <c r="AL1280" s="232"/>
      <c r="AM1280" s="232"/>
      <c r="AN1280" s="232"/>
      <c r="AO1280" s="232"/>
      <c r="AP1280" s="232"/>
      <c r="AQ1280" s="232"/>
      <c r="AR1280" s="231"/>
      <c r="AS1280" s="231"/>
      <c r="AT1280" s="231"/>
      <c r="AU1280" s="231"/>
      <c r="AV1280" s="231"/>
      <c r="AW1280" s="231"/>
      <c r="AX1280" s="231"/>
      <c r="AY1280" s="231"/>
    </row>
    <row r="1281" spans="3:51" s="255" customFormat="1">
      <c r="C1281" s="227"/>
      <c r="D1281" s="253"/>
      <c r="E1281" s="254"/>
      <c r="F1281" s="217"/>
      <c r="G1281" s="228"/>
      <c r="H1281" s="229"/>
      <c r="I1281" s="229"/>
      <c r="J1281" s="216"/>
      <c r="K1281" s="217"/>
      <c r="L1281" s="230"/>
      <c r="M1281" s="231"/>
      <c r="N1281" s="231"/>
      <c r="O1281" s="231"/>
      <c r="P1281" s="231"/>
      <c r="Q1281" s="232"/>
      <c r="R1281" s="232"/>
      <c r="S1281" s="232"/>
      <c r="T1281" s="232"/>
      <c r="U1281" s="232"/>
      <c r="V1281" s="232"/>
      <c r="W1281" s="232"/>
      <c r="X1281" s="232"/>
      <c r="Y1281" s="232"/>
      <c r="Z1281" s="232"/>
      <c r="AA1281" s="232"/>
      <c r="AB1281" s="232"/>
      <c r="AC1281" s="232"/>
      <c r="AD1281" s="232"/>
      <c r="AE1281" s="232"/>
      <c r="AF1281" s="232"/>
      <c r="AG1281" s="232"/>
      <c r="AH1281" s="232"/>
      <c r="AI1281" s="232"/>
      <c r="AJ1281" s="232"/>
      <c r="AK1281" s="232"/>
      <c r="AL1281" s="232"/>
      <c r="AM1281" s="232"/>
      <c r="AN1281" s="232"/>
      <c r="AO1281" s="232"/>
      <c r="AP1281" s="232"/>
      <c r="AQ1281" s="232"/>
      <c r="AR1281" s="231"/>
      <c r="AS1281" s="231"/>
      <c r="AT1281" s="231"/>
      <c r="AU1281" s="231"/>
      <c r="AV1281" s="231"/>
      <c r="AW1281" s="231"/>
      <c r="AX1281" s="231"/>
      <c r="AY1281" s="231"/>
    </row>
    <row r="1282" spans="3:51" s="255" customFormat="1">
      <c r="C1282" s="227"/>
      <c r="D1282" s="253"/>
      <c r="E1282" s="254"/>
      <c r="F1282" s="217"/>
      <c r="G1282" s="228"/>
      <c r="H1282" s="229"/>
      <c r="I1282" s="229"/>
      <c r="J1282" s="216"/>
      <c r="K1282" s="217"/>
      <c r="L1282" s="230"/>
      <c r="M1282" s="231"/>
      <c r="N1282" s="231"/>
      <c r="O1282" s="231"/>
      <c r="P1282" s="231"/>
      <c r="Q1282" s="232"/>
      <c r="R1282" s="232"/>
      <c r="S1282" s="232"/>
      <c r="T1282" s="232"/>
      <c r="U1282" s="232"/>
      <c r="V1282" s="232"/>
      <c r="W1282" s="232"/>
      <c r="X1282" s="232"/>
      <c r="Y1282" s="232"/>
      <c r="Z1282" s="232"/>
      <c r="AA1282" s="232"/>
      <c r="AB1282" s="232"/>
      <c r="AC1282" s="232"/>
      <c r="AD1282" s="232"/>
      <c r="AE1282" s="232"/>
      <c r="AF1282" s="232"/>
      <c r="AG1282" s="232"/>
      <c r="AH1282" s="232"/>
      <c r="AI1282" s="232"/>
      <c r="AJ1282" s="232"/>
      <c r="AK1282" s="232"/>
      <c r="AL1282" s="232"/>
      <c r="AM1282" s="232"/>
      <c r="AN1282" s="232"/>
      <c r="AO1282" s="232"/>
      <c r="AP1282" s="232"/>
      <c r="AQ1282" s="232"/>
      <c r="AR1282" s="231"/>
      <c r="AS1282" s="231"/>
      <c r="AT1282" s="231"/>
      <c r="AU1282" s="231"/>
      <c r="AV1282" s="231"/>
      <c r="AW1282" s="231"/>
      <c r="AX1282" s="231"/>
      <c r="AY1282" s="231"/>
    </row>
    <row r="1283" spans="3:51" s="255" customFormat="1">
      <c r="C1283" s="227"/>
      <c r="D1283" s="253"/>
      <c r="E1283" s="254"/>
      <c r="F1283" s="217"/>
      <c r="G1283" s="228"/>
      <c r="H1283" s="229"/>
      <c r="I1283" s="229"/>
      <c r="J1283" s="216"/>
      <c r="K1283" s="217"/>
      <c r="L1283" s="230"/>
      <c r="M1283" s="231"/>
      <c r="N1283" s="231"/>
      <c r="O1283" s="231"/>
      <c r="P1283" s="231"/>
      <c r="Q1283" s="232"/>
      <c r="R1283" s="232"/>
      <c r="S1283" s="232"/>
      <c r="T1283" s="232"/>
      <c r="U1283" s="232"/>
      <c r="V1283" s="232"/>
      <c r="W1283" s="232"/>
      <c r="X1283" s="232"/>
      <c r="Y1283" s="232"/>
      <c r="Z1283" s="232"/>
      <c r="AA1283" s="232"/>
      <c r="AB1283" s="232"/>
      <c r="AC1283" s="232"/>
      <c r="AD1283" s="232"/>
      <c r="AE1283" s="232"/>
      <c r="AF1283" s="232"/>
      <c r="AG1283" s="232"/>
      <c r="AH1283" s="232"/>
      <c r="AI1283" s="232"/>
      <c r="AJ1283" s="232"/>
      <c r="AK1283" s="232"/>
      <c r="AL1283" s="232"/>
      <c r="AM1283" s="232"/>
      <c r="AN1283" s="232"/>
      <c r="AO1283" s="232"/>
      <c r="AP1283" s="232"/>
      <c r="AQ1283" s="232"/>
      <c r="AR1283" s="231"/>
      <c r="AS1283" s="231"/>
      <c r="AT1283" s="231"/>
      <c r="AU1283" s="231"/>
      <c r="AV1283" s="231"/>
      <c r="AW1283" s="231"/>
      <c r="AX1283" s="231"/>
      <c r="AY1283" s="231"/>
    </row>
    <row r="1284" spans="3:51" s="255" customFormat="1">
      <c r="C1284" s="227"/>
      <c r="D1284" s="253"/>
      <c r="E1284" s="254"/>
      <c r="F1284" s="217"/>
      <c r="G1284" s="228"/>
      <c r="H1284" s="229"/>
      <c r="I1284" s="229"/>
      <c r="J1284" s="216"/>
      <c r="K1284" s="217"/>
      <c r="L1284" s="230"/>
      <c r="M1284" s="231"/>
      <c r="N1284" s="231"/>
      <c r="O1284" s="231"/>
      <c r="P1284" s="231"/>
      <c r="Q1284" s="232"/>
      <c r="R1284" s="232"/>
      <c r="S1284" s="232"/>
      <c r="T1284" s="232"/>
      <c r="U1284" s="232"/>
      <c r="V1284" s="232"/>
      <c r="W1284" s="232"/>
      <c r="X1284" s="232"/>
      <c r="Y1284" s="232"/>
      <c r="Z1284" s="232"/>
      <c r="AA1284" s="232"/>
      <c r="AB1284" s="232"/>
      <c r="AC1284" s="232"/>
      <c r="AD1284" s="232"/>
      <c r="AE1284" s="232"/>
      <c r="AF1284" s="232"/>
      <c r="AG1284" s="232"/>
      <c r="AH1284" s="232"/>
      <c r="AI1284" s="232"/>
      <c r="AJ1284" s="232"/>
      <c r="AK1284" s="232"/>
      <c r="AL1284" s="232"/>
      <c r="AM1284" s="232"/>
      <c r="AN1284" s="232"/>
      <c r="AO1284" s="232"/>
      <c r="AP1284" s="232"/>
      <c r="AQ1284" s="232"/>
      <c r="AR1284" s="231"/>
      <c r="AS1284" s="231"/>
      <c r="AT1284" s="231"/>
      <c r="AU1284" s="231"/>
      <c r="AV1284" s="231"/>
      <c r="AW1284" s="231"/>
      <c r="AX1284" s="231"/>
      <c r="AY1284" s="231"/>
    </row>
    <row r="1285" spans="3:51" s="255" customFormat="1">
      <c r="C1285" s="227"/>
      <c r="D1285" s="253"/>
      <c r="E1285" s="254"/>
      <c r="F1285" s="217"/>
      <c r="G1285" s="228"/>
      <c r="H1285" s="229"/>
      <c r="I1285" s="229"/>
      <c r="J1285" s="216"/>
      <c r="K1285" s="217"/>
      <c r="L1285" s="230"/>
      <c r="M1285" s="231"/>
      <c r="N1285" s="231"/>
      <c r="O1285" s="231"/>
      <c r="P1285" s="231"/>
      <c r="Q1285" s="232"/>
      <c r="R1285" s="232"/>
      <c r="S1285" s="232"/>
      <c r="T1285" s="232"/>
      <c r="U1285" s="232"/>
      <c r="V1285" s="232"/>
      <c r="W1285" s="232"/>
      <c r="X1285" s="232"/>
      <c r="Y1285" s="232"/>
      <c r="Z1285" s="232"/>
      <c r="AA1285" s="232"/>
      <c r="AB1285" s="232"/>
      <c r="AC1285" s="232"/>
      <c r="AD1285" s="232"/>
      <c r="AE1285" s="232"/>
      <c r="AF1285" s="232"/>
      <c r="AG1285" s="232"/>
      <c r="AH1285" s="232"/>
      <c r="AI1285" s="232"/>
      <c r="AJ1285" s="232"/>
      <c r="AK1285" s="232"/>
      <c r="AL1285" s="232"/>
      <c r="AM1285" s="232"/>
      <c r="AN1285" s="232"/>
      <c r="AO1285" s="232"/>
      <c r="AP1285" s="232"/>
      <c r="AQ1285" s="232"/>
      <c r="AR1285" s="231"/>
      <c r="AS1285" s="231"/>
      <c r="AT1285" s="231"/>
      <c r="AU1285" s="231"/>
      <c r="AV1285" s="231"/>
      <c r="AW1285" s="231"/>
      <c r="AX1285" s="231"/>
      <c r="AY1285" s="231"/>
    </row>
    <row r="1286" spans="3:51" s="255" customFormat="1">
      <c r="C1286" s="227"/>
      <c r="D1286" s="253"/>
      <c r="E1286" s="254"/>
      <c r="F1286" s="217"/>
      <c r="G1286" s="228"/>
      <c r="H1286" s="229"/>
      <c r="I1286" s="229"/>
      <c r="J1286" s="216"/>
      <c r="K1286" s="217"/>
      <c r="L1286" s="230"/>
      <c r="M1286" s="231"/>
      <c r="N1286" s="231"/>
      <c r="O1286" s="231"/>
      <c r="P1286" s="231"/>
      <c r="Q1286" s="232"/>
      <c r="R1286" s="232"/>
      <c r="S1286" s="232"/>
      <c r="T1286" s="232"/>
      <c r="U1286" s="232"/>
      <c r="V1286" s="232"/>
      <c r="W1286" s="232"/>
      <c r="X1286" s="232"/>
      <c r="Y1286" s="232"/>
      <c r="Z1286" s="232"/>
      <c r="AA1286" s="232"/>
      <c r="AB1286" s="232"/>
      <c r="AC1286" s="232"/>
      <c r="AD1286" s="232"/>
      <c r="AE1286" s="232"/>
      <c r="AF1286" s="232"/>
      <c r="AG1286" s="232"/>
      <c r="AH1286" s="232"/>
      <c r="AI1286" s="232"/>
      <c r="AJ1286" s="232"/>
      <c r="AK1286" s="232"/>
      <c r="AL1286" s="232"/>
      <c r="AM1286" s="232"/>
      <c r="AN1286" s="232"/>
      <c r="AO1286" s="232"/>
      <c r="AP1286" s="232"/>
      <c r="AQ1286" s="232"/>
      <c r="AR1286" s="231"/>
      <c r="AS1286" s="231"/>
      <c r="AT1286" s="231"/>
      <c r="AU1286" s="231"/>
      <c r="AV1286" s="231"/>
      <c r="AW1286" s="231"/>
      <c r="AX1286" s="231"/>
      <c r="AY1286" s="231"/>
    </row>
    <row r="1287" spans="3:51" s="255" customFormat="1">
      <c r="C1287" s="227"/>
      <c r="D1287" s="253"/>
      <c r="E1287" s="254"/>
      <c r="F1287" s="217"/>
      <c r="G1287" s="228"/>
      <c r="H1287" s="229"/>
      <c r="I1287" s="229"/>
      <c r="J1287" s="216"/>
      <c r="K1287" s="217"/>
      <c r="L1287" s="230"/>
      <c r="M1287" s="231"/>
      <c r="N1287" s="231"/>
      <c r="O1287" s="231"/>
      <c r="P1287" s="231"/>
      <c r="Q1287" s="232"/>
      <c r="R1287" s="232"/>
      <c r="S1287" s="232"/>
      <c r="T1287" s="232"/>
      <c r="U1287" s="232"/>
      <c r="V1287" s="232"/>
      <c r="W1287" s="232"/>
      <c r="X1287" s="232"/>
      <c r="Y1287" s="232"/>
      <c r="Z1287" s="232"/>
      <c r="AA1287" s="232"/>
      <c r="AB1287" s="232"/>
      <c r="AC1287" s="232"/>
      <c r="AD1287" s="232"/>
      <c r="AE1287" s="232"/>
      <c r="AF1287" s="232"/>
      <c r="AG1287" s="232"/>
      <c r="AH1287" s="232"/>
      <c r="AI1287" s="232"/>
      <c r="AJ1287" s="232"/>
      <c r="AK1287" s="232"/>
      <c r="AL1287" s="232"/>
      <c r="AM1287" s="232"/>
      <c r="AN1287" s="232"/>
      <c r="AO1287" s="232"/>
      <c r="AP1287" s="232"/>
      <c r="AQ1287" s="232"/>
      <c r="AR1287" s="231"/>
      <c r="AS1287" s="231"/>
      <c r="AT1287" s="231"/>
      <c r="AU1287" s="231"/>
      <c r="AV1287" s="231"/>
      <c r="AW1287" s="231"/>
      <c r="AX1287" s="231"/>
      <c r="AY1287" s="231"/>
    </row>
    <row r="1288" spans="3:51" s="255" customFormat="1">
      <c r="C1288" s="227"/>
      <c r="D1288" s="253"/>
      <c r="E1288" s="254"/>
      <c r="F1288" s="217"/>
      <c r="G1288" s="228"/>
      <c r="H1288" s="229"/>
      <c r="I1288" s="229"/>
      <c r="J1288" s="216"/>
      <c r="K1288" s="217"/>
      <c r="L1288" s="230"/>
      <c r="M1288" s="231"/>
      <c r="N1288" s="231"/>
      <c r="O1288" s="231"/>
      <c r="P1288" s="231"/>
      <c r="Q1288" s="232"/>
      <c r="R1288" s="232"/>
      <c r="S1288" s="232"/>
      <c r="T1288" s="232"/>
      <c r="U1288" s="232"/>
      <c r="V1288" s="232"/>
      <c r="W1288" s="232"/>
      <c r="X1288" s="232"/>
      <c r="Y1288" s="232"/>
      <c r="Z1288" s="232"/>
      <c r="AA1288" s="232"/>
      <c r="AB1288" s="232"/>
      <c r="AC1288" s="232"/>
      <c r="AD1288" s="232"/>
      <c r="AE1288" s="232"/>
      <c r="AF1288" s="232"/>
      <c r="AG1288" s="232"/>
      <c r="AH1288" s="232"/>
      <c r="AI1288" s="232"/>
      <c r="AJ1288" s="232"/>
      <c r="AK1288" s="232"/>
      <c r="AL1288" s="232"/>
      <c r="AM1288" s="232"/>
      <c r="AN1288" s="232"/>
      <c r="AO1288" s="232"/>
      <c r="AP1288" s="232"/>
      <c r="AQ1288" s="232"/>
      <c r="AR1288" s="231"/>
      <c r="AS1288" s="231"/>
      <c r="AT1288" s="231"/>
      <c r="AU1288" s="231"/>
      <c r="AV1288" s="231"/>
      <c r="AW1288" s="231"/>
      <c r="AX1288" s="231"/>
      <c r="AY1288" s="231"/>
    </row>
    <row r="1289" spans="3:51" s="255" customFormat="1">
      <c r="C1289" s="227"/>
      <c r="D1289" s="253"/>
      <c r="E1289" s="254"/>
      <c r="F1289" s="217"/>
      <c r="G1289" s="228"/>
      <c r="H1289" s="229"/>
      <c r="I1289" s="229"/>
      <c r="J1289" s="216"/>
      <c r="K1289" s="217"/>
      <c r="L1289" s="230"/>
      <c r="M1289" s="231"/>
      <c r="N1289" s="231"/>
      <c r="O1289" s="231"/>
      <c r="P1289" s="231"/>
      <c r="Q1289" s="232"/>
      <c r="R1289" s="232"/>
      <c r="S1289" s="232"/>
      <c r="T1289" s="232"/>
      <c r="U1289" s="232"/>
      <c r="V1289" s="232"/>
      <c r="W1289" s="232"/>
      <c r="X1289" s="232"/>
      <c r="Y1289" s="232"/>
      <c r="Z1289" s="232"/>
      <c r="AA1289" s="232"/>
      <c r="AB1289" s="232"/>
      <c r="AC1289" s="232"/>
      <c r="AD1289" s="232"/>
      <c r="AE1289" s="232"/>
      <c r="AF1289" s="232"/>
      <c r="AG1289" s="232"/>
      <c r="AH1289" s="232"/>
      <c r="AI1289" s="232"/>
      <c r="AJ1289" s="232"/>
      <c r="AK1289" s="232"/>
      <c r="AL1289" s="232"/>
      <c r="AM1289" s="232"/>
      <c r="AN1289" s="232"/>
      <c r="AO1289" s="232"/>
      <c r="AP1289" s="232"/>
      <c r="AQ1289" s="232"/>
      <c r="AR1289" s="231"/>
      <c r="AS1289" s="231"/>
      <c r="AT1289" s="231"/>
      <c r="AU1289" s="231"/>
      <c r="AV1289" s="231"/>
      <c r="AW1289" s="231"/>
      <c r="AX1289" s="231"/>
      <c r="AY1289" s="231"/>
    </row>
    <row r="1290" spans="3:51" s="255" customFormat="1">
      <c r="C1290" s="227"/>
      <c r="D1290" s="253"/>
      <c r="E1290" s="254"/>
      <c r="F1290" s="217"/>
      <c r="G1290" s="228"/>
      <c r="H1290" s="229"/>
      <c r="I1290" s="229"/>
      <c r="J1290" s="216"/>
      <c r="K1290" s="217"/>
      <c r="L1290" s="230"/>
      <c r="M1290" s="231"/>
      <c r="N1290" s="231"/>
      <c r="O1290" s="231"/>
      <c r="P1290" s="231"/>
      <c r="Q1290" s="232"/>
      <c r="R1290" s="232"/>
      <c r="S1290" s="232"/>
      <c r="T1290" s="232"/>
      <c r="U1290" s="232"/>
      <c r="V1290" s="232"/>
      <c r="W1290" s="232"/>
      <c r="X1290" s="232"/>
      <c r="Y1290" s="232"/>
      <c r="Z1290" s="232"/>
      <c r="AA1290" s="232"/>
      <c r="AB1290" s="232"/>
      <c r="AC1290" s="232"/>
      <c r="AD1290" s="232"/>
      <c r="AE1290" s="232"/>
      <c r="AF1290" s="232"/>
      <c r="AG1290" s="232"/>
      <c r="AH1290" s="232"/>
      <c r="AI1290" s="232"/>
      <c r="AJ1290" s="232"/>
      <c r="AK1290" s="232"/>
      <c r="AL1290" s="232"/>
      <c r="AM1290" s="232"/>
      <c r="AN1290" s="232"/>
      <c r="AO1290" s="232"/>
      <c r="AP1290" s="232"/>
      <c r="AQ1290" s="232"/>
      <c r="AR1290" s="231"/>
      <c r="AS1290" s="231"/>
      <c r="AT1290" s="231"/>
      <c r="AU1290" s="231"/>
      <c r="AV1290" s="231"/>
      <c r="AW1290" s="231"/>
      <c r="AX1290" s="231"/>
      <c r="AY1290" s="231"/>
    </row>
    <row r="1291" spans="3:51" s="255" customFormat="1">
      <c r="C1291" s="227"/>
      <c r="D1291" s="253"/>
      <c r="E1291" s="254"/>
      <c r="F1291" s="217"/>
      <c r="G1291" s="228"/>
      <c r="H1291" s="229"/>
      <c r="I1291" s="229"/>
      <c r="J1291" s="216"/>
      <c r="K1291" s="217"/>
      <c r="L1291" s="230"/>
      <c r="M1291" s="231"/>
      <c r="N1291" s="231"/>
      <c r="O1291" s="231"/>
      <c r="P1291" s="231"/>
      <c r="Q1291" s="232"/>
      <c r="R1291" s="232"/>
      <c r="S1291" s="232"/>
      <c r="T1291" s="232"/>
      <c r="U1291" s="232"/>
      <c r="V1291" s="232"/>
      <c r="W1291" s="232"/>
      <c r="X1291" s="232"/>
      <c r="Y1291" s="232"/>
      <c r="Z1291" s="232"/>
      <c r="AA1291" s="232"/>
      <c r="AB1291" s="232"/>
      <c r="AC1291" s="232"/>
      <c r="AD1291" s="232"/>
      <c r="AE1291" s="232"/>
      <c r="AF1291" s="232"/>
      <c r="AG1291" s="232"/>
      <c r="AH1291" s="232"/>
      <c r="AI1291" s="232"/>
      <c r="AJ1291" s="232"/>
      <c r="AK1291" s="232"/>
      <c r="AL1291" s="232"/>
      <c r="AM1291" s="232"/>
      <c r="AN1291" s="232"/>
      <c r="AO1291" s="232"/>
      <c r="AP1291" s="232"/>
      <c r="AQ1291" s="232"/>
      <c r="AR1291" s="231"/>
      <c r="AS1291" s="231"/>
      <c r="AT1291" s="231"/>
      <c r="AU1291" s="231"/>
      <c r="AV1291" s="231"/>
      <c r="AW1291" s="231"/>
      <c r="AX1291" s="231"/>
      <c r="AY1291" s="231"/>
    </row>
    <row r="1292" spans="3:51" s="255" customFormat="1">
      <c r="C1292" s="227"/>
      <c r="D1292" s="253"/>
      <c r="E1292" s="254"/>
      <c r="F1292" s="217"/>
      <c r="G1292" s="228"/>
      <c r="H1292" s="229"/>
      <c r="I1292" s="229"/>
      <c r="J1292" s="216"/>
      <c r="K1292" s="217"/>
      <c r="L1292" s="230"/>
      <c r="M1292" s="231"/>
      <c r="N1292" s="231"/>
      <c r="O1292" s="231"/>
      <c r="P1292" s="231"/>
      <c r="Q1292" s="232"/>
      <c r="R1292" s="232"/>
      <c r="S1292" s="232"/>
      <c r="T1292" s="232"/>
      <c r="U1292" s="232"/>
      <c r="V1292" s="232"/>
      <c r="W1292" s="232"/>
      <c r="X1292" s="232"/>
      <c r="Y1292" s="232"/>
      <c r="Z1292" s="232"/>
      <c r="AA1292" s="232"/>
      <c r="AB1292" s="232"/>
      <c r="AC1292" s="232"/>
      <c r="AD1292" s="232"/>
      <c r="AE1292" s="232"/>
      <c r="AF1292" s="232"/>
      <c r="AG1292" s="232"/>
      <c r="AH1292" s="232"/>
      <c r="AI1292" s="232"/>
      <c r="AJ1292" s="232"/>
      <c r="AK1292" s="232"/>
      <c r="AL1292" s="232"/>
      <c r="AM1292" s="232"/>
      <c r="AN1292" s="232"/>
      <c r="AO1292" s="232"/>
      <c r="AP1292" s="232"/>
      <c r="AQ1292" s="232"/>
      <c r="AR1292" s="231"/>
      <c r="AS1292" s="231"/>
      <c r="AT1292" s="231"/>
      <c r="AU1292" s="231"/>
      <c r="AV1292" s="231"/>
      <c r="AW1292" s="231"/>
      <c r="AX1292" s="231"/>
      <c r="AY1292" s="231"/>
    </row>
    <row r="1293" spans="3:51" s="255" customFormat="1">
      <c r="C1293" s="227"/>
      <c r="D1293" s="253"/>
      <c r="E1293" s="254"/>
      <c r="F1293" s="217"/>
      <c r="G1293" s="228"/>
      <c r="H1293" s="229"/>
      <c r="I1293" s="229"/>
      <c r="J1293" s="216"/>
      <c r="K1293" s="217"/>
      <c r="L1293" s="230"/>
      <c r="M1293" s="231"/>
      <c r="N1293" s="231"/>
      <c r="O1293" s="231"/>
      <c r="P1293" s="231"/>
      <c r="Q1293" s="232"/>
      <c r="R1293" s="232"/>
      <c r="S1293" s="232"/>
      <c r="T1293" s="232"/>
      <c r="U1293" s="232"/>
      <c r="V1293" s="232"/>
      <c r="W1293" s="232"/>
      <c r="X1293" s="232"/>
      <c r="Y1293" s="232"/>
      <c r="Z1293" s="232"/>
      <c r="AA1293" s="232"/>
      <c r="AB1293" s="232"/>
      <c r="AC1293" s="232"/>
      <c r="AD1293" s="232"/>
      <c r="AE1293" s="232"/>
      <c r="AF1293" s="232"/>
      <c r="AG1293" s="232"/>
      <c r="AH1293" s="232"/>
      <c r="AI1293" s="232"/>
      <c r="AJ1293" s="232"/>
      <c r="AK1293" s="232"/>
      <c r="AL1293" s="232"/>
      <c r="AM1293" s="232"/>
      <c r="AN1293" s="232"/>
      <c r="AO1293" s="232"/>
      <c r="AP1293" s="232"/>
      <c r="AQ1293" s="232"/>
      <c r="AR1293" s="231"/>
      <c r="AS1293" s="231"/>
      <c r="AT1293" s="231"/>
      <c r="AU1293" s="231"/>
      <c r="AV1293" s="231"/>
      <c r="AW1293" s="231"/>
      <c r="AX1293" s="231"/>
      <c r="AY1293" s="231"/>
    </row>
    <row r="1294" spans="3:51" s="255" customFormat="1">
      <c r="C1294" s="227"/>
      <c r="D1294" s="253"/>
      <c r="E1294" s="254"/>
      <c r="F1294" s="217"/>
      <c r="G1294" s="228"/>
      <c r="H1294" s="229"/>
      <c r="I1294" s="229"/>
      <c r="J1294" s="216"/>
      <c r="K1294" s="217"/>
      <c r="L1294" s="230"/>
      <c r="M1294" s="231"/>
      <c r="N1294" s="231"/>
      <c r="O1294" s="231"/>
      <c r="P1294" s="231"/>
      <c r="Q1294" s="232"/>
      <c r="R1294" s="232"/>
      <c r="S1294" s="232"/>
      <c r="T1294" s="232"/>
      <c r="U1294" s="232"/>
      <c r="V1294" s="232"/>
      <c r="W1294" s="232"/>
      <c r="X1294" s="232"/>
      <c r="Y1294" s="232"/>
      <c r="Z1294" s="232"/>
      <c r="AA1294" s="232"/>
      <c r="AB1294" s="232"/>
      <c r="AC1294" s="232"/>
      <c r="AD1294" s="232"/>
      <c r="AE1294" s="232"/>
      <c r="AF1294" s="232"/>
      <c r="AG1294" s="232"/>
      <c r="AH1294" s="232"/>
      <c r="AI1294" s="232"/>
      <c r="AJ1294" s="232"/>
      <c r="AK1294" s="232"/>
      <c r="AL1294" s="232"/>
      <c r="AM1294" s="232"/>
      <c r="AN1294" s="232"/>
      <c r="AO1294" s="232"/>
      <c r="AP1294" s="232"/>
      <c r="AQ1294" s="232"/>
      <c r="AR1294" s="231"/>
      <c r="AS1294" s="231"/>
      <c r="AT1294" s="231"/>
      <c r="AU1294" s="231"/>
      <c r="AV1294" s="231"/>
      <c r="AW1294" s="231"/>
      <c r="AX1294" s="231"/>
      <c r="AY1294" s="231"/>
    </row>
    <row r="1295" spans="3:51" s="255" customFormat="1">
      <c r="C1295" s="227"/>
      <c r="D1295" s="253"/>
      <c r="E1295" s="254"/>
      <c r="F1295" s="217"/>
      <c r="G1295" s="228"/>
      <c r="H1295" s="229"/>
      <c r="I1295" s="229"/>
      <c r="J1295" s="216"/>
      <c r="K1295" s="217"/>
      <c r="L1295" s="230"/>
      <c r="M1295" s="231"/>
      <c r="N1295" s="231"/>
      <c r="O1295" s="231"/>
      <c r="P1295" s="231"/>
      <c r="Q1295" s="232"/>
      <c r="R1295" s="232"/>
      <c r="S1295" s="232"/>
      <c r="T1295" s="232"/>
      <c r="U1295" s="232"/>
      <c r="V1295" s="232"/>
      <c r="W1295" s="232"/>
      <c r="X1295" s="232"/>
      <c r="Y1295" s="232"/>
      <c r="Z1295" s="232"/>
      <c r="AA1295" s="232"/>
      <c r="AB1295" s="232"/>
      <c r="AC1295" s="232"/>
      <c r="AD1295" s="232"/>
      <c r="AE1295" s="232"/>
      <c r="AF1295" s="232"/>
      <c r="AG1295" s="232"/>
      <c r="AH1295" s="232"/>
      <c r="AI1295" s="232"/>
      <c r="AJ1295" s="232"/>
      <c r="AK1295" s="232"/>
      <c r="AL1295" s="232"/>
      <c r="AM1295" s="232"/>
      <c r="AN1295" s="232"/>
      <c r="AO1295" s="232"/>
      <c r="AP1295" s="232"/>
      <c r="AQ1295" s="232"/>
      <c r="AR1295" s="231"/>
      <c r="AS1295" s="231"/>
      <c r="AT1295" s="231"/>
      <c r="AU1295" s="231"/>
      <c r="AV1295" s="231"/>
      <c r="AW1295" s="231"/>
      <c r="AX1295" s="231"/>
      <c r="AY1295" s="231"/>
    </row>
    <row r="1296" spans="3:51" s="255" customFormat="1">
      <c r="C1296" s="227"/>
      <c r="D1296" s="253"/>
      <c r="E1296" s="254"/>
      <c r="F1296" s="217"/>
      <c r="G1296" s="228"/>
      <c r="H1296" s="229"/>
      <c r="I1296" s="229"/>
      <c r="J1296" s="216"/>
      <c r="K1296" s="217"/>
      <c r="L1296" s="230"/>
      <c r="M1296" s="231"/>
      <c r="N1296" s="231"/>
      <c r="O1296" s="231"/>
      <c r="P1296" s="231"/>
      <c r="Q1296" s="232"/>
      <c r="R1296" s="232"/>
      <c r="S1296" s="232"/>
      <c r="T1296" s="232"/>
      <c r="U1296" s="232"/>
      <c r="V1296" s="232"/>
      <c r="W1296" s="232"/>
      <c r="X1296" s="232"/>
      <c r="Y1296" s="232"/>
      <c r="Z1296" s="232"/>
      <c r="AA1296" s="232"/>
      <c r="AB1296" s="232"/>
      <c r="AC1296" s="232"/>
      <c r="AD1296" s="232"/>
      <c r="AE1296" s="232"/>
      <c r="AF1296" s="232"/>
      <c r="AG1296" s="232"/>
      <c r="AH1296" s="232"/>
      <c r="AI1296" s="232"/>
      <c r="AJ1296" s="232"/>
      <c r="AK1296" s="232"/>
      <c r="AL1296" s="232"/>
      <c r="AM1296" s="232"/>
      <c r="AN1296" s="232"/>
      <c r="AO1296" s="232"/>
      <c r="AP1296" s="232"/>
      <c r="AQ1296" s="232"/>
      <c r="AR1296" s="231"/>
      <c r="AS1296" s="231"/>
      <c r="AT1296" s="231"/>
      <c r="AU1296" s="231"/>
      <c r="AV1296" s="231"/>
      <c r="AW1296" s="231"/>
      <c r="AX1296" s="231"/>
      <c r="AY1296" s="231"/>
    </row>
    <row r="1297" spans="3:51" s="255" customFormat="1">
      <c r="C1297" s="227"/>
      <c r="D1297" s="253"/>
      <c r="E1297" s="254"/>
      <c r="F1297" s="217"/>
      <c r="G1297" s="228"/>
      <c r="H1297" s="229"/>
      <c r="I1297" s="229"/>
      <c r="J1297" s="216"/>
      <c r="K1297" s="217"/>
      <c r="L1297" s="230"/>
      <c r="M1297" s="231"/>
      <c r="N1297" s="231"/>
      <c r="O1297" s="231"/>
      <c r="P1297" s="231"/>
      <c r="Q1297" s="232"/>
      <c r="R1297" s="232"/>
      <c r="S1297" s="232"/>
      <c r="T1297" s="232"/>
      <c r="U1297" s="232"/>
      <c r="V1297" s="232"/>
      <c r="W1297" s="232"/>
      <c r="X1297" s="232"/>
      <c r="Y1297" s="232"/>
      <c r="Z1297" s="232"/>
      <c r="AA1297" s="232"/>
      <c r="AB1297" s="232"/>
      <c r="AC1297" s="232"/>
      <c r="AD1297" s="232"/>
      <c r="AE1297" s="232"/>
      <c r="AF1297" s="232"/>
      <c r="AG1297" s="232"/>
      <c r="AH1297" s="232"/>
      <c r="AI1297" s="232"/>
      <c r="AJ1297" s="232"/>
      <c r="AK1297" s="232"/>
      <c r="AL1297" s="232"/>
      <c r="AM1297" s="232"/>
      <c r="AN1297" s="232"/>
      <c r="AO1297" s="232"/>
      <c r="AP1297" s="232"/>
      <c r="AQ1297" s="232"/>
      <c r="AR1297" s="231"/>
      <c r="AS1297" s="231"/>
      <c r="AT1297" s="231"/>
      <c r="AU1297" s="231"/>
      <c r="AV1297" s="231"/>
      <c r="AW1297" s="231"/>
      <c r="AX1297" s="231"/>
      <c r="AY1297" s="231"/>
    </row>
    <row r="1298" spans="3:51" s="255" customFormat="1">
      <c r="C1298" s="227"/>
      <c r="D1298" s="253"/>
      <c r="E1298" s="254"/>
      <c r="F1298" s="217"/>
      <c r="G1298" s="228"/>
      <c r="H1298" s="229"/>
      <c r="I1298" s="229"/>
      <c r="J1298" s="216"/>
      <c r="K1298" s="217"/>
      <c r="L1298" s="230"/>
      <c r="M1298" s="231"/>
      <c r="N1298" s="231"/>
      <c r="O1298" s="231"/>
      <c r="P1298" s="231"/>
      <c r="Q1298" s="232"/>
      <c r="R1298" s="232"/>
      <c r="S1298" s="232"/>
      <c r="T1298" s="232"/>
      <c r="U1298" s="232"/>
      <c r="V1298" s="232"/>
      <c r="W1298" s="232"/>
      <c r="X1298" s="232"/>
      <c r="Y1298" s="232"/>
      <c r="Z1298" s="232"/>
      <c r="AA1298" s="232"/>
      <c r="AB1298" s="232"/>
      <c r="AC1298" s="232"/>
      <c r="AD1298" s="232"/>
      <c r="AE1298" s="232"/>
      <c r="AF1298" s="232"/>
      <c r="AG1298" s="232"/>
      <c r="AH1298" s="232"/>
      <c r="AI1298" s="232"/>
      <c r="AJ1298" s="232"/>
      <c r="AK1298" s="232"/>
      <c r="AL1298" s="232"/>
      <c r="AM1298" s="232"/>
      <c r="AN1298" s="232"/>
      <c r="AO1298" s="232"/>
      <c r="AP1298" s="232"/>
      <c r="AQ1298" s="232"/>
      <c r="AR1298" s="231"/>
      <c r="AS1298" s="231"/>
      <c r="AT1298" s="231"/>
      <c r="AU1298" s="231"/>
      <c r="AV1298" s="231"/>
      <c r="AW1298" s="231"/>
      <c r="AX1298" s="231"/>
      <c r="AY1298" s="231"/>
    </row>
    <row r="1299" spans="3:51" s="255" customFormat="1">
      <c r="C1299" s="227"/>
      <c r="D1299" s="253"/>
      <c r="E1299" s="254"/>
      <c r="F1299" s="217"/>
      <c r="G1299" s="228"/>
      <c r="H1299" s="229"/>
      <c r="I1299" s="229"/>
      <c r="J1299" s="216"/>
      <c r="K1299" s="217"/>
      <c r="L1299" s="230"/>
      <c r="M1299" s="231"/>
      <c r="N1299" s="231"/>
      <c r="O1299" s="231"/>
      <c r="P1299" s="231"/>
      <c r="Q1299" s="232"/>
      <c r="R1299" s="232"/>
      <c r="S1299" s="232"/>
      <c r="T1299" s="232"/>
      <c r="U1299" s="232"/>
      <c r="V1299" s="232"/>
      <c r="W1299" s="232"/>
      <c r="X1299" s="232"/>
      <c r="Y1299" s="232"/>
      <c r="Z1299" s="232"/>
      <c r="AA1299" s="232"/>
      <c r="AB1299" s="232"/>
      <c r="AC1299" s="232"/>
      <c r="AD1299" s="232"/>
      <c r="AE1299" s="232"/>
      <c r="AF1299" s="232"/>
      <c r="AG1299" s="232"/>
      <c r="AH1299" s="232"/>
      <c r="AI1299" s="232"/>
      <c r="AJ1299" s="232"/>
      <c r="AK1299" s="232"/>
      <c r="AL1299" s="232"/>
      <c r="AM1299" s="232"/>
      <c r="AN1299" s="232"/>
      <c r="AO1299" s="232"/>
      <c r="AP1299" s="232"/>
      <c r="AQ1299" s="232"/>
      <c r="AR1299" s="231"/>
      <c r="AS1299" s="231"/>
      <c r="AT1299" s="231"/>
      <c r="AU1299" s="231"/>
      <c r="AV1299" s="231"/>
      <c r="AW1299" s="231"/>
      <c r="AX1299" s="231"/>
      <c r="AY1299" s="231"/>
    </row>
    <row r="1300" spans="3:51" s="255" customFormat="1">
      <c r="C1300" s="227"/>
      <c r="D1300" s="253"/>
      <c r="E1300" s="254"/>
      <c r="F1300" s="217"/>
      <c r="G1300" s="228"/>
      <c r="H1300" s="229"/>
      <c r="I1300" s="229"/>
      <c r="J1300" s="216"/>
      <c r="K1300" s="217"/>
      <c r="L1300" s="230"/>
      <c r="M1300" s="231"/>
      <c r="N1300" s="231"/>
      <c r="O1300" s="231"/>
      <c r="P1300" s="231"/>
      <c r="Q1300" s="232"/>
      <c r="R1300" s="232"/>
      <c r="S1300" s="232"/>
      <c r="T1300" s="232"/>
      <c r="U1300" s="232"/>
      <c r="V1300" s="232"/>
      <c r="W1300" s="232"/>
      <c r="X1300" s="232"/>
      <c r="Y1300" s="232"/>
      <c r="Z1300" s="232"/>
      <c r="AA1300" s="232"/>
      <c r="AB1300" s="232"/>
      <c r="AC1300" s="232"/>
      <c r="AD1300" s="232"/>
      <c r="AE1300" s="232"/>
      <c r="AF1300" s="232"/>
      <c r="AG1300" s="232"/>
      <c r="AH1300" s="232"/>
      <c r="AI1300" s="232"/>
      <c r="AJ1300" s="232"/>
      <c r="AK1300" s="232"/>
      <c r="AL1300" s="232"/>
      <c r="AM1300" s="232"/>
      <c r="AN1300" s="232"/>
      <c r="AO1300" s="232"/>
      <c r="AP1300" s="232"/>
      <c r="AQ1300" s="232"/>
      <c r="AR1300" s="231"/>
      <c r="AS1300" s="231"/>
      <c r="AT1300" s="231"/>
      <c r="AU1300" s="231"/>
      <c r="AV1300" s="231"/>
      <c r="AW1300" s="231"/>
      <c r="AX1300" s="231"/>
      <c r="AY1300" s="231"/>
    </row>
    <row r="1301" spans="3:51" s="255" customFormat="1">
      <c r="C1301" s="227"/>
      <c r="D1301" s="253"/>
      <c r="E1301" s="254"/>
      <c r="F1301" s="217"/>
      <c r="G1301" s="228"/>
      <c r="H1301" s="229"/>
      <c r="I1301" s="229"/>
      <c r="J1301" s="216"/>
      <c r="K1301" s="217"/>
      <c r="L1301" s="230"/>
      <c r="M1301" s="231"/>
      <c r="N1301" s="231"/>
      <c r="O1301" s="231"/>
      <c r="P1301" s="231"/>
      <c r="Q1301" s="232"/>
      <c r="R1301" s="232"/>
      <c r="S1301" s="232"/>
      <c r="T1301" s="232"/>
      <c r="U1301" s="232"/>
      <c r="V1301" s="232"/>
      <c r="W1301" s="232"/>
      <c r="X1301" s="232"/>
      <c r="Y1301" s="232"/>
      <c r="Z1301" s="232"/>
      <c r="AA1301" s="232"/>
      <c r="AB1301" s="232"/>
      <c r="AC1301" s="232"/>
      <c r="AD1301" s="232"/>
      <c r="AE1301" s="232"/>
      <c r="AF1301" s="232"/>
      <c r="AG1301" s="232"/>
      <c r="AH1301" s="232"/>
      <c r="AI1301" s="232"/>
      <c r="AJ1301" s="232"/>
      <c r="AK1301" s="232"/>
      <c r="AL1301" s="232"/>
      <c r="AM1301" s="232"/>
      <c r="AN1301" s="232"/>
      <c r="AO1301" s="232"/>
      <c r="AP1301" s="232"/>
      <c r="AQ1301" s="232"/>
      <c r="AR1301" s="231"/>
      <c r="AS1301" s="231"/>
      <c r="AT1301" s="231"/>
      <c r="AU1301" s="231"/>
      <c r="AV1301" s="231"/>
      <c r="AW1301" s="231"/>
      <c r="AX1301" s="231"/>
      <c r="AY1301" s="231"/>
    </row>
    <row r="1302" spans="3:51" s="255" customFormat="1">
      <c r="C1302" s="227"/>
      <c r="D1302" s="253"/>
      <c r="E1302" s="254"/>
      <c r="F1302" s="217"/>
      <c r="G1302" s="228"/>
      <c r="H1302" s="229"/>
      <c r="I1302" s="229"/>
      <c r="J1302" s="216"/>
      <c r="K1302" s="217"/>
      <c r="L1302" s="230"/>
      <c r="M1302" s="231"/>
      <c r="N1302" s="231"/>
      <c r="O1302" s="231"/>
      <c r="P1302" s="231"/>
      <c r="Q1302" s="232"/>
      <c r="R1302" s="232"/>
      <c r="S1302" s="232"/>
      <c r="T1302" s="232"/>
      <c r="U1302" s="232"/>
      <c r="V1302" s="232"/>
      <c r="W1302" s="232"/>
      <c r="X1302" s="232"/>
      <c r="Y1302" s="232"/>
      <c r="Z1302" s="232"/>
      <c r="AA1302" s="232"/>
      <c r="AB1302" s="232"/>
      <c r="AC1302" s="232"/>
      <c r="AD1302" s="232"/>
      <c r="AE1302" s="232"/>
      <c r="AF1302" s="232"/>
      <c r="AG1302" s="232"/>
      <c r="AH1302" s="232"/>
      <c r="AI1302" s="232"/>
      <c r="AJ1302" s="232"/>
      <c r="AK1302" s="232"/>
      <c r="AL1302" s="232"/>
      <c r="AM1302" s="232"/>
      <c r="AN1302" s="232"/>
      <c r="AO1302" s="232"/>
      <c r="AP1302" s="232"/>
      <c r="AQ1302" s="232"/>
      <c r="AR1302" s="231"/>
      <c r="AS1302" s="231"/>
      <c r="AT1302" s="231"/>
      <c r="AU1302" s="231"/>
      <c r="AV1302" s="231"/>
      <c r="AW1302" s="231"/>
      <c r="AX1302" s="231"/>
      <c r="AY1302" s="231"/>
    </row>
    <row r="1303" spans="3:51" s="255" customFormat="1">
      <c r="C1303" s="227"/>
      <c r="D1303" s="253"/>
      <c r="E1303" s="254"/>
      <c r="F1303" s="217"/>
      <c r="G1303" s="228"/>
      <c r="H1303" s="229"/>
      <c r="I1303" s="229"/>
      <c r="J1303" s="216"/>
      <c r="K1303" s="217"/>
      <c r="L1303" s="230"/>
      <c r="M1303" s="231"/>
      <c r="N1303" s="231"/>
      <c r="O1303" s="231"/>
      <c r="P1303" s="231"/>
      <c r="Q1303" s="232"/>
      <c r="R1303" s="232"/>
      <c r="S1303" s="232"/>
      <c r="T1303" s="232"/>
      <c r="U1303" s="232"/>
      <c r="V1303" s="232"/>
      <c r="W1303" s="232"/>
      <c r="X1303" s="232"/>
      <c r="Y1303" s="232"/>
      <c r="Z1303" s="232"/>
      <c r="AA1303" s="232"/>
      <c r="AB1303" s="232"/>
      <c r="AC1303" s="232"/>
      <c r="AD1303" s="232"/>
      <c r="AE1303" s="232"/>
      <c r="AF1303" s="232"/>
      <c r="AG1303" s="232"/>
      <c r="AH1303" s="232"/>
      <c r="AI1303" s="232"/>
      <c r="AJ1303" s="232"/>
      <c r="AK1303" s="232"/>
      <c r="AL1303" s="232"/>
      <c r="AM1303" s="232"/>
      <c r="AN1303" s="232"/>
      <c r="AO1303" s="232"/>
      <c r="AP1303" s="232"/>
      <c r="AQ1303" s="232"/>
      <c r="AR1303" s="231"/>
      <c r="AS1303" s="231"/>
      <c r="AT1303" s="231"/>
      <c r="AU1303" s="231"/>
      <c r="AV1303" s="231"/>
      <c r="AW1303" s="231"/>
      <c r="AX1303" s="231"/>
      <c r="AY1303" s="231"/>
    </row>
    <row r="1304" spans="3:51" s="255" customFormat="1">
      <c r="C1304" s="227"/>
      <c r="D1304" s="253"/>
      <c r="E1304" s="254"/>
      <c r="F1304" s="217"/>
      <c r="G1304" s="228"/>
      <c r="H1304" s="229"/>
      <c r="I1304" s="229"/>
      <c r="J1304" s="216"/>
      <c r="K1304" s="217"/>
      <c r="L1304" s="230"/>
      <c r="M1304" s="231"/>
      <c r="N1304" s="231"/>
      <c r="O1304" s="231"/>
      <c r="P1304" s="231"/>
      <c r="Q1304" s="232"/>
      <c r="R1304" s="232"/>
      <c r="S1304" s="232"/>
      <c r="T1304" s="232"/>
      <c r="U1304" s="232"/>
      <c r="V1304" s="232"/>
      <c r="W1304" s="232"/>
      <c r="X1304" s="232"/>
      <c r="Y1304" s="232"/>
      <c r="Z1304" s="232"/>
      <c r="AA1304" s="232"/>
      <c r="AB1304" s="232"/>
      <c r="AC1304" s="232"/>
      <c r="AD1304" s="232"/>
      <c r="AE1304" s="232"/>
      <c r="AF1304" s="232"/>
      <c r="AG1304" s="232"/>
      <c r="AH1304" s="232"/>
      <c r="AI1304" s="232"/>
      <c r="AJ1304" s="232"/>
      <c r="AK1304" s="232"/>
      <c r="AL1304" s="232"/>
      <c r="AM1304" s="232"/>
      <c r="AN1304" s="232"/>
      <c r="AO1304" s="232"/>
      <c r="AP1304" s="232"/>
      <c r="AQ1304" s="232"/>
      <c r="AR1304" s="231"/>
      <c r="AS1304" s="231"/>
      <c r="AT1304" s="231"/>
      <c r="AU1304" s="231"/>
      <c r="AV1304" s="231"/>
      <c r="AW1304" s="231"/>
      <c r="AX1304" s="231"/>
      <c r="AY1304" s="231"/>
    </row>
    <row r="1305" spans="3:51" s="255" customFormat="1">
      <c r="C1305" s="227"/>
      <c r="D1305" s="253"/>
      <c r="E1305" s="254"/>
      <c r="F1305" s="217"/>
      <c r="G1305" s="228"/>
      <c r="H1305" s="229"/>
      <c r="I1305" s="229"/>
      <c r="J1305" s="216"/>
      <c r="K1305" s="217"/>
      <c r="L1305" s="230"/>
      <c r="M1305" s="231"/>
      <c r="N1305" s="231"/>
      <c r="O1305" s="231"/>
      <c r="P1305" s="231"/>
      <c r="Q1305" s="232"/>
      <c r="R1305" s="232"/>
      <c r="S1305" s="232"/>
      <c r="T1305" s="232"/>
      <c r="U1305" s="232"/>
      <c r="V1305" s="232"/>
      <c r="W1305" s="232"/>
      <c r="X1305" s="232"/>
      <c r="Y1305" s="232"/>
      <c r="Z1305" s="232"/>
      <c r="AA1305" s="232"/>
      <c r="AB1305" s="232"/>
      <c r="AC1305" s="232"/>
      <c r="AD1305" s="232"/>
      <c r="AE1305" s="232"/>
      <c r="AF1305" s="232"/>
      <c r="AG1305" s="232"/>
      <c r="AH1305" s="232"/>
      <c r="AI1305" s="232"/>
      <c r="AJ1305" s="232"/>
      <c r="AK1305" s="232"/>
      <c r="AL1305" s="232"/>
      <c r="AM1305" s="232"/>
      <c r="AN1305" s="232"/>
      <c r="AO1305" s="232"/>
      <c r="AP1305" s="232"/>
      <c r="AQ1305" s="232"/>
      <c r="AR1305" s="231"/>
      <c r="AS1305" s="231"/>
      <c r="AT1305" s="231"/>
      <c r="AU1305" s="231"/>
      <c r="AV1305" s="231"/>
      <c r="AW1305" s="231"/>
      <c r="AX1305" s="231"/>
      <c r="AY1305" s="231"/>
    </row>
    <row r="1306" spans="3:51" s="255" customFormat="1">
      <c r="C1306" s="227"/>
      <c r="D1306" s="253"/>
      <c r="E1306" s="254"/>
      <c r="F1306" s="217"/>
      <c r="G1306" s="228"/>
      <c r="H1306" s="229"/>
      <c r="I1306" s="229"/>
      <c r="J1306" s="216"/>
      <c r="K1306" s="217"/>
      <c r="L1306" s="230"/>
      <c r="M1306" s="231"/>
      <c r="N1306" s="231"/>
      <c r="O1306" s="231"/>
      <c r="P1306" s="231"/>
      <c r="Q1306" s="232"/>
      <c r="R1306" s="232"/>
      <c r="S1306" s="232"/>
      <c r="T1306" s="232"/>
      <c r="U1306" s="232"/>
      <c r="V1306" s="232"/>
      <c r="W1306" s="232"/>
      <c r="X1306" s="232"/>
      <c r="Y1306" s="232"/>
      <c r="Z1306" s="232"/>
      <c r="AA1306" s="232"/>
      <c r="AB1306" s="232"/>
      <c r="AC1306" s="232"/>
      <c r="AD1306" s="232"/>
      <c r="AE1306" s="232"/>
      <c r="AF1306" s="232"/>
      <c r="AG1306" s="232"/>
      <c r="AH1306" s="232"/>
      <c r="AI1306" s="232"/>
      <c r="AJ1306" s="232"/>
      <c r="AK1306" s="232"/>
      <c r="AL1306" s="232"/>
      <c r="AM1306" s="232"/>
      <c r="AN1306" s="232"/>
      <c r="AO1306" s="232"/>
      <c r="AP1306" s="232"/>
      <c r="AQ1306" s="232"/>
      <c r="AR1306" s="231"/>
      <c r="AS1306" s="231"/>
      <c r="AT1306" s="231"/>
      <c r="AU1306" s="231"/>
      <c r="AV1306" s="231"/>
      <c r="AW1306" s="231"/>
      <c r="AX1306" s="231"/>
      <c r="AY1306" s="231"/>
    </row>
    <row r="1307" spans="3:51" s="255" customFormat="1">
      <c r="C1307" s="227"/>
      <c r="D1307" s="253"/>
      <c r="E1307" s="254"/>
      <c r="F1307" s="217"/>
      <c r="G1307" s="228"/>
      <c r="H1307" s="229"/>
      <c r="I1307" s="229"/>
      <c r="J1307" s="216"/>
      <c r="K1307" s="217"/>
      <c r="L1307" s="230"/>
      <c r="M1307" s="231"/>
      <c r="N1307" s="231"/>
      <c r="O1307" s="231"/>
      <c r="P1307" s="231"/>
      <c r="Q1307" s="232"/>
      <c r="R1307" s="232"/>
      <c r="S1307" s="232"/>
      <c r="T1307" s="232"/>
      <c r="U1307" s="232"/>
      <c r="V1307" s="232"/>
      <c r="W1307" s="232"/>
      <c r="X1307" s="232"/>
      <c r="Y1307" s="232"/>
      <c r="Z1307" s="232"/>
      <c r="AA1307" s="232"/>
      <c r="AB1307" s="232"/>
      <c r="AC1307" s="232"/>
      <c r="AD1307" s="232"/>
      <c r="AE1307" s="232"/>
      <c r="AF1307" s="232"/>
      <c r="AG1307" s="232"/>
      <c r="AH1307" s="232"/>
      <c r="AI1307" s="232"/>
      <c r="AJ1307" s="232"/>
      <c r="AK1307" s="232"/>
      <c r="AL1307" s="232"/>
      <c r="AM1307" s="232"/>
      <c r="AN1307" s="232"/>
      <c r="AO1307" s="232"/>
      <c r="AP1307" s="232"/>
      <c r="AQ1307" s="232"/>
      <c r="AR1307" s="231"/>
      <c r="AS1307" s="231"/>
      <c r="AT1307" s="231"/>
      <c r="AU1307" s="231"/>
      <c r="AV1307" s="231"/>
      <c r="AW1307" s="231"/>
      <c r="AX1307" s="231"/>
      <c r="AY1307" s="231"/>
    </row>
    <row r="1308" spans="3:51" s="255" customFormat="1">
      <c r="C1308" s="227"/>
      <c r="D1308" s="253"/>
      <c r="E1308" s="254"/>
      <c r="F1308" s="217"/>
      <c r="G1308" s="228"/>
      <c r="H1308" s="229"/>
      <c r="I1308" s="229"/>
      <c r="J1308" s="216"/>
      <c r="K1308" s="217"/>
      <c r="L1308" s="230"/>
      <c r="M1308" s="231"/>
      <c r="N1308" s="231"/>
      <c r="O1308" s="231"/>
      <c r="P1308" s="231"/>
      <c r="Q1308" s="232"/>
      <c r="R1308" s="232"/>
      <c r="S1308" s="232"/>
      <c r="T1308" s="232"/>
      <c r="U1308" s="232"/>
      <c r="V1308" s="232"/>
      <c r="W1308" s="232"/>
      <c r="X1308" s="232"/>
      <c r="Y1308" s="232"/>
      <c r="Z1308" s="232"/>
      <c r="AA1308" s="232"/>
      <c r="AB1308" s="232"/>
      <c r="AC1308" s="232"/>
      <c r="AD1308" s="232"/>
      <c r="AE1308" s="232"/>
      <c r="AF1308" s="232"/>
      <c r="AG1308" s="232"/>
      <c r="AH1308" s="232"/>
      <c r="AI1308" s="232"/>
      <c r="AJ1308" s="232"/>
      <c r="AK1308" s="232"/>
      <c r="AL1308" s="232"/>
      <c r="AM1308" s="232"/>
      <c r="AN1308" s="232"/>
      <c r="AO1308" s="232"/>
      <c r="AP1308" s="232"/>
      <c r="AQ1308" s="232"/>
      <c r="AR1308" s="231"/>
      <c r="AS1308" s="231"/>
      <c r="AT1308" s="231"/>
      <c r="AU1308" s="231"/>
      <c r="AV1308" s="231"/>
      <c r="AW1308" s="231"/>
      <c r="AX1308" s="231"/>
      <c r="AY1308" s="231"/>
    </row>
    <row r="1309" spans="3:51" s="255" customFormat="1">
      <c r="C1309" s="227"/>
      <c r="D1309" s="253"/>
      <c r="E1309" s="254"/>
      <c r="F1309" s="217"/>
      <c r="G1309" s="228"/>
      <c r="H1309" s="229"/>
      <c r="I1309" s="229"/>
      <c r="J1309" s="216"/>
      <c r="K1309" s="217"/>
      <c r="L1309" s="230"/>
      <c r="M1309" s="231"/>
      <c r="N1309" s="231"/>
      <c r="O1309" s="231"/>
      <c r="P1309" s="231"/>
      <c r="Q1309" s="232"/>
      <c r="R1309" s="232"/>
      <c r="S1309" s="232"/>
      <c r="T1309" s="232"/>
      <c r="U1309" s="232"/>
      <c r="V1309" s="232"/>
      <c r="W1309" s="232"/>
      <c r="X1309" s="232"/>
      <c r="Y1309" s="232"/>
      <c r="Z1309" s="232"/>
      <c r="AA1309" s="232"/>
      <c r="AB1309" s="232"/>
      <c r="AC1309" s="232"/>
      <c r="AD1309" s="232"/>
      <c r="AE1309" s="232"/>
      <c r="AF1309" s="232"/>
      <c r="AG1309" s="232"/>
      <c r="AH1309" s="232"/>
      <c r="AI1309" s="232"/>
      <c r="AJ1309" s="232"/>
      <c r="AK1309" s="232"/>
      <c r="AL1309" s="232"/>
      <c r="AM1309" s="232"/>
      <c r="AN1309" s="232"/>
      <c r="AO1309" s="232"/>
      <c r="AP1309" s="232"/>
      <c r="AQ1309" s="232"/>
      <c r="AR1309" s="231"/>
      <c r="AS1309" s="231"/>
      <c r="AT1309" s="231"/>
      <c r="AU1309" s="231"/>
      <c r="AV1309" s="231"/>
      <c r="AW1309" s="231"/>
      <c r="AX1309" s="231"/>
      <c r="AY1309" s="231"/>
    </row>
    <row r="1310" spans="3:51" s="255" customFormat="1">
      <c r="C1310" s="227"/>
      <c r="D1310" s="253"/>
      <c r="E1310" s="254"/>
      <c r="F1310" s="217"/>
      <c r="G1310" s="228"/>
      <c r="H1310" s="229"/>
      <c r="I1310" s="229"/>
      <c r="J1310" s="216"/>
      <c r="K1310" s="217"/>
      <c r="L1310" s="230"/>
      <c r="M1310" s="231"/>
      <c r="N1310" s="231"/>
      <c r="O1310" s="231"/>
      <c r="P1310" s="231"/>
      <c r="Q1310" s="232"/>
      <c r="R1310" s="232"/>
      <c r="S1310" s="232"/>
      <c r="T1310" s="232"/>
      <c r="U1310" s="232"/>
      <c r="V1310" s="232"/>
      <c r="W1310" s="232"/>
      <c r="X1310" s="232"/>
      <c r="Y1310" s="232"/>
      <c r="Z1310" s="232"/>
      <c r="AA1310" s="232"/>
      <c r="AB1310" s="232"/>
      <c r="AC1310" s="232"/>
      <c r="AD1310" s="232"/>
      <c r="AE1310" s="232"/>
      <c r="AF1310" s="232"/>
      <c r="AG1310" s="232"/>
      <c r="AH1310" s="232"/>
      <c r="AI1310" s="232"/>
      <c r="AJ1310" s="232"/>
      <c r="AK1310" s="232"/>
      <c r="AL1310" s="232"/>
      <c r="AM1310" s="232"/>
      <c r="AN1310" s="232"/>
      <c r="AO1310" s="232"/>
      <c r="AP1310" s="232"/>
      <c r="AQ1310" s="232"/>
      <c r="AR1310" s="231"/>
      <c r="AS1310" s="231"/>
      <c r="AT1310" s="231"/>
      <c r="AU1310" s="231"/>
      <c r="AV1310" s="231"/>
      <c r="AW1310" s="231"/>
      <c r="AX1310" s="231"/>
      <c r="AY1310" s="231"/>
    </row>
    <row r="1311" spans="3:51" s="255" customFormat="1">
      <c r="C1311" s="227"/>
      <c r="D1311" s="253"/>
      <c r="E1311" s="254"/>
      <c r="F1311" s="217"/>
      <c r="G1311" s="228"/>
      <c r="H1311" s="229"/>
      <c r="I1311" s="229"/>
      <c r="J1311" s="216"/>
      <c r="K1311" s="217"/>
      <c r="L1311" s="230"/>
      <c r="M1311" s="231"/>
      <c r="N1311" s="231"/>
      <c r="O1311" s="231"/>
      <c r="P1311" s="231"/>
      <c r="Q1311" s="232"/>
      <c r="R1311" s="232"/>
      <c r="S1311" s="232"/>
      <c r="T1311" s="232"/>
      <c r="U1311" s="232"/>
      <c r="V1311" s="232"/>
      <c r="W1311" s="232"/>
      <c r="X1311" s="232"/>
      <c r="Y1311" s="232"/>
      <c r="Z1311" s="232"/>
      <c r="AA1311" s="232"/>
      <c r="AB1311" s="232"/>
      <c r="AC1311" s="232"/>
      <c r="AD1311" s="232"/>
      <c r="AE1311" s="232"/>
      <c r="AF1311" s="232"/>
      <c r="AG1311" s="232"/>
      <c r="AH1311" s="232"/>
      <c r="AI1311" s="232"/>
      <c r="AJ1311" s="232"/>
      <c r="AK1311" s="232"/>
      <c r="AL1311" s="232"/>
      <c r="AM1311" s="232"/>
      <c r="AN1311" s="232"/>
      <c r="AO1311" s="232"/>
      <c r="AP1311" s="232"/>
      <c r="AQ1311" s="232"/>
      <c r="AR1311" s="231"/>
      <c r="AS1311" s="231"/>
      <c r="AT1311" s="231"/>
      <c r="AU1311" s="231"/>
      <c r="AV1311" s="231"/>
      <c r="AW1311" s="231"/>
      <c r="AX1311" s="231"/>
      <c r="AY1311" s="231"/>
    </row>
    <row r="1312" spans="3:51" s="255" customFormat="1">
      <c r="C1312" s="227"/>
      <c r="D1312" s="253"/>
      <c r="E1312" s="254"/>
      <c r="F1312" s="217"/>
      <c r="G1312" s="228"/>
      <c r="H1312" s="229"/>
      <c r="I1312" s="229"/>
      <c r="J1312" s="216"/>
      <c r="K1312" s="217"/>
      <c r="L1312" s="230"/>
      <c r="M1312" s="231"/>
      <c r="N1312" s="231"/>
      <c r="O1312" s="231"/>
      <c r="P1312" s="231"/>
      <c r="Q1312" s="232"/>
      <c r="R1312" s="232"/>
      <c r="S1312" s="232"/>
      <c r="T1312" s="232"/>
      <c r="U1312" s="232"/>
      <c r="V1312" s="232"/>
      <c r="W1312" s="232"/>
      <c r="X1312" s="232"/>
      <c r="Y1312" s="232"/>
      <c r="Z1312" s="232"/>
      <c r="AA1312" s="232"/>
      <c r="AB1312" s="232"/>
      <c r="AC1312" s="232"/>
      <c r="AD1312" s="232"/>
      <c r="AE1312" s="232"/>
      <c r="AF1312" s="232"/>
      <c r="AG1312" s="232"/>
      <c r="AH1312" s="232"/>
      <c r="AI1312" s="232"/>
      <c r="AJ1312" s="232"/>
      <c r="AK1312" s="232"/>
      <c r="AL1312" s="232"/>
      <c r="AM1312" s="232"/>
      <c r="AN1312" s="232"/>
      <c r="AO1312" s="232"/>
      <c r="AP1312" s="232"/>
      <c r="AQ1312" s="232"/>
      <c r="AR1312" s="231"/>
      <c r="AS1312" s="231"/>
      <c r="AT1312" s="231"/>
      <c r="AU1312" s="231"/>
      <c r="AV1312" s="231"/>
      <c r="AW1312" s="231"/>
      <c r="AX1312" s="231"/>
      <c r="AY1312" s="231"/>
    </row>
    <row r="1313" spans="3:51" s="255" customFormat="1">
      <c r="C1313" s="227"/>
      <c r="D1313" s="253"/>
      <c r="E1313" s="254"/>
      <c r="F1313" s="217"/>
      <c r="G1313" s="228"/>
      <c r="H1313" s="229"/>
      <c r="I1313" s="229"/>
      <c r="J1313" s="216"/>
      <c r="K1313" s="217"/>
      <c r="L1313" s="230"/>
      <c r="M1313" s="231"/>
      <c r="N1313" s="231"/>
      <c r="O1313" s="231"/>
      <c r="P1313" s="231"/>
      <c r="Q1313" s="232"/>
      <c r="R1313" s="232"/>
      <c r="S1313" s="232"/>
      <c r="T1313" s="232"/>
      <c r="U1313" s="232"/>
      <c r="V1313" s="232"/>
      <c r="W1313" s="232"/>
      <c r="X1313" s="232"/>
      <c r="Y1313" s="232"/>
      <c r="Z1313" s="232"/>
      <c r="AA1313" s="232"/>
      <c r="AB1313" s="232"/>
      <c r="AC1313" s="232"/>
      <c r="AD1313" s="232"/>
      <c r="AE1313" s="232"/>
      <c r="AF1313" s="232"/>
      <c r="AG1313" s="232"/>
      <c r="AH1313" s="232"/>
      <c r="AI1313" s="232"/>
      <c r="AJ1313" s="232"/>
      <c r="AK1313" s="232"/>
      <c r="AL1313" s="232"/>
      <c r="AM1313" s="232"/>
      <c r="AN1313" s="232"/>
      <c r="AO1313" s="232"/>
      <c r="AP1313" s="232"/>
      <c r="AQ1313" s="232"/>
      <c r="AR1313" s="231"/>
      <c r="AS1313" s="231"/>
      <c r="AT1313" s="231"/>
      <c r="AU1313" s="231"/>
      <c r="AV1313" s="231"/>
      <c r="AW1313" s="231"/>
      <c r="AX1313" s="231"/>
      <c r="AY1313" s="231"/>
    </row>
    <row r="1314" spans="3:51" s="255" customFormat="1">
      <c r="C1314" s="227"/>
      <c r="D1314" s="253"/>
      <c r="E1314" s="254"/>
      <c r="F1314" s="217"/>
      <c r="G1314" s="228"/>
      <c r="H1314" s="229"/>
      <c r="I1314" s="229"/>
      <c r="J1314" s="216"/>
      <c r="K1314" s="217"/>
      <c r="L1314" s="230"/>
      <c r="M1314" s="231"/>
      <c r="N1314" s="231"/>
      <c r="O1314" s="231"/>
      <c r="P1314" s="231"/>
      <c r="Q1314" s="232"/>
      <c r="R1314" s="232"/>
      <c r="S1314" s="232"/>
      <c r="T1314" s="232"/>
      <c r="U1314" s="232"/>
      <c r="V1314" s="232"/>
      <c r="W1314" s="232"/>
      <c r="X1314" s="232"/>
      <c r="Y1314" s="232"/>
      <c r="Z1314" s="232"/>
      <c r="AA1314" s="232"/>
      <c r="AB1314" s="232"/>
      <c r="AC1314" s="232"/>
      <c r="AD1314" s="232"/>
      <c r="AE1314" s="232"/>
      <c r="AF1314" s="232"/>
      <c r="AG1314" s="232"/>
      <c r="AH1314" s="232"/>
      <c r="AI1314" s="232"/>
      <c r="AJ1314" s="232"/>
      <c r="AK1314" s="232"/>
      <c r="AL1314" s="232"/>
      <c r="AM1314" s="232"/>
      <c r="AN1314" s="232"/>
      <c r="AO1314" s="232"/>
      <c r="AP1314" s="232"/>
      <c r="AQ1314" s="232"/>
      <c r="AR1314" s="231"/>
      <c r="AS1314" s="231"/>
      <c r="AT1314" s="231"/>
      <c r="AU1314" s="231"/>
      <c r="AV1314" s="231"/>
      <c r="AW1314" s="231"/>
      <c r="AX1314" s="231"/>
      <c r="AY1314" s="231"/>
    </row>
    <row r="1315" spans="3:51" s="255" customFormat="1">
      <c r="C1315" s="227"/>
      <c r="D1315" s="253"/>
      <c r="E1315" s="254"/>
      <c r="F1315" s="217"/>
      <c r="G1315" s="228"/>
      <c r="H1315" s="229"/>
      <c r="I1315" s="229"/>
      <c r="J1315" s="216"/>
      <c r="K1315" s="217"/>
      <c r="L1315" s="230"/>
      <c r="M1315" s="231"/>
      <c r="N1315" s="231"/>
      <c r="O1315" s="231"/>
      <c r="P1315" s="231"/>
      <c r="Q1315" s="232"/>
      <c r="R1315" s="232"/>
      <c r="S1315" s="232"/>
      <c r="T1315" s="232"/>
      <c r="U1315" s="232"/>
      <c r="V1315" s="232"/>
      <c r="W1315" s="232"/>
      <c r="X1315" s="232"/>
      <c r="Y1315" s="232"/>
      <c r="Z1315" s="232"/>
      <c r="AA1315" s="232"/>
      <c r="AB1315" s="232"/>
      <c r="AC1315" s="232"/>
      <c r="AD1315" s="232"/>
      <c r="AE1315" s="232"/>
      <c r="AF1315" s="232"/>
      <c r="AG1315" s="232"/>
      <c r="AH1315" s="232"/>
      <c r="AI1315" s="232"/>
      <c r="AJ1315" s="232"/>
      <c r="AK1315" s="232"/>
      <c r="AL1315" s="232"/>
      <c r="AM1315" s="232"/>
      <c r="AN1315" s="232"/>
      <c r="AO1315" s="232"/>
      <c r="AP1315" s="232"/>
      <c r="AQ1315" s="232"/>
      <c r="AR1315" s="231"/>
      <c r="AS1315" s="231"/>
      <c r="AT1315" s="231"/>
      <c r="AU1315" s="231"/>
      <c r="AV1315" s="231"/>
      <c r="AW1315" s="231"/>
      <c r="AX1315" s="231"/>
      <c r="AY1315" s="231"/>
    </row>
    <row r="1316" spans="3:51" s="255" customFormat="1">
      <c r="C1316" s="227"/>
      <c r="D1316" s="253"/>
      <c r="E1316" s="254"/>
      <c r="F1316" s="217"/>
      <c r="G1316" s="228"/>
      <c r="H1316" s="229"/>
      <c r="I1316" s="229"/>
      <c r="J1316" s="216"/>
      <c r="K1316" s="217"/>
      <c r="L1316" s="230"/>
      <c r="M1316" s="231"/>
      <c r="N1316" s="231"/>
      <c r="O1316" s="231"/>
      <c r="P1316" s="231"/>
      <c r="Q1316" s="232"/>
      <c r="R1316" s="232"/>
      <c r="S1316" s="232"/>
      <c r="T1316" s="232"/>
      <c r="U1316" s="232"/>
      <c r="V1316" s="232"/>
      <c r="W1316" s="232"/>
      <c r="X1316" s="232"/>
      <c r="Y1316" s="232"/>
      <c r="Z1316" s="232"/>
      <c r="AA1316" s="232"/>
      <c r="AB1316" s="232"/>
      <c r="AC1316" s="232"/>
      <c r="AD1316" s="232"/>
      <c r="AE1316" s="232"/>
      <c r="AF1316" s="232"/>
      <c r="AG1316" s="232"/>
      <c r="AH1316" s="232"/>
      <c r="AI1316" s="232"/>
      <c r="AJ1316" s="232"/>
      <c r="AK1316" s="232"/>
      <c r="AL1316" s="232"/>
      <c r="AM1316" s="232"/>
      <c r="AN1316" s="232"/>
      <c r="AO1316" s="232"/>
      <c r="AP1316" s="232"/>
      <c r="AQ1316" s="232"/>
      <c r="AR1316" s="231"/>
      <c r="AS1316" s="231"/>
      <c r="AT1316" s="231"/>
      <c r="AU1316" s="231"/>
      <c r="AV1316" s="231"/>
      <c r="AW1316" s="231"/>
      <c r="AX1316" s="231"/>
      <c r="AY1316" s="231"/>
    </row>
    <row r="1317" spans="3:51" s="255" customFormat="1">
      <c r="C1317" s="227"/>
      <c r="D1317" s="253"/>
      <c r="E1317" s="254"/>
      <c r="F1317" s="217"/>
      <c r="G1317" s="228"/>
      <c r="H1317" s="229"/>
      <c r="I1317" s="229"/>
      <c r="J1317" s="216"/>
      <c r="K1317" s="217"/>
      <c r="L1317" s="230"/>
      <c r="M1317" s="231"/>
      <c r="N1317" s="231"/>
      <c r="O1317" s="231"/>
      <c r="P1317" s="231"/>
      <c r="Q1317" s="232"/>
      <c r="R1317" s="232"/>
      <c r="S1317" s="232"/>
      <c r="T1317" s="232"/>
      <c r="U1317" s="232"/>
      <c r="V1317" s="232"/>
      <c r="W1317" s="232"/>
      <c r="X1317" s="232"/>
      <c r="Y1317" s="232"/>
      <c r="Z1317" s="232"/>
      <c r="AA1317" s="232"/>
      <c r="AB1317" s="232"/>
      <c r="AC1317" s="232"/>
      <c r="AD1317" s="232"/>
      <c r="AE1317" s="232"/>
      <c r="AF1317" s="232"/>
      <c r="AG1317" s="232"/>
      <c r="AH1317" s="232"/>
      <c r="AI1317" s="232"/>
      <c r="AJ1317" s="232"/>
      <c r="AK1317" s="232"/>
      <c r="AL1317" s="232"/>
      <c r="AM1317" s="232"/>
      <c r="AN1317" s="232"/>
      <c r="AO1317" s="232"/>
      <c r="AP1317" s="232"/>
      <c r="AQ1317" s="232"/>
      <c r="AR1317" s="231"/>
      <c r="AS1317" s="231"/>
      <c r="AT1317" s="231"/>
      <c r="AU1317" s="231"/>
      <c r="AV1317" s="231"/>
      <c r="AW1317" s="231"/>
      <c r="AX1317" s="231"/>
      <c r="AY1317" s="231"/>
    </row>
    <row r="1318" spans="3:51" s="255" customFormat="1">
      <c r="C1318" s="227"/>
      <c r="D1318" s="253"/>
      <c r="E1318" s="254"/>
      <c r="F1318" s="217"/>
      <c r="G1318" s="228"/>
      <c r="H1318" s="229"/>
      <c r="I1318" s="229"/>
      <c r="J1318" s="216"/>
      <c r="K1318" s="217"/>
      <c r="L1318" s="230"/>
      <c r="M1318" s="231"/>
      <c r="N1318" s="231"/>
      <c r="O1318" s="231"/>
      <c r="P1318" s="231"/>
      <c r="Q1318" s="232"/>
      <c r="R1318" s="232"/>
      <c r="S1318" s="232"/>
      <c r="T1318" s="232"/>
      <c r="U1318" s="232"/>
      <c r="V1318" s="232"/>
      <c r="W1318" s="232"/>
      <c r="X1318" s="232"/>
      <c r="Y1318" s="232"/>
      <c r="Z1318" s="232"/>
      <c r="AA1318" s="232"/>
      <c r="AB1318" s="232"/>
      <c r="AC1318" s="232"/>
      <c r="AD1318" s="232"/>
      <c r="AE1318" s="232"/>
      <c r="AF1318" s="232"/>
      <c r="AG1318" s="232"/>
      <c r="AH1318" s="232"/>
      <c r="AI1318" s="232"/>
      <c r="AJ1318" s="232"/>
      <c r="AK1318" s="232"/>
      <c r="AL1318" s="232"/>
      <c r="AM1318" s="232"/>
      <c r="AN1318" s="232"/>
      <c r="AO1318" s="232"/>
      <c r="AP1318" s="232"/>
      <c r="AQ1318" s="232"/>
      <c r="AR1318" s="231"/>
      <c r="AS1318" s="231"/>
      <c r="AT1318" s="231"/>
      <c r="AU1318" s="231"/>
      <c r="AV1318" s="231"/>
      <c r="AW1318" s="231"/>
      <c r="AX1318" s="231"/>
      <c r="AY1318" s="231"/>
    </row>
    <row r="1319" spans="3:51" s="255" customFormat="1">
      <c r="C1319" s="227"/>
      <c r="D1319" s="253"/>
      <c r="E1319" s="254"/>
      <c r="F1319" s="217"/>
      <c r="G1319" s="228"/>
      <c r="H1319" s="229"/>
      <c r="I1319" s="229"/>
      <c r="J1319" s="216"/>
      <c r="K1319" s="217"/>
      <c r="L1319" s="230"/>
      <c r="M1319" s="231"/>
      <c r="N1319" s="231"/>
      <c r="O1319" s="231"/>
      <c r="P1319" s="231"/>
      <c r="Q1319" s="232"/>
      <c r="R1319" s="232"/>
      <c r="S1319" s="232"/>
      <c r="T1319" s="232"/>
      <c r="U1319" s="232"/>
      <c r="V1319" s="232"/>
      <c r="W1319" s="232"/>
      <c r="X1319" s="232"/>
      <c r="Y1319" s="232"/>
      <c r="Z1319" s="232"/>
      <c r="AA1319" s="232"/>
      <c r="AB1319" s="232"/>
      <c r="AC1319" s="232"/>
      <c r="AD1319" s="232"/>
      <c r="AE1319" s="232"/>
      <c r="AF1319" s="232"/>
      <c r="AG1319" s="232"/>
      <c r="AH1319" s="232"/>
      <c r="AI1319" s="232"/>
      <c r="AJ1319" s="232"/>
      <c r="AK1319" s="232"/>
      <c r="AL1319" s="232"/>
      <c r="AM1319" s="232"/>
      <c r="AN1319" s="232"/>
      <c r="AO1319" s="232"/>
      <c r="AP1319" s="232"/>
      <c r="AQ1319" s="232"/>
      <c r="AR1319" s="231"/>
      <c r="AS1319" s="231"/>
      <c r="AT1319" s="231"/>
      <c r="AU1319" s="231"/>
      <c r="AV1319" s="231"/>
      <c r="AW1319" s="231"/>
      <c r="AX1319" s="231"/>
      <c r="AY1319" s="231"/>
    </row>
    <row r="1320" spans="3:51" s="255" customFormat="1">
      <c r="C1320" s="227"/>
      <c r="D1320" s="253"/>
      <c r="E1320" s="254"/>
      <c r="F1320" s="217"/>
      <c r="G1320" s="228"/>
      <c r="H1320" s="229"/>
      <c r="I1320" s="229"/>
      <c r="J1320" s="216"/>
      <c r="K1320" s="217"/>
      <c r="L1320" s="230"/>
      <c r="M1320" s="231"/>
      <c r="N1320" s="231"/>
      <c r="O1320" s="231"/>
      <c r="P1320" s="231"/>
      <c r="Q1320" s="232"/>
      <c r="R1320" s="232"/>
      <c r="S1320" s="232"/>
      <c r="T1320" s="232"/>
      <c r="U1320" s="232"/>
      <c r="V1320" s="232"/>
      <c r="W1320" s="232"/>
      <c r="X1320" s="232"/>
      <c r="Y1320" s="232"/>
      <c r="Z1320" s="232"/>
      <c r="AA1320" s="232"/>
      <c r="AB1320" s="232"/>
      <c r="AC1320" s="232"/>
      <c r="AD1320" s="232"/>
      <c r="AE1320" s="232"/>
      <c r="AF1320" s="232"/>
      <c r="AG1320" s="232"/>
      <c r="AH1320" s="232"/>
      <c r="AI1320" s="232"/>
      <c r="AJ1320" s="232"/>
      <c r="AK1320" s="232"/>
      <c r="AL1320" s="232"/>
      <c r="AM1320" s="232"/>
      <c r="AN1320" s="232"/>
      <c r="AO1320" s="232"/>
      <c r="AP1320" s="232"/>
      <c r="AQ1320" s="232"/>
      <c r="AR1320" s="231"/>
      <c r="AS1320" s="231"/>
      <c r="AT1320" s="231"/>
      <c r="AU1320" s="231"/>
      <c r="AV1320" s="231"/>
      <c r="AW1320" s="231"/>
      <c r="AX1320" s="231"/>
      <c r="AY1320" s="231"/>
    </row>
    <row r="1321" spans="3:51" s="255" customFormat="1">
      <c r="C1321" s="227"/>
      <c r="D1321" s="253"/>
      <c r="E1321" s="254"/>
      <c r="F1321" s="217"/>
      <c r="G1321" s="228"/>
      <c r="H1321" s="229"/>
      <c r="I1321" s="229"/>
      <c r="J1321" s="216"/>
      <c r="K1321" s="217"/>
      <c r="L1321" s="230"/>
      <c r="M1321" s="231"/>
      <c r="N1321" s="231"/>
      <c r="O1321" s="231"/>
      <c r="P1321" s="231"/>
      <c r="Q1321" s="232"/>
      <c r="R1321" s="232"/>
      <c r="S1321" s="232"/>
      <c r="T1321" s="232"/>
      <c r="U1321" s="232"/>
      <c r="V1321" s="232"/>
      <c r="W1321" s="232"/>
      <c r="X1321" s="232"/>
      <c r="Y1321" s="232"/>
      <c r="Z1321" s="232"/>
      <c r="AA1321" s="232"/>
      <c r="AB1321" s="232"/>
      <c r="AC1321" s="232"/>
      <c r="AD1321" s="232"/>
      <c r="AE1321" s="232"/>
      <c r="AF1321" s="232"/>
      <c r="AG1321" s="232"/>
      <c r="AH1321" s="232"/>
      <c r="AI1321" s="232"/>
      <c r="AJ1321" s="232"/>
      <c r="AK1321" s="232"/>
      <c r="AL1321" s="232"/>
      <c r="AM1321" s="232"/>
      <c r="AN1321" s="232"/>
      <c r="AO1321" s="232"/>
      <c r="AP1321" s="232"/>
      <c r="AQ1321" s="232"/>
      <c r="AR1321" s="231"/>
      <c r="AS1321" s="231"/>
      <c r="AT1321" s="231"/>
      <c r="AU1321" s="231"/>
      <c r="AV1321" s="231"/>
      <c r="AW1321" s="231"/>
      <c r="AX1321" s="231"/>
      <c r="AY1321" s="231"/>
    </row>
    <row r="1322" spans="3:51" s="255" customFormat="1">
      <c r="C1322" s="227"/>
      <c r="D1322" s="253"/>
      <c r="E1322" s="254"/>
      <c r="F1322" s="217"/>
      <c r="G1322" s="228"/>
      <c r="H1322" s="229"/>
      <c r="I1322" s="229"/>
      <c r="J1322" s="216"/>
      <c r="K1322" s="217"/>
      <c r="L1322" s="230"/>
      <c r="M1322" s="231"/>
      <c r="N1322" s="231"/>
      <c r="O1322" s="231"/>
      <c r="P1322" s="231"/>
      <c r="Q1322" s="232"/>
      <c r="R1322" s="232"/>
      <c r="S1322" s="232"/>
      <c r="T1322" s="232"/>
      <c r="U1322" s="232"/>
      <c r="V1322" s="232"/>
      <c r="W1322" s="232"/>
      <c r="X1322" s="232"/>
      <c r="Y1322" s="232"/>
      <c r="Z1322" s="232"/>
      <c r="AA1322" s="232"/>
      <c r="AB1322" s="232"/>
      <c r="AC1322" s="232"/>
      <c r="AD1322" s="232"/>
      <c r="AE1322" s="232"/>
      <c r="AF1322" s="232"/>
      <c r="AG1322" s="232"/>
      <c r="AH1322" s="232"/>
      <c r="AI1322" s="232"/>
      <c r="AJ1322" s="232"/>
      <c r="AK1322" s="232"/>
      <c r="AL1322" s="232"/>
      <c r="AM1322" s="232"/>
      <c r="AN1322" s="232"/>
      <c r="AO1322" s="232"/>
      <c r="AP1322" s="232"/>
      <c r="AQ1322" s="232"/>
      <c r="AR1322" s="231"/>
      <c r="AS1322" s="231"/>
      <c r="AT1322" s="231"/>
      <c r="AU1322" s="231"/>
      <c r="AV1322" s="231"/>
      <c r="AW1322" s="231"/>
      <c r="AX1322" s="231"/>
      <c r="AY1322" s="231"/>
    </row>
    <row r="1323" spans="3:51" s="255" customFormat="1">
      <c r="C1323" s="227"/>
      <c r="D1323" s="253"/>
      <c r="E1323" s="254"/>
      <c r="F1323" s="217"/>
      <c r="G1323" s="228"/>
      <c r="H1323" s="229"/>
      <c r="I1323" s="229"/>
      <c r="J1323" s="216"/>
      <c r="K1323" s="217"/>
      <c r="L1323" s="230"/>
      <c r="M1323" s="231"/>
      <c r="N1323" s="231"/>
      <c r="O1323" s="231"/>
      <c r="P1323" s="231"/>
      <c r="Q1323" s="232"/>
      <c r="R1323" s="232"/>
      <c r="S1323" s="232"/>
      <c r="T1323" s="232"/>
      <c r="U1323" s="232"/>
      <c r="V1323" s="232"/>
      <c r="W1323" s="232"/>
      <c r="X1323" s="232"/>
      <c r="Y1323" s="232"/>
      <c r="Z1323" s="232"/>
      <c r="AA1323" s="232"/>
      <c r="AB1323" s="232"/>
      <c r="AC1323" s="232"/>
      <c r="AD1323" s="232"/>
      <c r="AE1323" s="232"/>
      <c r="AF1323" s="232"/>
      <c r="AG1323" s="232"/>
      <c r="AH1323" s="232"/>
      <c r="AI1323" s="232"/>
      <c r="AJ1323" s="232"/>
      <c r="AK1323" s="232"/>
      <c r="AL1323" s="232"/>
      <c r="AM1323" s="232"/>
      <c r="AN1323" s="232"/>
      <c r="AO1323" s="232"/>
      <c r="AP1323" s="232"/>
      <c r="AQ1323" s="232"/>
      <c r="AR1323" s="231"/>
      <c r="AS1323" s="231"/>
      <c r="AT1323" s="231"/>
      <c r="AU1323" s="231"/>
      <c r="AV1323" s="231"/>
      <c r="AW1323" s="231"/>
      <c r="AX1323" s="231"/>
      <c r="AY1323" s="231"/>
    </row>
    <row r="1324" spans="3:51" s="255" customFormat="1">
      <c r="C1324" s="227"/>
      <c r="D1324" s="253"/>
      <c r="E1324" s="254"/>
      <c r="F1324" s="217"/>
      <c r="G1324" s="228"/>
      <c r="H1324" s="229"/>
      <c r="I1324" s="229"/>
      <c r="J1324" s="216"/>
      <c r="K1324" s="217"/>
      <c r="L1324" s="230"/>
      <c r="M1324" s="231"/>
      <c r="N1324" s="231"/>
      <c r="O1324" s="231"/>
      <c r="P1324" s="231"/>
      <c r="Q1324" s="232"/>
      <c r="R1324" s="232"/>
      <c r="S1324" s="232"/>
      <c r="T1324" s="232"/>
      <c r="U1324" s="232"/>
      <c r="V1324" s="232"/>
      <c r="W1324" s="232"/>
      <c r="X1324" s="232"/>
      <c r="Y1324" s="232"/>
      <c r="Z1324" s="232"/>
      <c r="AA1324" s="232"/>
      <c r="AB1324" s="232"/>
      <c r="AC1324" s="232"/>
      <c r="AD1324" s="232"/>
      <c r="AE1324" s="232"/>
      <c r="AF1324" s="232"/>
      <c r="AG1324" s="232"/>
      <c r="AH1324" s="232"/>
      <c r="AI1324" s="232"/>
      <c r="AJ1324" s="232"/>
      <c r="AK1324" s="232"/>
      <c r="AL1324" s="232"/>
      <c r="AM1324" s="232"/>
      <c r="AN1324" s="232"/>
      <c r="AO1324" s="232"/>
      <c r="AP1324" s="232"/>
      <c r="AQ1324" s="232"/>
      <c r="AR1324" s="231"/>
      <c r="AS1324" s="231"/>
      <c r="AT1324" s="231"/>
      <c r="AU1324" s="231"/>
      <c r="AV1324" s="231"/>
      <c r="AW1324" s="231"/>
      <c r="AX1324" s="231"/>
      <c r="AY1324" s="231"/>
    </row>
    <row r="1325" spans="3:51" s="255" customFormat="1">
      <c r="C1325" s="227"/>
      <c r="D1325" s="253"/>
      <c r="E1325" s="254"/>
      <c r="F1325" s="217"/>
      <c r="G1325" s="228"/>
      <c r="H1325" s="229"/>
      <c r="I1325" s="229"/>
      <c r="J1325" s="216"/>
      <c r="K1325" s="217"/>
      <c r="L1325" s="230"/>
      <c r="M1325" s="231"/>
      <c r="N1325" s="231"/>
      <c r="O1325" s="231"/>
      <c r="P1325" s="231"/>
      <c r="Q1325" s="232"/>
      <c r="R1325" s="232"/>
      <c r="S1325" s="232"/>
      <c r="T1325" s="232"/>
      <c r="U1325" s="232"/>
      <c r="V1325" s="232"/>
      <c r="W1325" s="232"/>
      <c r="X1325" s="232"/>
      <c r="Y1325" s="232"/>
      <c r="Z1325" s="232"/>
      <c r="AA1325" s="232"/>
      <c r="AB1325" s="232"/>
      <c r="AC1325" s="232"/>
      <c r="AD1325" s="232"/>
      <c r="AE1325" s="232"/>
      <c r="AF1325" s="232"/>
      <c r="AG1325" s="232"/>
      <c r="AH1325" s="232"/>
      <c r="AI1325" s="232"/>
      <c r="AJ1325" s="232"/>
      <c r="AK1325" s="232"/>
      <c r="AL1325" s="232"/>
      <c r="AM1325" s="232"/>
      <c r="AN1325" s="232"/>
      <c r="AO1325" s="232"/>
      <c r="AP1325" s="232"/>
      <c r="AQ1325" s="232"/>
      <c r="AR1325" s="231"/>
      <c r="AS1325" s="231"/>
      <c r="AT1325" s="231"/>
      <c r="AU1325" s="231"/>
      <c r="AV1325" s="231"/>
      <c r="AW1325" s="231"/>
      <c r="AX1325" s="231"/>
      <c r="AY1325" s="231"/>
    </row>
    <row r="1326" spans="3:51" s="255" customFormat="1">
      <c r="C1326" s="227"/>
      <c r="D1326" s="253"/>
      <c r="E1326" s="254"/>
      <c r="F1326" s="217"/>
      <c r="G1326" s="228"/>
      <c r="H1326" s="229"/>
      <c r="I1326" s="229"/>
      <c r="J1326" s="216"/>
      <c r="K1326" s="217"/>
      <c r="L1326" s="230"/>
      <c r="M1326" s="231"/>
      <c r="N1326" s="231"/>
      <c r="O1326" s="231"/>
      <c r="P1326" s="231"/>
      <c r="Q1326" s="232"/>
      <c r="R1326" s="232"/>
      <c r="S1326" s="232"/>
      <c r="T1326" s="232"/>
      <c r="U1326" s="232"/>
      <c r="V1326" s="232"/>
      <c r="W1326" s="232"/>
      <c r="X1326" s="232"/>
      <c r="Y1326" s="232"/>
      <c r="Z1326" s="232"/>
      <c r="AA1326" s="232"/>
      <c r="AB1326" s="232"/>
      <c r="AC1326" s="232"/>
      <c r="AD1326" s="232"/>
      <c r="AE1326" s="232"/>
      <c r="AF1326" s="232"/>
      <c r="AG1326" s="232"/>
      <c r="AH1326" s="232"/>
      <c r="AI1326" s="232"/>
      <c r="AJ1326" s="232"/>
      <c r="AK1326" s="232"/>
      <c r="AL1326" s="232"/>
      <c r="AM1326" s="232"/>
      <c r="AN1326" s="232"/>
      <c r="AO1326" s="232"/>
      <c r="AP1326" s="232"/>
      <c r="AQ1326" s="232"/>
      <c r="AR1326" s="231"/>
      <c r="AS1326" s="231"/>
      <c r="AT1326" s="231"/>
      <c r="AU1326" s="231"/>
      <c r="AV1326" s="231"/>
      <c r="AW1326" s="231"/>
      <c r="AX1326" s="231"/>
      <c r="AY1326" s="231"/>
    </row>
    <row r="1327" spans="3:51" s="255" customFormat="1">
      <c r="C1327" s="227"/>
      <c r="D1327" s="253"/>
      <c r="E1327" s="254"/>
      <c r="F1327" s="217"/>
      <c r="G1327" s="228"/>
      <c r="H1327" s="229"/>
      <c r="I1327" s="229"/>
      <c r="J1327" s="216"/>
      <c r="K1327" s="217"/>
      <c r="L1327" s="230"/>
      <c r="M1327" s="231"/>
      <c r="N1327" s="231"/>
      <c r="O1327" s="231"/>
      <c r="P1327" s="231"/>
      <c r="Q1327" s="232"/>
      <c r="R1327" s="232"/>
      <c r="S1327" s="232"/>
      <c r="T1327" s="232"/>
      <c r="U1327" s="232"/>
      <c r="V1327" s="232"/>
      <c r="W1327" s="232"/>
      <c r="X1327" s="232"/>
      <c r="Y1327" s="232"/>
      <c r="Z1327" s="232"/>
      <c r="AA1327" s="232"/>
      <c r="AB1327" s="232"/>
      <c r="AC1327" s="232"/>
      <c r="AD1327" s="232"/>
      <c r="AE1327" s="232"/>
      <c r="AF1327" s="232"/>
      <c r="AG1327" s="232"/>
      <c r="AH1327" s="232"/>
      <c r="AI1327" s="232"/>
      <c r="AJ1327" s="232"/>
      <c r="AK1327" s="232"/>
      <c r="AL1327" s="232"/>
      <c r="AM1327" s="232"/>
      <c r="AN1327" s="232"/>
      <c r="AO1327" s="232"/>
      <c r="AP1327" s="232"/>
      <c r="AQ1327" s="232"/>
      <c r="AR1327" s="231"/>
      <c r="AS1327" s="231"/>
      <c r="AT1327" s="231"/>
      <c r="AU1327" s="231"/>
      <c r="AV1327" s="231"/>
      <c r="AW1327" s="231"/>
      <c r="AX1327" s="231"/>
      <c r="AY1327" s="231"/>
    </row>
    <row r="1328" spans="3:51" s="255" customFormat="1">
      <c r="C1328" s="227"/>
      <c r="D1328" s="253"/>
      <c r="E1328" s="254"/>
      <c r="F1328" s="217"/>
      <c r="G1328" s="228"/>
      <c r="H1328" s="229"/>
      <c r="I1328" s="229"/>
      <c r="J1328" s="216"/>
      <c r="K1328" s="217"/>
      <c r="L1328" s="230"/>
      <c r="M1328" s="231"/>
      <c r="N1328" s="231"/>
      <c r="O1328" s="231"/>
      <c r="P1328" s="231"/>
      <c r="Q1328" s="232"/>
      <c r="R1328" s="232"/>
      <c r="S1328" s="232"/>
      <c r="T1328" s="232"/>
      <c r="U1328" s="232"/>
      <c r="V1328" s="232"/>
      <c r="W1328" s="232"/>
      <c r="X1328" s="232"/>
      <c r="Y1328" s="232"/>
      <c r="Z1328" s="232"/>
      <c r="AA1328" s="232"/>
      <c r="AB1328" s="232"/>
      <c r="AC1328" s="232"/>
      <c r="AD1328" s="232"/>
      <c r="AE1328" s="232"/>
      <c r="AF1328" s="232"/>
      <c r="AG1328" s="232"/>
      <c r="AH1328" s="232"/>
      <c r="AI1328" s="232"/>
      <c r="AJ1328" s="232"/>
      <c r="AK1328" s="232"/>
      <c r="AL1328" s="232"/>
      <c r="AM1328" s="232"/>
      <c r="AN1328" s="232"/>
      <c r="AO1328" s="232"/>
      <c r="AP1328" s="232"/>
      <c r="AQ1328" s="232"/>
      <c r="AR1328" s="231"/>
      <c r="AS1328" s="231"/>
      <c r="AT1328" s="231"/>
      <c r="AU1328" s="231"/>
      <c r="AV1328" s="231"/>
      <c r="AW1328" s="231"/>
      <c r="AX1328" s="231"/>
      <c r="AY1328" s="231"/>
    </row>
    <row r="1329" spans="3:51" s="255" customFormat="1">
      <c r="C1329" s="227"/>
      <c r="D1329" s="253"/>
      <c r="E1329" s="254"/>
      <c r="F1329" s="217"/>
      <c r="G1329" s="228"/>
      <c r="H1329" s="229"/>
      <c r="I1329" s="229"/>
      <c r="J1329" s="216"/>
      <c r="K1329" s="217"/>
      <c r="L1329" s="230"/>
      <c r="M1329" s="231"/>
      <c r="N1329" s="231"/>
      <c r="O1329" s="231"/>
      <c r="P1329" s="231"/>
      <c r="Q1329" s="232"/>
      <c r="R1329" s="232"/>
      <c r="S1329" s="232"/>
      <c r="T1329" s="232"/>
      <c r="U1329" s="232"/>
      <c r="V1329" s="232"/>
      <c r="W1329" s="232"/>
      <c r="X1329" s="232"/>
      <c r="Y1329" s="232"/>
      <c r="Z1329" s="232"/>
      <c r="AA1329" s="232"/>
      <c r="AB1329" s="232"/>
      <c r="AC1329" s="232"/>
      <c r="AD1329" s="232"/>
      <c r="AE1329" s="232"/>
      <c r="AF1329" s="232"/>
      <c r="AG1329" s="232"/>
      <c r="AH1329" s="232"/>
      <c r="AI1329" s="232"/>
      <c r="AJ1329" s="232"/>
      <c r="AK1329" s="232"/>
      <c r="AL1329" s="232"/>
      <c r="AM1329" s="232"/>
      <c r="AN1329" s="232"/>
      <c r="AO1329" s="232"/>
      <c r="AP1329" s="232"/>
      <c r="AQ1329" s="232"/>
      <c r="AR1329" s="231"/>
      <c r="AS1329" s="231"/>
      <c r="AT1329" s="231"/>
      <c r="AU1329" s="231"/>
      <c r="AV1329" s="231"/>
      <c r="AW1329" s="231"/>
      <c r="AX1329" s="231"/>
      <c r="AY1329" s="231"/>
    </row>
    <row r="1330" spans="3:51" s="255" customFormat="1">
      <c r="C1330" s="227"/>
      <c r="D1330" s="253"/>
      <c r="E1330" s="254"/>
      <c r="F1330" s="217"/>
      <c r="G1330" s="228"/>
      <c r="H1330" s="229"/>
      <c r="I1330" s="229"/>
      <c r="J1330" s="216"/>
      <c r="K1330" s="217"/>
      <c r="L1330" s="230"/>
      <c r="M1330" s="231"/>
      <c r="N1330" s="231"/>
      <c r="O1330" s="231"/>
      <c r="P1330" s="231"/>
      <c r="Q1330" s="232"/>
      <c r="R1330" s="232"/>
      <c r="S1330" s="232"/>
      <c r="T1330" s="232"/>
      <c r="U1330" s="232"/>
      <c r="V1330" s="232"/>
      <c r="W1330" s="232"/>
      <c r="X1330" s="232"/>
      <c r="Y1330" s="232"/>
      <c r="Z1330" s="232"/>
      <c r="AA1330" s="232"/>
      <c r="AB1330" s="232"/>
      <c r="AC1330" s="232"/>
      <c r="AD1330" s="232"/>
      <c r="AE1330" s="232"/>
      <c r="AF1330" s="232"/>
      <c r="AG1330" s="232"/>
      <c r="AH1330" s="232"/>
      <c r="AI1330" s="232"/>
      <c r="AJ1330" s="232"/>
      <c r="AK1330" s="232"/>
      <c r="AL1330" s="232"/>
      <c r="AM1330" s="232"/>
      <c r="AN1330" s="232"/>
      <c r="AO1330" s="232"/>
      <c r="AP1330" s="232"/>
      <c r="AQ1330" s="232"/>
      <c r="AR1330" s="231"/>
      <c r="AS1330" s="231"/>
      <c r="AT1330" s="231"/>
      <c r="AU1330" s="231"/>
      <c r="AV1330" s="231"/>
      <c r="AW1330" s="231"/>
      <c r="AX1330" s="231"/>
      <c r="AY1330" s="231"/>
    </row>
    <row r="1331" spans="3:51" s="255" customFormat="1">
      <c r="C1331" s="227"/>
      <c r="D1331" s="253"/>
      <c r="E1331" s="254"/>
      <c r="F1331" s="217"/>
      <c r="G1331" s="228"/>
      <c r="H1331" s="229"/>
      <c r="I1331" s="229"/>
      <c r="J1331" s="216"/>
      <c r="K1331" s="217"/>
      <c r="L1331" s="230"/>
      <c r="M1331" s="231"/>
      <c r="N1331" s="231"/>
      <c r="O1331" s="231"/>
      <c r="P1331" s="231"/>
      <c r="Q1331" s="232"/>
      <c r="R1331" s="232"/>
      <c r="S1331" s="232"/>
      <c r="T1331" s="232"/>
      <c r="U1331" s="232"/>
      <c r="V1331" s="232"/>
      <c r="W1331" s="232"/>
      <c r="X1331" s="232"/>
      <c r="Y1331" s="232"/>
      <c r="Z1331" s="232"/>
      <c r="AA1331" s="232"/>
      <c r="AB1331" s="232"/>
      <c r="AC1331" s="232"/>
      <c r="AD1331" s="232"/>
      <c r="AE1331" s="232"/>
      <c r="AF1331" s="232"/>
      <c r="AG1331" s="232"/>
      <c r="AH1331" s="232"/>
      <c r="AI1331" s="232"/>
      <c r="AJ1331" s="232"/>
      <c r="AK1331" s="232"/>
      <c r="AL1331" s="232"/>
      <c r="AM1331" s="232"/>
      <c r="AN1331" s="232"/>
      <c r="AO1331" s="232"/>
      <c r="AP1331" s="232"/>
      <c r="AQ1331" s="232"/>
      <c r="AR1331" s="231"/>
      <c r="AS1331" s="231"/>
      <c r="AT1331" s="231"/>
      <c r="AU1331" s="231"/>
      <c r="AV1331" s="231"/>
      <c r="AW1331" s="231"/>
      <c r="AX1331" s="231"/>
      <c r="AY1331" s="231"/>
    </row>
    <row r="1332" spans="3:51" s="255" customFormat="1">
      <c r="C1332" s="227"/>
      <c r="D1332" s="253"/>
      <c r="E1332" s="254"/>
      <c r="F1332" s="217"/>
      <c r="G1332" s="228"/>
      <c r="H1332" s="229"/>
      <c r="I1332" s="229"/>
      <c r="J1332" s="216"/>
      <c r="K1332" s="217"/>
      <c r="L1332" s="230"/>
      <c r="M1332" s="231"/>
      <c r="N1332" s="231"/>
      <c r="O1332" s="231"/>
      <c r="P1332" s="231"/>
      <c r="Q1332" s="232"/>
      <c r="R1332" s="232"/>
      <c r="S1332" s="232"/>
      <c r="T1332" s="232"/>
      <c r="U1332" s="232"/>
      <c r="V1332" s="232"/>
      <c r="W1332" s="232"/>
      <c r="X1332" s="232"/>
      <c r="Y1332" s="232"/>
      <c r="Z1332" s="232"/>
      <c r="AA1332" s="232"/>
      <c r="AB1332" s="232"/>
      <c r="AC1332" s="232"/>
      <c r="AD1332" s="232"/>
      <c r="AE1332" s="232"/>
      <c r="AF1332" s="232"/>
      <c r="AG1332" s="232"/>
      <c r="AH1332" s="232"/>
      <c r="AI1332" s="232"/>
      <c r="AJ1332" s="232"/>
      <c r="AK1332" s="232"/>
      <c r="AL1332" s="232"/>
      <c r="AM1332" s="232"/>
      <c r="AN1332" s="232"/>
      <c r="AO1332" s="232"/>
      <c r="AP1332" s="232"/>
      <c r="AQ1332" s="232"/>
      <c r="AR1332" s="231"/>
      <c r="AS1332" s="231"/>
      <c r="AT1332" s="231"/>
      <c r="AU1332" s="231"/>
      <c r="AV1332" s="231"/>
      <c r="AW1332" s="231"/>
      <c r="AX1332" s="231"/>
      <c r="AY1332" s="231"/>
    </row>
    <row r="1333" spans="3:51" s="255" customFormat="1">
      <c r="C1333" s="227"/>
      <c r="D1333" s="253"/>
      <c r="E1333" s="254"/>
      <c r="F1333" s="217"/>
      <c r="G1333" s="228"/>
      <c r="H1333" s="229"/>
      <c r="I1333" s="229"/>
      <c r="J1333" s="216"/>
      <c r="K1333" s="217"/>
      <c r="L1333" s="230"/>
      <c r="M1333" s="231"/>
      <c r="N1333" s="231"/>
      <c r="O1333" s="231"/>
      <c r="P1333" s="231"/>
      <c r="Q1333" s="232"/>
      <c r="R1333" s="232"/>
      <c r="S1333" s="232"/>
      <c r="T1333" s="232"/>
      <c r="U1333" s="232"/>
      <c r="V1333" s="232"/>
      <c r="W1333" s="232"/>
      <c r="X1333" s="232"/>
      <c r="Y1333" s="232"/>
      <c r="Z1333" s="232"/>
      <c r="AA1333" s="232"/>
      <c r="AB1333" s="232"/>
      <c r="AC1333" s="232"/>
      <c r="AD1333" s="232"/>
      <c r="AE1333" s="232"/>
      <c r="AF1333" s="232"/>
      <c r="AG1333" s="232"/>
      <c r="AH1333" s="232"/>
      <c r="AI1333" s="232"/>
      <c r="AJ1333" s="232"/>
      <c r="AK1333" s="232"/>
      <c r="AL1333" s="232"/>
      <c r="AM1333" s="232"/>
      <c r="AN1333" s="232"/>
      <c r="AO1333" s="232"/>
      <c r="AP1333" s="232"/>
      <c r="AQ1333" s="232"/>
      <c r="AR1333" s="231"/>
      <c r="AS1333" s="231"/>
      <c r="AT1333" s="231"/>
      <c r="AU1333" s="231"/>
      <c r="AV1333" s="231"/>
      <c r="AW1333" s="231"/>
      <c r="AX1333" s="231"/>
      <c r="AY1333" s="231"/>
    </row>
    <row r="1334" spans="3:51" s="255" customFormat="1">
      <c r="C1334" s="227"/>
      <c r="D1334" s="253"/>
      <c r="E1334" s="254"/>
      <c r="F1334" s="217"/>
      <c r="G1334" s="228"/>
      <c r="H1334" s="229"/>
      <c r="I1334" s="229"/>
      <c r="J1334" s="216"/>
      <c r="K1334" s="217"/>
      <c r="L1334" s="230"/>
      <c r="M1334" s="231"/>
      <c r="N1334" s="231"/>
      <c r="O1334" s="231"/>
      <c r="P1334" s="231"/>
      <c r="Q1334" s="232"/>
      <c r="R1334" s="232"/>
      <c r="S1334" s="232"/>
      <c r="T1334" s="232"/>
      <c r="U1334" s="232"/>
      <c r="V1334" s="232"/>
      <c r="W1334" s="232"/>
      <c r="X1334" s="232"/>
      <c r="Y1334" s="232"/>
      <c r="Z1334" s="232"/>
      <c r="AA1334" s="232"/>
      <c r="AB1334" s="232"/>
      <c r="AC1334" s="232"/>
      <c r="AD1334" s="232"/>
      <c r="AE1334" s="232"/>
      <c r="AF1334" s="232"/>
      <c r="AG1334" s="232"/>
      <c r="AH1334" s="232"/>
      <c r="AI1334" s="232"/>
      <c r="AJ1334" s="232"/>
      <c r="AK1334" s="232"/>
      <c r="AL1334" s="232"/>
      <c r="AM1334" s="232"/>
      <c r="AN1334" s="232"/>
      <c r="AO1334" s="232"/>
      <c r="AP1334" s="232"/>
      <c r="AQ1334" s="232"/>
      <c r="AR1334" s="231"/>
      <c r="AS1334" s="231"/>
      <c r="AT1334" s="231"/>
      <c r="AU1334" s="231"/>
      <c r="AV1334" s="231"/>
      <c r="AW1334" s="231"/>
      <c r="AX1334" s="231"/>
      <c r="AY1334" s="231"/>
    </row>
    <row r="1335" spans="3:51" s="255" customFormat="1">
      <c r="C1335" s="227"/>
      <c r="D1335" s="253"/>
      <c r="E1335" s="254"/>
      <c r="F1335" s="217"/>
      <c r="G1335" s="228"/>
      <c r="H1335" s="229"/>
      <c r="I1335" s="229"/>
      <c r="J1335" s="216"/>
      <c r="K1335" s="217"/>
      <c r="L1335" s="230"/>
      <c r="M1335" s="231"/>
      <c r="N1335" s="231"/>
      <c r="O1335" s="231"/>
      <c r="P1335" s="231"/>
      <c r="Q1335" s="232"/>
      <c r="R1335" s="232"/>
      <c r="S1335" s="232"/>
      <c r="T1335" s="232"/>
      <c r="U1335" s="232"/>
      <c r="V1335" s="232"/>
      <c r="W1335" s="232"/>
      <c r="X1335" s="232"/>
      <c r="Y1335" s="232"/>
      <c r="Z1335" s="232"/>
      <c r="AA1335" s="232"/>
      <c r="AB1335" s="232"/>
      <c r="AC1335" s="232"/>
      <c r="AD1335" s="232"/>
      <c r="AE1335" s="232"/>
      <c r="AF1335" s="232"/>
      <c r="AG1335" s="232"/>
      <c r="AH1335" s="232"/>
      <c r="AI1335" s="232"/>
      <c r="AJ1335" s="232"/>
      <c r="AK1335" s="232"/>
      <c r="AL1335" s="232"/>
      <c r="AM1335" s="232"/>
      <c r="AN1335" s="232"/>
      <c r="AO1335" s="232"/>
      <c r="AP1335" s="232"/>
      <c r="AQ1335" s="232"/>
      <c r="AR1335" s="231"/>
      <c r="AS1335" s="231"/>
      <c r="AT1335" s="231"/>
      <c r="AU1335" s="231"/>
      <c r="AV1335" s="231"/>
      <c r="AW1335" s="231"/>
      <c r="AX1335" s="231"/>
      <c r="AY1335" s="231"/>
    </row>
    <row r="1336" spans="3:51" s="255" customFormat="1">
      <c r="C1336" s="227"/>
      <c r="D1336" s="253"/>
      <c r="E1336" s="254"/>
      <c r="F1336" s="217"/>
      <c r="G1336" s="228"/>
      <c r="H1336" s="229"/>
      <c r="I1336" s="229"/>
      <c r="J1336" s="216"/>
      <c r="K1336" s="217"/>
      <c r="L1336" s="230"/>
      <c r="M1336" s="231"/>
      <c r="N1336" s="231"/>
      <c r="O1336" s="231"/>
      <c r="P1336" s="231"/>
      <c r="Q1336" s="232"/>
      <c r="R1336" s="232"/>
      <c r="S1336" s="232"/>
      <c r="T1336" s="232"/>
      <c r="U1336" s="232"/>
      <c r="V1336" s="232"/>
      <c r="W1336" s="232"/>
      <c r="X1336" s="232"/>
      <c r="Y1336" s="232"/>
      <c r="Z1336" s="232"/>
      <c r="AA1336" s="232"/>
      <c r="AB1336" s="232"/>
      <c r="AC1336" s="232"/>
      <c r="AD1336" s="232"/>
      <c r="AE1336" s="232"/>
      <c r="AF1336" s="232"/>
      <c r="AG1336" s="232"/>
      <c r="AH1336" s="232"/>
      <c r="AI1336" s="232"/>
      <c r="AJ1336" s="232"/>
      <c r="AK1336" s="232"/>
      <c r="AL1336" s="232"/>
      <c r="AM1336" s="232"/>
      <c r="AN1336" s="232"/>
      <c r="AO1336" s="232"/>
      <c r="AP1336" s="232"/>
      <c r="AQ1336" s="232"/>
      <c r="AR1336" s="231"/>
      <c r="AS1336" s="231"/>
      <c r="AT1336" s="231"/>
      <c r="AU1336" s="231"/>
      <c r="AV1336" s="231"/>
      <c r="AW1336" s="231"/>
      <c r="AX1336" s="231"/>
      <c r="AY1336" s="231"/>
    </row>
    <row r="1337" spans="3:51" s="255" customFormat="1">
      <c r="C1337" s="227"/>
      <c r="D1337" s="253"/>
      <c r="E1337" s="254"/>
      <c r="F1337" s="217"/>
      <c r="G1337" s="228"/>
      <c r="H1337" s="229"/>
      <c r="I1337" s="229"/>
      <c r="J1337" s="216"/>
      <c r="K1337" s="217"/>
      <c r="L1337" s="230"/>
      <c r="M1337" s="231"/>
      <c r="N1337" s="231"/>
      <c r="O1337" s="231"/>
      <c r="P1337" s="231"/>
      <c r="Q1337" s="232"/>
      <c r="R1337" s="232"/>
      <c r="S1337" s="232"/>
      <c r="T1337" s="232"/>
      <c r="U1337" s="232"/>
      <c r="V1337" s="232"/>
      <c r="W1337" s="232"/>
      <c r="X1337" s="232"/>
      <c r="Y1337" s="232"/>
      <c r="Z1337" s="232"/>
      <c r="AA1337" s="232"/>
      <c r="AB1337" s="232"/>
      <c r="AC1337" s="232"/>
      <c r="AD1337" s="232"/>
      <c r="AE1337" s="232"/>
      <c r="AF1337" s="232"/>
      <c r="AG1337" s="232"/>
      <c r="AH1337" s="232"/>
      <c r="AI1337" s="232"/>
      <c r="AJ1337" s="232"/>
      <c r="AK1337" s="232"/>
      <c r="AL1337" s="232"/>
      <c r="AM1337" s="232"/>
      <c r="AN1337" s="232"/>
      <c r="AO1337" s="232"/>
      <c r="AP1337" s="232"/>
      <c r="AQ1337" s="232"/>
      <c r="AR1337" s="231"/>
      <c r="AS1337" s="231"/>
      <c r="AT1337" s="231"/>
      <c r="AU1337" s="231"/>
      <c r="AV1337" s="231"/>
      <c r="AW1337" s="231"/>
      <c r="AX1337" s="231"/>
      <c r="AY1337" s="231"/>
    </row>
    <row r="1338" spans="3:51" s="255" customFormat="1">
      <c r="C1338" s="227"/>
      <c r="D1338" s="253"/>
      <c r="E1338" s="254"/>
      <c r="F1338" s="217"/>
      <c r="G1338" s="228"/>
      <c r="H1338" s="229"/>
      <c r="I1338" s="229"/>
      <c r="J1338" s="216"/>
      <c r="K1338" s="217"/>
      <c r="L1338" s="230"/>
      <c r="M1338" s="231"/>
      <c r="N1338" s="231"/>
      <c r="O1338" s="231"/>
      <c r="P1338" s="231"/>
      <c r="Q1338" s="232"/>
      <c r="R1338" s="232"/>
      <c r="S1338" s="232"/>
      <c r="T1338" s="232"/>
      <c r="U1338" s="232"/>
      <c r="V1338" s="232"/>
      <c r="W1338" s="232"/>
      <c r="X1338" s="232"/>
      <c r="Y1338" s="232"/>
      <c r="Z1338" s="232"/>
      <c r="AA1338" s="232"/>
      <c r="AB1338" s="232"/>
      <c r="AC1338" s="232"/>
      <c r="AD1338" s="232"/>
      <c r="AE1338" s="232"/>
      <c r="AF1338" s="232"/>
      <c r="AG1338" s="232"/>
      <c r="AH1338" s="232"/>
      <c r="AI1338" s="232"/>
      <c r="AJ1338" s="232"/>
      <c r="AK1338" s="232"/>
      <c r="AL1338" s="232"/>
      <c r="AM1338" s="232"/>
      <c r="AN1338" s="232"/>
      <c r="AO1338" s="232"/>
      <c r="AP1338" s="232"/>
      <c r="AQ1338" s="232"/>
      <c r="AR1338" s="231"/>
      <c r="AS1338" s="231"/>
      <c r="AT1338" s="231"/>
      <c r="AU1338" s="231"/>
      <c r="AV1338" s="231"/>
      <c r="AW1338" s="231"/>
      <c r="AX1338" s="231"/>
      <c r="AY1338" s="231"/>
    </row>
    <row r="1339" spans="3:51" s="255" customFormat="1">
      <c r="C1339" s="227"/>
      <c r="D1339" s="253"/>
      <c r="E1339" s="254"/>
      <c r="F1339" s="217"/>
      <c r="G1339" s="228"/>
      <c r="H1339" s="229"/>
      <c r="I1339" s="229"/>
      <c r="J1339" s="216"/>
      <c r="K1339" s="217"/>
      <c r="L1339" s="230"/>
      <c r="M1339" s="231"/>
      <c r="N1339" s="231"/>
      <c r="O1339" s="231"/>
      <c r="P1339" s="231"/>
      <c r="Q1339" s="232"/>
      <c r="R1339" s="232"/>
      <c r="S1339" s="232"/>
      <c r="T1339" s="232"/>
      <c r="U1339" s="232"/>
      <c r="V1339" s="232"/>
      <c r="W1339" s="232"/>
      <c r="X1339" s="232"/>
      <c r="Y1339" s="232"/>
      <c r="Z1339" s="232"/>
      <c r="AA1339" s="232"/>
      <c r="AB1339" s="232"/>
      <c r="AC1339" s="232"/>
      <c r="AD1339" s="232"/>
      <c r="AE1339" s="232"/>
      <c r="AF1339" s="232"/>
      <c r="AG1339" s="232"/>
      <c r="AH1339" s="232"/>
      <c r="AI1339" s="232"/>
      <c r="AJ1339" s="232"/>
      <c r="AK1339" s="232"/>
      <c r="AL1339" s="232"/>
      <c r="AM1339" s="232"/>
      <c r="AN1339" s="232"/>
      <c r="AO1339" s="232"/>
      <c r="AP1339" s="232"/>
      <c r="AQ1339" s="232"/>
      <c r="AR1339" s="231"/>
      <c r="AS1339" s="231"/>
      <c r="AT1339" s="231"/>
      <c r="AU1339" s="231"/>
      <c r="AV1339" s="231"/>
      <c r="AW1339" s="231"/>
      <c r="AX1339" s="231"/>
      <c r="AY1339" s="231"/>
    </row>
    <row r="1340" spans="3:51" s="255" customFormat="1">
      <c r="C1340" s="227"/>
      <c r="D1340" s="253"/>
      <c r="E1340" s="254"/>
      <c r="F1340" s="217"/>
      <c r="G1340" s="228"/>
      <c r="H1340" s="229"/>
      <c r="I1340" s="229"/>
      <c r="J1340" s="216"/>
      <c r="K1340" s="217"/>
      <c r="L1340" s="230"/>
      <c r="M1340" s="231"/>
      <c r="N1340" s="231"/>
      <c r="O1340" s="231"/>
      <c r="P1340" s="231"/>
      <c r="Q1340" s="232"/>
      <c r="R1340" s="232"/>
      <c r="S1340" s="232"/>
      <c r="T1340" s="232"/>
      <c r="U1340" s="232"/>
      <c r="V1340" s="232"/>
      <c r="W1340" s="232"/>
      <c r="X1340" s="232"/>
      <c r="Y1340" s="232"/>
      <c r="Z1340" s="232"/>
      <c r="AA1340" s="232"/>
      <c r="AB1340" s="232"/>
      <c r="AC1340" s="232"/>
      <c r="AD1340" s="232"/>
      <c r="AE1340" s="232"/>
      <c r="AF1340" s="232"/>
      <c r="AG1340" s="232"/>
      <c r="AH1340" s="232"/>
      <c r="AI1340" s="232"/>
      <c r="AJ1340" s="232"/>
      <c r="AK1340" s="232"/>
      <c r="AL1340" s="232"/>
      <c r="AM1340" s="232"/>
      <c r="AN1340" s="232"/>
      <c r="AO1340" s="232"/>
      <c r="AP1340" s="232"/>
      <c r="AQ1340" s="232"/>
      <c r="AR1340" s="231"/>
      <c r="AS1340" s="231"/>
      <c r="AT1340" s="231"/>
      <c r="AU1340" s="231"/>
      <c r="AV1340" s="231"/>
      <c r="AW1340" s="231"/>
      <c r="AX1340" s="231"/>
      <c r="AY1340" s="231"/>
    </row>
    <row r="1341" spans="3:51" s="255" customFormat="1">
      <c r="C1341" s="227"/>
      <c r="D1341" s="253"/>
      <c r="E1341" s="254"/>
      <c r="F1341" s="217"/>
      <c r="G1341" s="228"/>
      <c r="H1341" s="229"/>
      <c r="I1341" s="229"/>
      <c r="J1341" s="216"/>
      <c r="K1341" s="217"/>
      <c r="L1341" s="230"/>
      <c r="M1341" s="231"/>
      <c r="N1341" s="231"/>
      <c r="O1341" s="231"/>
      <c r="P1341" s="231"/>
      <c r="Q1341" s="232"/>
      <c r="R1341" s="232"/>
      <c r="S1341" s="232"/>
      <c r="T1341" s="232"/>
      <c r="U1341" s="232"/>
      <c r="V1341" s="232"/>
      <c r="W1341" s="232"/>
      <c r="X1341" s="232"/>
      <c r="Y1341" s="232"/>
      <c r="Z1341" s="232"/>
      <c r="AA1341" s="232"/>
      <c r="AB1341" s="232"/>
      <c r="AC1341" s="232"/>
      <c r="AD1341" s="232"/>
      <c r="AE1341" s="232"/>
      <c r="AF1341" s="232"/>
      <c r="AG1341" s="232"/>
      <c r="AH1341" s="232"/>
      <c r="AI1341" s="232"/>
      <c r="AJ1341" s="232"/>
      <c r="AK1341" s="232"/>
      <c r="AL1341" s="232"/>
      <c r="AM1341" s="232"/>
      <c r="AN1341" s="232"/>
      <c r="AO1341" s="232"/>
      <c r="AP1341" s="232"/>
      <c r="AQ1341" s="232"/>
      <c r="AR1341" s="231"/>
      <c r="AS1341" s="231"/>
      <c r="AT1341" s="231"/>
      <c r="AU1341" s="231"/>
      <c r="AV1341" s="231"/>
      <c r="AW1341" s="231"/>
      <c r="AX1341" s="231"/>
      <c r="AY1341" s="231"/>
    </row>
    <row r="1342" spans="3:51" s="255" customFormat="1">
      <c r="C1342" s="227"/>
      <c r="D1342" s="253"/>
      <c r="E1342" s="254"/>
      <c r="F1342" s="217"/>
      <c r="G1342" s="228"/>
      <c r="H1342" s="229"/>
      <c r="I1342" s="229"/>
      <c r="J1342" s="216"/>
      <c r="K1342" s="217"/>
      <c r="L1342" s="230"/>
      <c r="M1342" s="231"/>
      <c r="N1342" s="231"/>
      <c r="O1342" s="231"/>
      <c r="P1342" s="231"/>
      <c r="Q1342" s="232"/>
      <c r="R1342" s="232"/>
      <c r="S1342" s="232"/>
      <c r="T1342" s="232"/>
      <c r="U1342" s="232"/>
      <c r="V1342" s="232"/>
      <c r="W1342" s="232"/>
      <c r="X1342" s="232"/>
      <c r="Y1342" s="232"/>
      <c r="Z1342" s="232"/>
      <c r="AA1342" s="232"/>
      <c r="AB1342" s="232"/>
      <c r="AC1342" s="232"/>
      <c r="AD1342" s="232"/>
      <c r="AE1342" s="232"/>
      <c r="AF1342" s="232"/>
      <c r="AG1342" s="232"/>
      <c r="AH1342" s="232"/>
      <c r="AI1342" s="232"/>
      <c r="AJ1342" s="232"/>
      <c r="AK1342" s="232"/>
      <c r="AL1342" s="232"/>
      <c r="AM1342" s="232"/>
      <c r="AN1342" s="232"/>
      <c r="AO1342" s="232"/>
      <c r="AP1342" s="232"/>
      <c r="AQ1342" s="232"/>
      <c r="AR1342" s="231"/>
      <c r="AS1342" s="231"/>
      <c r="AT1342" s="231"/>
      <c r="AU1342" s="231"/>
      <c r="AV1342" s="231"/>
      <c r="AW1342" s="231"/>
      <c r="AX1342" s="231"/>
      <c r="AY1342" s="231"/>
    </row>
    <row r="1343" spans="3:51" s="255" customFormat="1">
      <c r="C1343" s="227"/>
      <c r="D1343" s="253"/>
      <c r="E1343" s="254"/>
      <c r="F1343" s="217"/>
      <c r="G1343" s="228"/>
      <c r="H1343" s="229"/>
      <c r="I1343" s="229"/>
      <c r="J1343" s="216"/>
      <c r="K1343" s="217"/>
      <c r="L1343" s="230"/>
      <c r="M1343" s="231"/>
      <c r="N1343" s="231"/>
      <c r="O1343" s="231"/>
      <c r="P1343" s="231"/>
      <c r="Q1343" s="232"/>
      <c r="R1343" s="232"/>
      <c r="S1343" s="232"/>
      <c r="T1343" s="232"/>
      <c r="U1343" s="232"/>
      <c r="V1343" s="232"/>
      <c r="W1343" s="232"/>
      <c r="X1343" s="232"/>
      <c r="Y1343" s="232"/>
      <c r="Z1343" s="232"/>
      <c r="AA1343" s="232"/>
      <c r="AB1343" s="232"/>
      <c r="AC1343" s="232"/>
      <c r="AD1343" s="232"/>
      <c r="AE1343" s="232"/>
      <c r="AF1343" s="232"/>
      <c r="AG1343" s="232"/>
      <c r="AH1343" s="232"/>
      <c r="AI1343" s="232"/>
      <c r="AJ1343" s="232"/>
      <c r="AK1343" s="232"/>
      <c r="AL1343" s="232"/>
      <c r="AM1343" s="232"/>
      <c r="AN1343" s="232"/>
      <c r="AO1343" s="232"/>
      <c r="AP1343" s="232"/>
      <c r="AQ1343" s="232"/>
      <c r="AR1343" s="231"/>
      <c r="AS1343" s="231"/>
      <c r="AT1343" s="231"/>
      <c r="AU1343" s="231"/>
      <c r="AV1343" s="231"/>
      <c r="AW1343" s="231"/>
      <c r="AX1343" s="231"/>
      <c r="AY1343" s="231"/>
    </row>
    <row r="1344" spans="3:51" s="255" customFormat="1">
      <c r="C1344" s="227"/>
      <c r="D1344" s="253"/>
      <c r="E1344" s="254"/>
      <c r="F1344" s="217"/>
      <c r="G1344" s="228"/>
      <c r="H1344" s="229"/>
      <c r="I1344" s="229"/>
      <c r="J1344" s="216"/>
      <c r="K1344" s="217"/>
      <c r="L1344" s="230"/>
      <c r="M1344" s="231"/>
      <c r="N1344" s="231"/>
      <c r="O1344" s="231"/>
      <c r="P1344" s="231"/>
      <c r="Q1344" s="232"/>
      <c r="R1344" s="232"/>
      <c r="S1344" s="232"/>
      <c r="T1344" s="232"/>
      <c r="U1344" s="232"/>
      <c r="V1344" s="232"/>
      <c r="W1344" s="232"/>
      <c r="X1344" s="232"/>
      <c r="Y1344" s="232"/>
      <c r="Z1344" s="232"/>
      <c r="AA1344" s="232"/>
      <c r="AB1344" s="232"/>
      <c r="AC1344" s="232"/>
      <c r="AD1344" s="232"/>
      <c r="AE1344" s="232"/>
      <c r="AF1344" s="232"/>
      <c r="AG1344" s="232"/>
      <c r="AH1344" s="232"/>
      <c r="AI1344" s="232"/>
      <c r="AJ1344" s="232"/>
      <c r="AK1344" s="232"/>
      <c r="AL1344" s="232"/>
      <c r="AM1344" s="232"/>
      <c r="AN1344" s="232"/>
      <c r="AO1344" s="232"/>
      <c r="AP1344" s="232"/>
      <c r="AQ1344" s="232"/>
      <c r="AR1344" s="231"/>
      <c r="AS1344" s="231"/>
      <c r="AT1344" s="231"/>
      <c r="AU1344" s="231"/>
      <c r="AV1344" s="231"/>
      <c r="AW1344" s="231"/>
      <c r="AX1344" s="231"/>
      <c r="AY1344" s="231"/>
    </row>
    <row r="1345" spans="3:51" s="255" customFormat="1">
      <c r="C1345" s="227"/>
      <c r="D1345" s="253"/>
      <c r="E1345" s="254"/>
      <c r="F1345" s="217"/>
      <c r="G1345" s="228"/>
      <c r="H1345" s="229"/>
      <c r="I1345" s="229"/>
      <c r="J1345" s="216"/>
      <c r="K1345" s="217"/>
      <c r="L1345" s="230"/>
      <c r="M1345" s="231"/>
      <c r="N1345" s="231"/>
      <c r="O1345" s="231"/>
      <c r="P1345" s="231"/>
      <c r="Q1345" s="232"/>
      <c r="R1345" s="232"/>
      <c r="S1345" s="232"/>
      <c r="T1345" s="232"/>
      <c r="U1345" s="232"/>
      <c r="V1345" s="232"/>
      <c r="W1345" s="232"/>
      <c r="X1345" s="232"/>
      <c r="Y1345" s="232"/>
      <c r="Z1345" s="232"/>
      <c r="AA1345" s="232"/>
      <c r="AB1345" s="232"/>
      <c r="AC1345" s="232"/>
      <c r="AD1345" s="232"/>
      <c r="AE1345" s="232"/>
      <c r="AF1345" s="232"/>
      <c r="AG1345" s="232"/>
      <c r="AH1345" s="232"/>
      <c r="AI1345" s="232"/>
      <c r="AJ1345" s="232"/>
      <c r="AK1345" s="232"/>
      <c r="AL1345" s="232"/>
      <c r="AM1345" s="232"/>
      <c r="AN1345" s="232"/>
      <c r="AO1345" s="232"/>
      <c r="AP1345" s="232"/>
      <c r="AQ1345" s="232"/>
      <c r="AR1345" s="231"/>
      <c r="AS1345" s="231"/>
      <c r="AT1345" s="231"/>
      <c r="AU1345" s="231"/>
      <c r="AV1345" s="231"/>
      <c r="AW1345" s="231"/>
      <c r="AX1345" s="231"/>
      <c r="AY1345" s="231"/>
    </row>
    <row r="1346" spans="3:51" s="255" customFormat="1">
      <c r="C1346" s="227"/>
      <c r="D1346" s="253"/>
      <c r="E1346" s="254"/>
      <c r="F1346" s="217"/>
      <c r="G1346" s="228"/>
      <c r="H1346" s="229"/>
      <c r="I1346" s="229"/>
      <c r="J1346" s="216"/>
      <c r="K1346" s="217"/>
      <c r="L1346" s="230"/>
      <c r="M1346" s="231"/>
      <c r="N1346" s="231"/>
      <c r="O1346" s="231"/>
      <c r="P1346" s="231"/>
      <c r="Q1346" s="232"/>
      <c r="R1346" s="232"/>
      <c r="S1346" s="232"/>
      <c r="T1346" s="232"/>
      <c r="U1346" s="232"/>
      <c r="V1346" s="232"/>
      <c r="W1346" s="232"/>
      <c r="X1346" s="232"/>
      <c r="Y1346" s="232"/>
      <c r="Z1346" s="232"/>
      <c r="AA1346" s="232"/>
      <c r="AB1346" s="232"/>
      <c r="AC1346" s="232"/>
      <c r="AD1346" s="232"/>
      <c r="AE1346" s="232"/>
      <c r="AF1346" s="232"/>
      <c r="AG1346" s="232"/>
      <c r="AH1346" s="232"/>
      <c r="AI1346" s="232"/>
      <c r="AJ1346" s="232"/>
      <c r="AK1346" s="232"/>
      <c r="AL1346" s="232"/>
      <c r="AM1346" s="232"/>
      <c r="AN1346" s="232"/>
      <c r="AO1346" s="232"/>
      <c r="AP1346" s="232"/>
      <c r="AQ1346" s="232"/>
      <c r="AR1346" s="231"/>
      <c r="AS1346" s="231"/>
      <c r="AT1346" s="231"/>
      <c r="AU1346" s="231"/>
      <c r="AV1346" s="231"/>
      <c r="AW1346" s="231"/>
      <c r="AX1346" s="231"/>
      <c r="AY1346" s="231"/>
    </row>
    <row r="1347" spans="3:51" s="255" customFormat="1">
      <c r="C1347" s="227"/>
      <c r="D1347" s="253"/>
      <c r="E1347" s="254"/>
      <c r="F1347" s="217"/>
      <c r="G1347" s="228"/>
      <c r="H1347" s="229"/>
      <c r="I1347" s="229"/>
      <c r="J1347" s="216"/>
      <c r="K1347" s="217"/>
      <c r="L1347" s="230"/>
      <c r="M1347" s="231"/>
      <c r="N1347" s="231"/>
      <c r="O1347" s="231"/>
      <c r="P1347" s="231"/>
      <c r="Q1347" s="232"/>
      <c r="R1347" s="232"/>
      <c r="S1347" s="232"/>
      <c r="T1347" s="232"/>
      <c r="U1347" s="232"/>
      <c r="V1347" s="232"/>
      <c r="W1347" s="232"/>
      <c r="X1347" s="232"/>
      <c r="Y1347" s="232"/>
      <c r="Z1347" s="232"/>
      <c r="AA1347" s="232"/>
      <c r="AB1347" s="232"/>
      <c r="AC1347" s="232"/>
      <c r="AD1347" s="232"/>
      <c r="AE1347" s="232"/>
      <c r="AF1347" s="232"/>
      <c r="AG1347" s="232"/>
      <c r="AH1347" s="232"/>
      <c r="AI1347" s="232"/>
      <c r="AJ1347" s="232"/>
      <c r="AK1347" s="232"/>
      <c r="AL1347" s="232"/>
      <c r="AM1347" s="232"/>
      <c r="AN1347" s="232"/>
      <c r="AO1347" s="232"/>
      <c r="AP1347" s="232"/>
      <c r="AQ1347" s="232"/>
      <c r="AR1347" s="231"/>
      <c r="AS1347" s="231"/>
      <c r="AT1347" s="231"/>
      <c r="AU1347" s="231"/>
      <c r="AV1347" s="231"/>
      <c r="AW1347" s="231"/>
      <c r="AX1347" s="231"/>
      <c r="AY1347" s="231"/>
    </row>
    <row r="1348" spans="3:51" s="255" customFormat="1">
      <c r="C1348" s="227"/>
      <c r="D1348" s="253"/>
      <c r="E1348" s="254"/>
      <c r="F1348" s="217"/>
      <c r="G1348" s="228"/>
      <c r="H1348" s="229"/>
      <c r="I1348" s="229"/>
      <c r="J1348" s="216"/>
      <c r="K1348" s="217"/>
      <c r="L1348" s="230"/>
      <c r="M1348" s="231"/>
      <c r="N1348" s="231"/>
      <c r="O1348" s="231"/>
      <c r="P1348" s="231"/>
      <c r="Q1348" s="232"/>
      <c r="R1348" s="232"/>
      <c r="S1348" s="232"/>
      <c r="T1348" s="232"/>
      <c r="U1348" s="232"/>
      <c r="V1348" s="232"/>
      <c r="W1348" s="232"/>
      <c r="X1348" s="232"/>
      <c r="Y1348" s="232"/>
      <c r="Z1348" s="232"/>
      <c r="AA1348" s="232"/>
      <c r="AB1348" s="232"/>
      <c r="AC1348" s="232"/>
      <c r="AD1348" s="232"/>
      <c r="AE1348" s="232"/>
      <c r="AF1348" s="232"/>
      <c r="AG1348" s="232"/>
      <c r="AH1348" s="232"/>
      <c r="AI1348" s="232"/>
      <c r="AJ1348" s="232"/>
      <c r="AK1348" s="232"/>
      <c r="AL1348" s="232"/>
      <c r="AM1348" s="232"/>
      <c r="AN1348" s="232"/>
      <c r="AO1348" s="232"/>
      <c r="AP1348" s="232"/>
      <c r="AQ1348" s="232"/>
      <c r="AR1348" s="231"/>
      <c r="AS1348" s="231"/>
      <c r="AT1348" s="231"/>
      <c r="AU1348" s="231"/>
      <c r="AV1348" s="231"/>
      <c r="AW1348" s="231"/>
      <c r="AX1348" s="231"/>
      <c r="AY1348" s="231"/>
    </row>
    <row r="1349" spans="3:51" s="255" customFormat="1">
      <c r="C1349" s="227"/>
      <c r="D1349" s="253"/>
      <c r="E1349" s="254"/>
      <c r="F1349" s="217"/>
      <c r="G1349" s="228"/>
      <c r="H1349" s="229"/>
      <c r="I1349" s="229"/>
      <c r="J1349" s="216"/>
      <c r="K1349" s="217"/>
      <c r="L1349" s="230"/>
      <c r="M1349" s="231"/>
      <c r="N1349" s="231"/>
      <c r="O1349" s="231"/>
      <c r="P1349" s="231"/>
      <c r="Q1349" s="232"/>
      <c r="R1349" s="232"/>
      <c r="S1349" s="232"/>
      <c r="T1349" s="232"/>
      <c r="U1349" s="232"/>
      <c r="V1349" s="232"/>
      <c r="W1349" s="232"/>
      <c r="X1349" s="232"/>
      <c r="Y1349" s="232"/>
      <c r="Z1349" s="232"/>
      <c r="AA1349" s="232"/>
      <c r="AB1349" s="232"/>
      <c r="AC1349" s="232"/>
      <c r="AD1349" s="232"/>
      <c r="AE1349" s="232"/>
      <c r="AF1349" s="232"/>
      <c r="AG1349" s="232"/>
      <c r="AH1349" s="232"/>
      <c r="AI1349" s="232"/>
      <c r="AJ1349" s="232"/>
      <c r="AK1349" s="232"/>
      <c r="AL1349" s="232"/>
      <c r="AM1349" s="232"/>
      <c r="AN1349" s="232"/>
      <c r="AO1349" s="232"/>
      <c r="AP1349" s="232"/>
      <c r="AQ1349" s="232"/>
      <c r="AR1349" s="231"/>
      <c r="AS1349" s="231"/>
      <c r="AT1349" s="231"/>
      <c r="AU1349" s="231"/>
      <c r="AV1349" s="231"/>
      <c r="AW1349" s="231"/>
      <c r="AX1349" s="231"/>
      <c r="AY1349" s="231"/>
    </row>
    <row r="1350" spans="3:51" s="255" customFormat="1">
      <c r="C1350" s="227"/>
      <c r="D1350" s="253"/>
      <c r="E1350" s="254"/>
      <c r="F1350" s="217"/>
      <c r="G1350" s="228"/>
      <c r="H1350" s="229"/>
      <c r="I1350" s="229"/>
      <c r="J1350" s="216"/>
      <c r="K1350" s="217"/>
      <c r="L1350" s="230"/>
      <c r="M1350" s="231"/>
      <c r="N1350" s="231"/>
      <c r="O1350" s="231"/>
      <c r="P1350" s="231"/>
      <c r="Q1350" s="232"/>
      <c r="R1350" s="232"/>
      <c r="S1350" s="232"/>
      <c r="T1350" s="232"/>
      <c r="U1350" s="232"/>
      <c r="V1350" s="232"/>
      <c r="W1350" s="232"/>
      <c r="X1350" s="232"/>
      <c r="Y1350" s="232"/>
      <c r="Z1350" s="232"/>
      <c r="AA1350" s="232"/>
      <c r="AB1350" s="232"/>
      <c r="AC1350" s="232"/>
      <c r="AD1350" s="232"/>
      <c r="AE1350" s="232"/>
      <c r="AF1350" s="232"/>
      <c r="AG1350" s="232"/>
      <c r="AH1350" s="232"/>
      <c r="AI1350" s="232"/>
      <c r="AJ1350" s="232"/>
      <c r="AK1350" s="232"/>
      <c r="AL1350" s="232"/>
      <c r="AM1350" s="232"/>
      <c r="AN1350" s="232"/>
      <c r="AO1350" s="232"/>
      <c r="AP1350" s="232"/>
      <c r="AQ1350" s="232"/>
      <c r="AR1350" s="231"/>
      <c r="AS1350" s="231"/>
      <c r="AT1350" s="231"/>
      <c r="AU1350" s="231"/>
      <c r="AV1350" s="231"/>
      <c r="AW1350" s="231"/>
      <c r="AX1350" s="231"/>
      <c r="AY1350" s="231"/>
    </row>
    <row r="1351" spans="3:51" s="255" customFormat="1">
      <c r="C1351" s="227"/>
      <c r="D1351" s="253"/>
      <c r="E1351" s="254"/>
      <c r="F1351" s="217"/>
      <c r="G1351" s="228"/>
      <c r="H1351" s="229"/>
      <c r="I1351" s="229"/>
      <c r="J1351" s="216"/>
      <c r="K1351" s="217"/>
      <c r="L1351" s="230"/>
      <c r="M1351" s="231"/>
      <c r="N1351" s="231"/>
      <c r="O1351" s="231"/>
      <c r="P1351" s="231"/>
      <c r="Q1351" s="232"/>
      <c r="R1351" s="232"/>
      <c r="S1351" s="232"/>
      <c r="T1351" s="232"/>
      <c r="U1351" s="232"/>
      <c r="V1351" s="232"/>
      <c r="W1351" s="232"/>
      <c r="X1351" s="232"/>
      <c r="Y1351" s="232"/>
      <c r="Z1351" s="232"/>
      <c r="AA1351" s="232"/>
      <c r="AB1351" s="232"/>
      <c r="AC1351" s="232"/>
      <c r="AD1351" s="232"/>
      <c r="AE1351" s="232"/>
      <c r="AF1351" s="232"/>
      <c r="AG1351" s="232"/>
      <c r="AH1351" s="232"/>
      <c r="AI1351" s="232"/>
      <c r="AJ1351" s="232"/>
      <c r="AK1351" s="232"/>
      <c r="AL1351" s="232"/>
      <c r="AM1351" s="232"/>
      <c r="AN1351" s="232"/>
      <c r="AO1351" s="232"/>
      <c r="AP1351" s="232"/>
      <c r="AQ1351" s="232"/>
      <c r="AR1351" s="231"/>
      <c r="AS1351" s="231"/>
      <c r="AT1351" s="231"/>
      <c r="AU1351" s="231"/>
      <c r="AV1351" s="231"/>
      <c r="AW1351" s="231"/>
      <c r="AX1351" s="231"/>
      <c r="AY1351" s="231"/>
    </row>
    <row r="1352" spans="3:51" s="255" customFormat="1">
      <c r="C1352" s="227"/>
      <c r="D1352" s="253"/>
      <c r="E1352" s="254"/>
      <c r="F1352" s="217"/>
      <c r="G1352" s="228"/>
      <c r="H1352" s="229"/>
      <c r="I1352" s="229"/>
      <c r="J1352" s="216"/>
      <c r="K1352" s="217"/>
      <c r="L1352" s="230"/>
      <c r="M1352" s="231"/>
      <c r="N1352" s="231"/>
      <c r="O1352" s="231"/>
      <c r="P1352" s="231"/>
      <c r="Q1352" s="232"/>
      <c r="R1352" s="232"/>
      <c r="S1352" s="232"/>
      <c r="T1352" s="232"/>
      <c r="U1352" s="232"/>
      <c r="V1352" s="232"/>
      <c r="W1352" s="232"/>
      <c r="X1352" s="232"/>
      <c r="Y1352" s="232"/>
      <c r="Z1352" s="232"/>
      <c r="AA1352" s="232"/>
      <c r="AB1352" s="232"/>
      <c r="AC1352" s="232"/>
      <c r="AD1352" s="232"/>
      <c r="AE1352" s="232"/>
      <c r="AF1352" s="232"/>
      <c r="AG1352" s="232"/>
      <c r="AH1352" s="232"/>
      <c r="AI1352" s="232"/>
      <c r="AJ1352" s="232"/>
      <c r="AK1352" s="232"/>
      <c r="AL1352" s="232"/>
      <c r="AM1352" s="232"/>
      <c r="AN1352" s="232"/>
      <c r="AO1352" s="232"/>
      <c r="AP1352" s="232"/>
      <c r="AQ1352" s="232"/>
      <c r="AR1352" s="231"/>
      <c r="AS1352" s="231"/>
      <c r="AT1352" s="231"/>
      <c r="AU1352" s="231"/>
      <c r="AV1352" s="231"/>
      <c r="AW1352" s="231"/>
      <c r="AX1352" s="231"/>
      <c r="AY1352" s="231"/>
    </row>
    <row r="1353" spans="3:51" s="255" customFormat="1">
      <c r="C1353" s="227"/>
      <c r="D1353" s="253"/>
      <c r="E1353" s="254"/>
      <c r="F1353" s="217"/>
      <c r="G1353" s="228"/>
      <c r="H1353" s="229"/>
      <c r="I1353" s="229"/>
      <c r="J1353" s="216"/>
      <c r="K1353" s="217"/>
      <c r="L1353" s="230"/>
      <c r="M1353" s="231"/>
      <c r="N1353" s="231"/>
      <c r="O1353" s="231"/>
      <c r="P1353" s="231"/>
      <c r="Q1353" s="232"/>
      <c r="R1353" s="232"/>
      <c r="S1353" s="232"/>
      <c r="T1353" s="232"/>
      <c r="U1353" s="232"/>
      <c r="V1353" s="232"/>
      <c r="W1353" s="232"/>
      <c r="X1353" s="232"/>
      <c r="Y1353" s="232"/>
      <c r="Z1353" s="232"/>
      <c r="AA1353" s="232"/>
      <c r="AB1353" s="232"/>
      <c r="AC1353" s="232"/>
      <c r="AD1353" s="232"/>
      <c r="AE1353" s="232"/>
      <c r="AF1353" s="232"/>
      <c r="AG1353" s="232"/>
      <c r="AH1353" s="232"/>
      <c r="AI1353" s="232"/>
      <c r="AJ1353" s="232"/>
      <c r="AK1353" s="232"/>
      <c r="AL1353" s="232"/>
      <c r="AM1353" s="232"/>
      <c r="AN1353" s="232"/>
      <c r="AO1353" s="232"/>
      <c r="AP1353" s="232"/>
      <c r="AQ1353" s="232"/>
      <c r="AR1353" s="231"/>
      <c r="AS1353" s="231"/>
      <c r="AT1353" s="231"/>
      <c r="AU1353" s="231"/>
      <c r="AV1353" s="231"/>
      <c r="AW1353" s="231"/>
      <c r="AX1353" s="231"/>
      <c r="AY1353" s="231"/>
    </row>
    <row r="1354" spans="3:51" s="255" customFormat="1">
      <c r="C1354" s="227"/>
      <c r="D1354" s="253"/>
      <c r="E1354" s="254"/>
      <c r="F1354" s="217"/>
      <c r="G1354" s="228"/>
      <c r="H1354" s="229"/>
      <c r="I1354" s="229"/>
      <c r="J1354" s="216"/>
      <c r="K1354" s="217"/>
      <c r="L1354" s="230"/>
      <c r="M1354" s="231"/>
      <c r="N1354" s="231"/>
      <c r="O1354" s="231"/>
      <c r="P1354" s="231"/>
      <c r="Q1354" s="232"/>
      <c r="R1354" s="232"/>
      <c r="S1354" s="232"/>
      <c r="T1354" s="232"/>
      <c r="U1354" s="232"/>
      <c r="V1354" s="232"/>
      <c r="W1354" s="232"/>
      <c r="X1354" s="232"/>
      <c r="Y1354" s="232"/>
      <c r="Z1354" s="232"/>
      <c r="AA1354" s="232"/>
      <c r="AB1354" s="232"/>
      <c r="AC1354" s="232"/>
      <c r="AD1354" s="232"/>
      <c r="AE1354" s="232"/>
      <c r="AF1354" s="232"/>
      <c r="AG1354" s="232"/>
      <c r="AH1354" s="232"/>
      <c r="AI1354" s="232"/>
      <c r="AJ1354" s="232"/>
      <c r="AK1354" s="232"/>
      <c r="AL1354" s="232"/>
      <c r="AM1354" s="232"/>
      <c r="AN1354" s="232"/>
      <c r="AO1354" s="232"/>
      <c r="AP1354" s="232"/>
      <c r="AQ1354" s="232"/>
      <c r="AR1354" s="231"/>
      <c r="AS1354" s="231"/>
      <c r="AT1354" s="231"/>
      <c r="AU1354" s="231"/>
      <c r="AV1354" s="231"/>
      <c r="AW1354" s="231"/>
      <c r="AX1354" s="231"/>
      <c r="AY1354" s="231"/>
    </row>
    <row r="1355" spans="3:51" s="255" customFormat="1">
      <c r="C1355" s="227"/>
      <c r="D1355" s="253"/>
      <c r="E1355" s="254"/>
      <c r="F1355" s="217"/>
      <c r="G1355" s="228"/>
      <c r="H1355" s="229"/>
      <c r="I1355" s="229"/>
      <c r="J1355" s="216"/>
      <c r="K1355" s="217"/>
      <c r="L1355" s="230"/>
      <c r="M1355" s="231"/>
      <c r="N1355" s="231"/>
      <c r="O1355" s="231"/>
      <c r="P1355" s="231"/>
      <c r="Q1355" s="232"/>
      <c r="R1355" s="232"/>
      <c r="S1355" s="232"/>
      <c r="T1355" s="232"/>
      <c r="U1355" s="232"/>
      <c r="V1355" s="232"/>
      <c r="W1355" s="232"/>
      <c r="X1355" s="232"/>
      <c r="Y1355" s="232"/>
      <c r="Z1355" s="232"/>
      <c r="AA1355" s="232"/>
      <c r="AB1355" s="232"/>
      <c r="AC1355" s="232"/>
      <c r="AD1355" s="232"/>
      <c r="AE1355" s="232"/>
      <c r="AF1355" s="232"/>
      <c r="AG1355" s="232"/>
      <c r="AH1355" s="232"/>
      <c r="AI1355" s="232"/>
      <c r="AJ1355" s="232"/>
      <c r="AK1355" s="232"/>
      <c r="AL1355" s="232"/>
      <c r="AM1355" s="232"/>
      <c r="AN1355" s="232"/>
      <c r="AO1355" s="232"/>
      <c r="AP1355" s="232"/>
      <c r="AQ1355" s="232"/>
      <c r="AR1355" s="231"/>
      <c r="AS1355" s="231"/>
      <c r="AT1355" s="231"/>
      <c r="AU1355" s="231"/>
      <c r="AV1355" s="231"/>
      <c r="AW1355" s="231"/>
      <c r="AX1355" s="231"/>
      <c r="AY1355" s="231"/>
    </row>
    <row r="1356" spans="3:51" s="255" customFormat="1">
      <c r="C1356" s="227"/>
      <c r="D1356" s="253"/>
      <c r="E1356" s="254"/>
      <c r="F1356" s="217"/>
      <c r="G1356" s="228"/>
      <c r="H1356" s="229"/>
      <c r="I1356" s="229"/>
      <c r="J1356" s="216"/>
      <c r="K1356" s="217"/>
      <c r="L1356" s="230"/>
      <c r="M1356" s="231"/>
      <c r="N1356" s="231"/>
      <c r="O1356" s="231"/>
      <c r="P1356" s="231"/>
      <c r="Q1356" s="232"/>
      <c r="R1356" s="232"/>
      <c r="S1356" s="232"/>
      <c r="T1356" s="232"/>
      <c r="U1356" s="232"/>
      <c r="V1356" s="232"/>
      <c r="W1356" s="232"/>
      <c r="X1356" s="232"/>
      <c r="Y1356" s="232"/>
      <c r="Z1356" s="232"/>
      <c r="AA1356" s="232"/>
      <c r="AB1356" s="232"/>
      <c r="AC1356" s="232"/>
      <c r="AD1356" s="232"/>
      <c r="AE1356" s="232"/>
      <c r="AF1356" s="232"/>
      <c r="AG1356" s="232"/>
      <c r="AH1356" s="232"/>
      <c r="AI1356" s="232"/>
      <c r="AJ1356" s="232"/>
      <c r="AK1356" s="232"/>
      <c r="AL1356" s="232"/>
      <c r="AM1356" s="232"/>
      <c r="AN1356" s="232"/>
      <c r="AO1356" s="232"/>
      <c r="AP1356" s="232"/>
      <c r="AQ1356" s="232"/>
      <c r="AR1356" s="231"/>
      <c r="AS1356" s="231"/>
      <c r="AT1356" s="231"/>
      <c r="AU1356" s="231"/>
      <c r="AV1356" s="231"/>
      <c r="AW1356" s="231"/>
      <c r="AX1356" s="231"/>
      <c r="AY1356" s="231"/>
    </row>
    <row r="1357" spans="3:51" s="255" customFormat="1">
      <c r="C1357" s="227"/>
      <c r="D1357" s="253"/>
      <c r="E1357" s="254"/>
      <c r="F1357" s="217"/>
      <c r="G1357" s="228"/>
      <c r="H1357" s="229"/>
      <c r="I1357" s="229"/>
      <c r="J1357" s="216"/>
      <c r="K1357" s="217"/>
      <c r="L1357" s="230"/>
      <c r="M1357" s="231"/>
      <c r="N1357" s="231"/>
      <c r="O1357" s="231"/>
      <c r="P1357" s="231"/>
      <c r="Q1357" s="232"/>
      <c r="R1357" s="232"/>
      <c r="S1357" s="232"/>
      <c r="T1357" s="232"/>
      <c r="U1357" s="232"/>
      <c r="V1357" s="232"/>
      <c r="W1357" s="232"/>
      <c r="X1357" s="232"/>
      <c r="Y1357" s="232"/>
      <c r="Z1357" s="232"/>
      <c r="AA1357" s="232"/>
      <c r="AB1357" s="232"/>
      <c r="AC1357" s="232"/>
      <c r="AD1357" s="232"/>
      <c r="AE1357" s="232"/>
      <c r="AF1357" s="232"/>
      <c r="AG1357" s="232"/>
      <c r="AH1357" s="232"/>
      <c r="AI1357" s="232"/>
      <c r="AJ1357" s="232"/>
      <c r="AK1357" s="232"/>
      <c r="AL1357" s="232"/>
      <c r="AM1357" s="232"/>
      <c r="AN1357" s="232"/>
      <c r="AO1357" s="232"/>
      <c r="AP1357" s="232"/>
      <c r="AQ1357" s="232"/>
      <c r="AR1357" s="231"/>
      <c r="AS1357" s="231"/>
      <c r="AT1357" s="231"/>
      <c r="AU1357" s="231"/>
      <c r="AV1357" s="231"/>
      <c r="AW1357" s="231"/>
      <c r="AX1357" s="231"/>
      <c r="AY1357" s="231"/>
    </row>
    <row r="1358" spans="3:51" s="255" customFormat="1">
      <c r="C1358" s="227"/>
      <c r="D1358" s="253"/>
      <c r="E1358" s="254"/>
      <c r="F1358" s="217"/>
      <c r="G1358" s="228"/>
      <c r="H1358" s="229"/>
      <c r="I1358" s="229"/>
      <c r="J1358" s="216"/>
      <c r="K1358" s="217"/>
      <c r="L1358" s="230"/>
      <c r="M1358" s="231"/>
      <c r="N1358" s="231"/>
      <c r="O1358" s="231"/>
      <c r="P1358" s="231"/>
      <c r="Q1358" s="232"/>
      <c r="R1358" s="232"/>
      <c r="S1358" s="232"/>
      <c r="T1358" s="232"/>
      <c r="U1358" s="232"/>
      <c r="V1358" s="232"/>
      <c r="W1358" s="232"/>
      <c r="X1358" s="232"/>
      <c r="Y1358" s="232"/>
      <c r="Z1358" s="232"/>
      <c r="AA1358" s="232"/>
      <c r="AB1358" s="232"/>
      <c r="AC1358" s="232"/>
      <c r="AD1358" s="232"/>
      <c r="AE1358" s="232"/>
      <c r="AF1358" s="232"/>
      <c r="AG1358" s="232"/>
      <c r="AH1358" s="232"/>
      <c r="AI1358" s="232"/>
      <c r="AJ1358" s="232"/>
      <c r="AK1358" s="232"/>
      <c r="AL1358" s="232"/>
      <c r="AM1358" s="232"/>
      <c r="AN1358" s="232"/>
      <c r="AO1358" s="232"/>
      <c r="AP1358" s="232"/>
      <c r="AQ1358" s="232"/>
      <c r="AR1358" s="231"/>
      <c r="AS1358" s="231"/>
      <c r="AT1358" s="231"/>
      <c r="AU1358" s="231"/>
      <c r="AV1358" s="231"/>
      <c r="AW1358" s="231"/>
      <c r="AX1358" s="231"/>
      <c r="AY1358" s="231"/>
    </row>
    <row r="1359" spans="3:51" s="255" customFormat="1">
      <c r="C1359" s="227"/>
      <c r="D1359" s="253"/>
      <c r="E1359" s="254"/>
      <c r="F1359" s="217"/>
      <c r="G1359" s="228"/>
      <c r="H1359" s="229"/>
      <c r="I1359" s="229"/>
      <c r="J1359" s="216"/>
      <c r="K1359" s="217"/>
      <c r="L1359" s="230"/>
      <c r="M1359" s="231"/>
      <c r="N1359" s="231"/>
      <c r="O1359" s="231"/>
      <c r="P1359" s="231"/>
      <c r="Q1359" s="232"/>
      <c r="R1359" s="232"/>
      <c r="S1359" s="232"/>
      <c r="T1359" s="232"/>
      <c r="U1359" s="232"/>
      <c r="V1359" s="232"/>
      <c r="W1359" s="232"/>
      <c r="X1359" s="232"/>
      <c r="Y1359" s="232"/>
      <c r="Z1359" s="232"/>
      <c r="AA1359" s="232"/>
      <c r="AB1359" s="232"/>
      <c r="AC1359" s="232"/>
      <c r="AD1359" s="232"/>
      <c r="AE1359" s="232"/>
      <c r="AF1359" s="232"/>
      <c r="AG1359" s="232"/>
      <c r="AH1359" s="232"/>
      <c r="AI1359" s="232"/>
      <c r="AJ1359" s="232"/>
      <c r="AK1359" s="232"/>
      <c r="AL1359" s="232"/>
      <c r="AM1359" s="232"/>
      <c r="AN1359" s="232"/>
      <c r="AO1359" s="232"/>
      <c r="AP1359" s="232"/>
      <c r="AQ1359" s="232"/>
      <c r="AR1359" s="231"/>
      <c r="AS1359" s="231"/>
      <c r="AT1359" s="231"/>
      <c r="AU1359" s="231"/>
      <c r="AV1359" s="231"/>
      <c r="AW1359" s="231"/>
      <c r="AX1359" s="231"/>
      <c r="AY1359" s="231"/>
    </row>
    <row r="1360" spans="3:51" s="255" customFormat="1">
      <c r="C1360" s="227"/>
      <c r="D1360" s="253"/>
      <c r="E1360" s="254"/>
      <c r="F1360" s="217"/>
      <c r="G1360" s="228"/>
      <c r="H1360" s="229"/>
      <c r="I1360" s="229"/>
      <c r="J1360" s="216"/>
      <c r="K1360" s="217"/>
      <c r="L1360" s="230"/>
      <c r="M1360" s="231"/>
      <c r="N1360" s="231"/>
      <c r="O1360" s="231"/>
      <c r="P1360" s="231"/>
      <c r="Q1360" s="232"/>
      <c r="R1360" s="232"/>
      <c r="S1360" s="232"/>
      <c r="T1360" s="232"/>
      <c r="U1360" s="232"/>
      <c r="V1360" s="232"/>
      <c r="W1360" s="232"/>
      <c r="X1360" s="232"/>
      <c r="Y1360" s="232"/>
      <c r="Z1360" s="232"/>
      <c r="AA1360" s="232"/>
      <c r="AB1360" s="232"/>
      <c r="AC1360" s="232"/>
      <c r="AD1360" s="232"/>
      <c r="AE1360" s="232"/>
      <c r="AF1360" s="232"/>
      <c r="AG1360" s="232"/>
      <c r="AH1360" s="232"/>
      <c r="AI1360" s="232"/>
      <c r="AJ1360" s="232"/>
      <c r="AK1360" s="232"/>
      <c r="AL1360" s="232"/>
      <c r="AM1360" s="232"/>
      <c r="AN1360" s="232"/>
      <c r="AO1360" s="232"/>
      <c r="AP1360" s="232"/>
      <c r="AQ1360" s="232"/>
      <c r="AR1360" s="231"/>
      <c r="AS1360" s="231"/>
      <c r="AT1360" s="231"/>
      <c r="AU1360" s="231"/>
      <c r="AV1360" s="231"/>
      <c r="AW1360" s="231"/>
      <c r="AX1360" s="231"/>
      <c r="AY1360" s="231"/>
    </row>
    <row r="1361" spans="3:51" s="255" customFormat="1">
      <c r="C1361" s="227"/>
      <c r="D1361" s="253"/>
      <c r="E1361" s="254"/>
      <c r="F1361" s="217"/>
      <c r="G1361" s="228"/>
      <c r="H1361" s="229"/>
      <c r="I1361" s="229"/>
      <c r="J1361" s="216"/>
      <c r="K1361" s="217"/>
      <c r="L1361" s="230"/>
      <c r="M1361" s="231"/>
      <c r="N1361" s="231"/>
      <c r="O1361" s="231"/>
      <c r="P1361" s="231"/>
      <c r="Q1361" s="232"/>
      <c r="R1361" s="232"/>
      <c r="S1361" s="232"/>
      <c r="T1361" s="232"/>
      <c r="U1361" s="232"/>
      <c r="V1361" s="232"/>
      <c r="W1361" s="232"/>
      <c r="X1361" s="232"/>
      <c r="Y1361" s="232"/>
      <c r="Z1361" s="232"/>
      <c r="AA1361" s="232"/>
      <c r="AB1361" s="232"/>
      <c r="AC1361" s="232"/>
      <c r="AD1361" s="232"/>
      <c r="AE1361" s="232"/>
      <c r="AF1361" s="232"/>
      <c r="AG1361" s="232"/>
      <c r="AH1361" s="232"/>
      <c r="AI1361" s="232"/>
      <c r="AJ1361" s="232"/>
      <c r="AK1361" s="232"/>
      <c r="AL1361" s="232"/>
      <c r="AM1361" s="232"/>
      <c r="AN1361" s="232"/>
      <c r="AO1361" s="232"/>
      <c r="AP1361" s="232"/>
      <c r="AQ1361" s="232"/>
      <c r="AR1361" s="231"/>
      <c r="AS1361" s="231"/>
      <c r="AT1361" s="231"/>
      <c r="AU1361" s="231"/>
      <c r="AV1361" s="231"/>
      <c r="AW1361" s="231"/>
      <c r="AX1361" s="231"/>
      <c r="AY1361" s="231"/>
    </row>
    <row r="1362" spans="3:51" s="255" customFormat="1">
      <c r="C1362" s="227"/>
      <c r="D1362" s="253"/>
      <c r="E1362" s="254"/>
      <c r="F1362" s="217"/>
      <c r="G1362" s="228"/>
      <c r="H1362" s="229"/>
      <c r="I1362" s="229"/>
      <c r="J1362" s="216"/>
      <c r="K1362" s="217"/>
      <c r="L1362" s="230"/>
      <c r="M1362" s="231"/>
      <c r="N1362" s="231"/>
      <c r="O1362" s="231"/>
      <c r="P1362" s="231"/>
      <c r="Q1362" s="232"/>
      <c r="R1362" s="232"/>
      <c r="S1362" s="232"/>
      <c r="T1362" s="232"/>
      <c r="U1362" s="232"/>
      <c r="V1362" s="232"/>
      <c r="W1362" s="232"/>
      <c r="X1362" s="232"/>
      <c r="Y1362" s="232"/>
      <c r="Z1362" s="232"/>
      <c r="AA1362" s="232"/>
      <c r="AB1362" s="232"/>
      <c r="AC1362" s="232"/>
      <c r="AD1362" s="232"/>
      <c r="AE1362" s="232"/>
      <c r="AF1362" s="232"/>
      <c r="AG1362" s="232"/>
      <c r="AH1362" s="232"/>
      <c r="AI1362" s="232"/>
      <c r="AJ1362" s="232"/>
      <c r="AK1362" s="232"/>
      <c r="AL1362" s="232"/>
      <c r="AM1362" s="232"/>
      <c r="AN1362" s="232"/>
      <c r="AO1362" s="232"/>
      <c r="AP1362" s="232"/>
      <c r="AQ1362" s="232"/>
      <c r="AR1362" s="231"/>
      <c r="AS1362" s="231"/>
      <c r="AT1362" s="231"/>
      <c r="AU1362" s="231"/>
      <c r="AV1362" s="231"/>
      <c r="AW1362" s="231"/>
      <c r="AX1362" s="231"/>
      <c r="AY1362" s="231"/>
    </row>
    <row r="1363" spans="3:51" s="255" customFormat="1">
      <c r="C1363" s="227"/>
      <c r="D1363" s="253"/>
      <c r="E1363" s="254"/>
      <c r="F1363" s="217"/>
      <c r="G1363" s="228"/>
      <c r="H1363" s="229"/>
      <c r="I1363" s="229"/>
      <c r="J1363" s="216"/>
      <c r="K1363" s="217"/>
      <c r="L1363" s="230"/>
      <c r="M1363" s="231"/>
      <c r="N1363" s="231"/>
      <c r="O1363" s="231"/>
      <c r="P1363" s="231"/>
      <c r="Q1363" s="232"/>
      <c r="R1363" s="232"/>
      <c r="S1363" s="232"/>
      <c r="T1363" s="232"/>
      <c r="U1363" s="232"/>
      <c r="V1363" s="232"/>
      <c r="W1363" s="232"/>
      <c r="X1363" s="232"/>
      <c r="Y1363" s="232"/>
      <c r="Z1363" s="232"/>
      <c r="AA1363" s="232"/>
      <c r="AB1363" s="232"/>
      <c r="AC1363" s="232"/>
      <c r="AD1363" s="232"/>
      <c r="AE1363" s="232"/>
      <c r="AF1363" s="232"/>
      <c r="AG1363" s="232"/>
      <c r="AH1363" s="232"/>
      <c r="AI1363" s="232"/>
      <c r="AJ1363" s="232"/>
      <c r="AK1363" s="232"/>
      <c r="AL1363" s="232"/>
      <c r="AM1363" s="232"/>
      <c r="AN1363" s="232"/>
      <c r="AO1363" s="232"/>
      <c r="AP1363" s="232"/>
      <c r="AQ1363" s="232"/>
      <c r="AR1363" s="231"/>
      <c r="AS1363" s="231"/>
      <c r="AT1363" s="231"/>
      <c r="AU1363" s="231"/>
      <c r="AV1363" s="231"/>
      <c r="AW1363" s="231"/>
      <c r="AX1363" s="231"/>
      <c r="AY1363" s="231"/>
    </row>
    <row r="1364" spans="3:51" s="255" customFormat="1">
      <c r="C1364" s="227"/>
      <c r="D1364" s="253"/>
      <c r="E1364" s="254"/>
      <c r="F1364" s="217"/>
      <c r="G1364" s="228"/>
      <c r="H1364" s="229"/>
      <c r="I1364" s="229"/>
      <c r="J1364" s="216"/>
      <c r="K1364" s="217"/>
      <c r="L1364" s="230"/>
      <c r="M1364" s="231"/>
      <c r="N1364" s="231"/>
      <c r="O1364" s="231"/>
      <c r="P1364" s="231"/>
      <c r="Q1364" s="232"/>
      <c r="R1364" s="232"/>
      <c r="S1364" s="232"/>
      <c r="T1364" s="232"/>
      <c r="U1364" s="232"/>
      <c r="V1364" s="232"/>
      <c r="W1364" s="232"/>
      <c r="X1364" s="232"/>
      <c r="Y1364" s="232"/>
      <c r="Z1364" s="232"/>
      <c r="AA1364" s="232"/>
      <c r="AB1364" s="232"/>
      <c r="AC1364" s="232"/>
      <c r="AD1364" s="232"/>
      <c r="AE1364" s="232"/>
      <c r="AF1364" s="232"/>
      <c r="AG1364" s="232"/>
      <c r="AH1364" s="232"/>
      <c r="AI1364" s="232"/>
      <c r="AJ1364" s="232"/>
      <c r="AK1364" s="232"/>
      <c r="AL1364" s="232"/>
      <c r="AM1364" s="232"/>
      <c r="AN1364" s="232"/>
      <c r="AO1364" s="232"/>
      <c r="AP1364" s="232"/>
      <c r="AQ1364" s="232"/>
      <c r="AR1364" s="231"/>
      <c r="AS1364" s="231"/>
      <c r="AT1364" s="231"/>
      <c r="AU1364" s="231"/>
      <c r="AV1364" s="231"/>
      <c r="AW1364" s="231"/>
      <c r="AX1364" s="231"/>
      <c r="AY1364" s="231"/>
    </row>
    <row r="1365" spans="3:51" s="255" customFormat="1">
      <c r="C1365" s="227"/>
      <c r="D1365" s="253"/>
      <c r="E1365" s="254"/>
      <c r="F1365" s="217"/>
      <c r="G1365" s="228"/>
      <c r="H1365" s="229"/>
      <c r="I1365" s="229"/>
      <c r="J1365" s="216"/>
      <c r="K1365" s="217"/>
      <c r="L1365" s="230"/>
      <c r="M1365" s="231"/>
      <c r="N1365" s="231"/>
      <c r="O1365" s="231"/>
      <c r="P1365" s="231"/>
      <c r="Q1365" s="232"/>
      <c r="R1365" s="232"/>
      <c r="S1365" s="232"/>
      <c r="T1365" s="232"/>
      <c r="U1365" s="232"/>
      <c r="V1365" s="232"/>
      <c r="W1365" s="232"/>
      <c r="X1365" s="232"/>
      <c r="Y1365" s="232"/>
      <c r="Z1365" s="232"/>
      <c r="AA1365" s="232"/>
      <c r="AB1365" s="232"/>
      <c r="AC1365" s="232"/>
      <c r="AD1365" s="232"/>
      <c r="AE1365" s="232"/>
      <c r="AF1365" s="232"/>
      <c r="AG1365" s="232"/>
      <c r="AH1365" s="232"/>
      <c r="AI1365" s="232"/>
      <c r="AJ1365" s="232"/>
      <c r="AK1365" s="232"/>
      <c r="AL1365" s="232"/>
      <c r="AM1365" s="232"/>
      <c r="AN1365" s="232"/>
      <c r="AO1365" s="232"/>
      <c r="AP1365" s="232"/>
      <c r="AQ1365" s="232"/>
      <c r="AR1365" s="231"/>
      <c r="AS1365" s="231"/>
      <c r="AT1365" s="231"/>
      <c r="AU1365" s="231"/>
      <c r="AV1365" s="231"/>
      <c r="AW1365" s="231"/>
      <c r="AX1365" s="231"/>
      <c r="AY1365" s="231"/>
    </row>
    <row r="1366" spans="3:51" s="255" customFormat="1">
      <c r="C1366" s="227"/>
      <c r="D1366" s="253"/>
      <c r="E1366" s="254"/>
      <c r="F1366" s="217"/>
      <c r="G1366" s="228"/>
      <c r="H1366" s="229"/>
      <c r="I1366" s="229"/>
      <c r="J1366" s="216"/>
      <c r="K1366" s="217"/>
      <c r="L1366" s="230"/>
      <c r="M1366" s="231"/>
      <c r="N1366" s="231"/>
      <c r="O1366" s="231"/>
      <c r="P1366" s="231"/>
      <c r="Q1366" s="232"/>
      <c r="R1366" s="232"/>
      <c r="S1366" s="232"/>
      <c r="T1366" s="232"/>
      <c r="U1366" s="232"/>
      <c r="V1366" s="232"/>
      <c r="W1366" s="232"/>
      <c r="X1366" s="232"/>
      <c r="Y1366" s="232"/>
      <c r="Z1366" s="232"/>
      <c r="AA1366" s="232"/>
      <c r="AB1366" s="232"/>
      <c r="AC1366" s="232"/>
      <c r="AD1366" s="232"/>
      <c r="AE1366" s="232"/>
      <c r="AF1366" s="232"/>
      <c r="AG1366" s="232"/>
      <c r="AH1366" s="232"/>
      <c r="AI1366" s="232"/>
      <c r="AJ1366" s="232"/>
      <c r="AK1366" s="232"/>
      <c r="AL1366" s="232"/>
      <c r="AM1366" s="232"/>
      <c r="AN1366" s="232"/>
      <c r="AO1366" s="232"/>
      <c r="AP1366" s="232"/>
      <c r="AQ1366" s="232"/>
      <c r="AR1366" s="231"/>
      <c r="AS1366" s="231"/>
      <c r="AT1366" s="231"/>
      <c r="AU1366" s="231"/>
      <c r="AV1366" s="231"/>
      <c r="AW1366" s="231"/>
      <c r="AX1366" s="231"/>
      <c r="AY1366" s="231"/>
    </row>
    <row r="1367" spans="3:51" s="255" customFormat="1">
      <c r="C1367" s="227"/>
      <c r="D1367" s="253"/>
      <c r="E1367" s="254"/>
      <c r="F1367" s="217"/>
      <c r="G1367" s="228"/>
      <c r="H1367" s="229"/>
      <c r="I1367" s="229"/>
      <c r="J1367" s="216"/>
      <c r="K1367" s="217"/>
      <c r="L1367" s="230"/>
      <c r="M1367" s="231"/>
      <c r="N1367" s="231"/>
      <c r="O1367" s="231"/>
      <c r="P1367" s="231"/>
      <c r="Q1367" s="232"/>
      <c r="R1367" s="232"/>
      <c r="S1367" s="232"/>
      <c r="T1367" s="232"/>
      <c r="U1367" s="232"/>
      <c r="V1367" s="232"/>
      <c r="W1367" s="232"/>
      <c r="X1367" s="232"/>
      <c r="Y1367" s="232"/>
      <c r="Z1367" s="232"/>
      <c r="AA1367" s="232"/>
      <c r="AB1367" s="232"/>
      <c r="AC1367" s="232"/>
      <c r="AD1367" s="232"/>
      <c r="AE1367" s="232"/>
      <c r="AF1367" s="232"/>
      <c r="AG1367" s="232"/>
      <c r="AH1367" s="232"/>
      <c r="AI1367" s="232"/>
      <c r="AJ1367" s="232"/>
      <c r="AK1367" s="232"/>
      <c r="AL1367" s="232"/>
      <c r="AM1367" s="232"/>
      <c r="AN1367" s="232"/>
      <c r="AO1367" s="232"/>
      <c r="AP1367" s="232"/>
      <c r="AQ1367" s="232"/>
      <c r="AR1367" s="231"/>
      <c r="AS1367" s="231"/>
      <c r="AT1367" s="231"/>
      <c r="AU1367" s="231"/>
      <c r="AV1367" s="231"/>
      <c r="AW1367" s="231"/>
      <c r="AX1367" s="231"/>
      <c r="AY1367" s="231"/>
    </row>
    <row r="1368" spans="3:51" s="255" customFormat="1">
      <c r="C1368" s="227"/>
      <c r="D1368" s="253"/>
      <c r="E1368" s="254"/>
      <c r="F1368" s="217"/>
      <c r="G1368" s="228"/>
      <c r="H1368" s="229"/>
      <c r="I1368" s="229"/>
      <c r="J1368" s="216"/>
      <c r="K1368" s="217"/>
      <c r="L1368" s="230"/>
      <c r="M1368" s="231"/>
      <c r="N1368" s="231"/>
      <c r="O1368" s="231"/>
      <c r="P1368" s="231"/>
      <c r="Q1368" s="232"/>
      <c r="R1368" s="232"/>
      <c r="S1368" s="232"/>
      <c r="T1368" s="232"/>
      <c r="U1368" s="232"/>
      <c r="V1368" s="232"/>
      <c r="W1368" s="232"/>
      <c r="X1368" s="232"/>
      <c r="Y1368" s="232"/>
      <c r="Z1368" s="232"/>
      <c r="AA1368" s="232"/>
      <c r="AB1368" s="232"/>
      <c r="AC1368" s="232"/>
      <c r="AD1368" s="232"/>
      <c r="AE1368" s="232"/>
      <c r="AF1368" s="232"/>
      <c r="AG1368" s="232"/>
      <c r="AH1368" s="232"/>
      <c r="AI1368" s="232"/>
      <c r="AJ1368" s="232"/>
      <c r="AK1368" s="232"/>
      <c r="AL1368" s="232"/>
      <c r="AM1368" s="232"/>
      <c r="AN1368" s="232"/>
      <c r="AO1368" s="232"/>
      <c r="AP1368" s="232"/>
      <c r="AQ1368" s="232"/>
      <c r="AR1368" s="231"/>
      <c r="AS1368" s="231"/>
      <c r="AT1368" s="231"/>
      <c r="AU1368" s="231"/>
      <c r="AV1368" s="231"/>
      <c r="AW1368" s="231"/>
      <c r="AX1368" s="231"/>
      <c r="AY1368" s="231"/>
    </row>
    <row r="1369" spans="3:51" s="255" customFormat="1">
      <c r="C1369" s="227"/>
      <c r="D1369" s="253"/>
      <c r="E1369" s="254"/>
      <c r="F1369" s="217"/>
      <c r="G1369" s="228"/>
      <c r="H1369" s="229"/>
      <c r="I1369" s="229"/>
      <c r="J1369" s="216"/>
      <c r="K1369" s="217"/>
      <c r="L1369" s="230"/>
      <c r="M1369" s="231"/>
      <c r="N1369" s="231"/>
      <c r="O1369" s="231"/>
      <c r="P1369" s="231"/>
      <c r="Q1369" s="232"/>
      <c r="R1369" s="232"/>
      <c r="S1369" s="232"/>
      <c r="T1369" s="232"/>
      <c r="U1369" s="232"/>
      <c r="V1369" s="232"/>
      <c r="W1369" s="232"/>
      <c r="X1369" s="232"/>
      <c r="Y1369" s="232"/>
      <c r="Z1369" s="232"/>
      <c r="AA1369" s="232"/>
      <c r="AB1369" s="232"/>
      <c r="AC1369" s="232"/>
      <c r="AD1369" s="232"/>
      <c r="AE1369" s="232"/>
      <c r="AF1369" s="232"/>
      <c r="AG1369" s="232"/>
      <c r="AH1369" s="232"/>
      <c r="AI1369" s="232"/>
      <c r="AJ1369" s="232"/>
      <c r="AK1369" s="232"/>
      <c r="AL1369" s="232"/>
      <c r="AM1369" s="232"/>
      <c r="AN1369" s="232"/>
      <c r="AO1369" s="232"/>
      <c r="AP1369" s="232"/>
      <c r="AQ1369" s="232"/>
      <c r="AR1369" s="231"/>
      <c r="AS1369" s="231"/>
      <c r="AT1369" s="231"/>
      <c r="AU1369" s="231"/>
      <c r="AV1369" s="231"/>
      <c r="AW1369" s="231"/>
      <c r="AX1369" s="231"/>
      <c r="AY1369" s="231"/>
    </row>
    <row r="1370" spans="3:51" s="255" customFormat="1">
      <c r="C1370" s="227"/>
      <c r="D1370" s="253"/>
      <c r="E1370" s="254"/>
      <c r="F1370" s="217"/>
      <c r="G1370" s="228"/>
      <c r="H1370" s="229"/>
      <c r="I1370" s="229"/>
      <c r="J1370" s="216"/>
      <c r="K1370" s="217"/>
      <c r="L1370" s="230"/>
      <c r="M1370" s="231"/>
      <c r="N1370" s="231"/>
      <c r="O1370" s="231"/>
      <c r="P1370" s="231"/>
      <c r="Q1370" s="232"/>
      <c r="R1370" s="232"/>
      <c r="S1370" s="232"/>
      <c r="T1370" s="232"/>
      <c r="U1370" s="232"/>
      <c r="V1370" s="232"/>
      <c r="W1370" s="232"/>
      <c r="X1370" s="232"/>
      <c r="Y1370" s="232"/>
      <c r="Z1370" s="232"/>
      <c r="AA1370" s="232"/>
      <c r="AB1370" s="232"/>
      <c r="AC1370" s="232"/>
      <c r="AD1370" s="232"/>
      <c r="AE1370" s="232"/>
      <c r="AF1370" s="232"/>
      <c r="AG1370" s="232"/>
      <c r="AH1370" s="232"/>
      <c r="AI1370" s="232"/>
      <c r="AJ1370" s="232"/>
      <c r="AK1370" s="232"/>
      <c r="AL1370" s="232"/>
      <c r="AM1370" s="232"/>
      <c r="AN1370" s="232"/>
      <c r="AO1370" s="232"/>
      <c r="AP1370" s="232"/>
      <c r="AQ1370" s="232"/>
      <c r="AR1370" s="231"/>
      <c r="AS1370" s="231"/>
      <c r="AT1370" s="231"/>
      <c r="AU1370" s="231"/>
      <c r="AV1370" s="231"/>
      <c r="AW1370" s="231"/>
      <c r="AX1370" s="231"/>
      <c r="AY1370" s="231"/>
    </row>
    <row r="1371" spans="3:51" s="255" customFormat="1">
      <c r="C1371" s="227"/>
      <c r="D1371" s="253"/>
      <c r="E1371" s="254"/>
      <c r="F1371" s="217"/>
      <c r="G1371" s="228"/>
      <c r="H1371" s="229"/>
      <c r="I1371" s="229"/>
      <c r="J1371" s="216"/>
      <c r="K1371" s="217"/>
      <c r="L1371" s="230"/>
      <c r="M1371" s="231"/>
      <c r="N1371" s="231"/>
      <c r="O1371" s="231"/>
      <c r="P1371" s="231"/>
      <c r="Q1371" s="232"/>
      <c r="R1371" s="232"/>
      <c r="S1371" s="232"/>
      <c r="T1371" s="232"/>
      <c r="U1371" s="232"/>
      <c r="V1371" s="232"/>
      <c r="W1371" s="232"/>
      <c r="X1371" s="232"/>
      <c r="Y1371" s="232"/>
      <c r="Z1371" s="232"/>
      <c r="AA1371" s="232"/>
      <c r="AB1371" s="232"/>
      <c r="AC1371" s="232"/>
      <c r="AD1371" s="232"/>
      <c r="AE1371" s="232"/>
      <c r="AF1371" s="232"/>
      <c r="AG1371" s="232"/>
      <c r="AH1371" s="232"/>
      <c r="AI1371" s="232"/>
      <c r="AJ1371" s="232"/>
      <c r="AK1371" s="232"/>
      <c r="AL1371" s="232"/>
      <c r="AM1371" s="232"/>
      <c r="AN1371" s="232"/>
      <c r="AO1371" s="232"/>
      <c r="AP1371" s="232"/>
      <c r="AQ1371" s="232"/>
      <c r="AR1371" s="231"/>
      <c r="AS1371" s="231"/>
      <c r="AT1371" s="231"/>
      <c r="AU1371" s="231"/>
      <c r="AV1371" s="231"/>
      <c r="AW1371" s="231"/>
      <c r="AX1371" s="231"/>
      <c r="AY1371" s="231"/>
    </row>
    <row r="1372" spans="3:51" s="255" customFormat="1">
      <c r="C1372" s="227"/>
      <c r="D1372" s="253"/>
      <c r="E1372" s="254"/>
      <c r="F1372" s="217"/>
      <c r="G1372" s="228"/>
      <c r="H1372" s="229"/>
      <c r="I1372" s="229"/>
      <c r="J1372" s="216"/>
      <c r="K1372" s="217"/>
      <c r="L1372" s="230"/>
      <c r="M1372" s="231"/>
      <c r="N1372" s="231"/>
      <c r="O1372" s="231"/>
      <c r="P1372" s="231"/>
      <c r="Q1372" s="232"/>
      <c r="R1372" s="232"/>
      <c r="S1372" s="232"/>
      <c r="T1372" s="232"/>
      <c r="U1372" s="232"/>
      <c r="V1372" s="232"/>
      <c r="W1372" s="232"/>
      <c r="X1372" s="232"/>
      <c r="Y1372" s="232"/>
      <c r="Z1372" s="232"/>
      <c r="AA1372" s="232"/>
      <c r="AB1372" s="232"/>
      <c r="AC1372" s="232"/>
      <c r="AD1372" s="232"/>
      <c r="AE1372" s="232"/>
      <c r="AF1372" s="232"/>
      <c r="AG1372" s="232"/>
      <c r="AH1372" s="232"/>
      <c r="AI1372" s="232"/>
      <c r="AJ1372" s="232"/>
      <c r="AK1372" s="232"/>
      <c r="AL1372" s="232"/>
      <c r="AM1372" s="232"/>
      <c r="AN1372" s="232"/>
      <c r="AO1372" s="232"/>
      <c r="AP1372" s="232"/>
      <c r="AQ1372" s="232"/>
      <c r="AR1372" s="231"/>
      <c r="AS1372" s="231"/>
      <c r="AT1372" s="231"/>
      <c r="AU1372" s="231"/>
      <c r="AV1372" s="231"/>
      <c r="AW1372" s="231"/>
      <c r="AX1372" s="231"/>
      <c r="AY1372" s="231"/>
    </row>
    <row r="1373" spans="3:51" s="255" customFormat="1">
      <c r="C1373" s="227"/>
      <c r="D1373" s="253"/>
      <c r="E1373" s="254"/>
      <c r="F1373" s="217"/>
      <c r="G1373" s="228"/>
      <c r="H1373" s="229"/>
      <c r="I1373" s="229"/>
      <c r="J1373" s="216"/>
      <c r="K1373" s="217"/>
      <c r="L1373" s="230"/>
      <c r="M1373" s="231"/>
      <c r="N1373" s="231"/>
      <c r="O1373" s="231"/>
      <c r="P1373" s="231"/>
      <c r="Q1373" s="232"/>
      <c r="R1373" s="232"/>
      <c r="S1373" s="232"/>
      <c r="T1373" s="232"/>
      <c r="U1373" s="232"/>
      <c r="V1373" s="232"/>
      <c r="W1373" s="232"/>
      <c r="X1373" s="232"/>
      <c r="Y1373" s="232"/>
      <c r="Z1373" s="232"/>
      <c r="AA1373" s="232"/>
      <c r="AB1373" s="232"/>
      <c r="AC1373" s="232"/>
      <c r="AD1373" s="232"/>
      <c r="AE1373" s="232"/>
      <c r="AF1373" s="232"/>
      <c r="AG1373" s="232"/>
      <c r="AH1373" s="232"/>
      <c r="AI1373" s="232"/>
      <c r="AJ1373" s="232"/>
      <c r="AK1373" s="232"/>
      <c r="AL1373" s="232"/>
      <c r="AM1373" s="232"/>
      <c r="AN1373" s="232"/>
      <c r="AO1373" s="232"/>
      <c r="AP1373" s="232"/>
      <c r="AQ1373" s="232"/>
      <c r="AR1373" s="231"/>
      <c r="AS1373" s="231"/>
      <c r="AT1373" s="231"/>
      <c r="AU1373" s="231"/>
      <c r="AV1373" s="231"/>
      <c r="AW1373" s="231"/>
      <c r="AX1373" s="231"/>
      <c r="AY1373" s="231"/>
    </row>
    <row r="1374" spans="3:51" s="255" customFormat="1">
      <c r="C1374" s="227"/>
      <c r="D1374" s="253"/>
      <c r="E1374" s="254"/>
      <c r="F1374" s="217"/>
      <c r="G1374" s="228"/>
      <c r="H1374" s="229"/>
      <c r="I1374" s="229"/>
      <c r="J1374" s="216"/>
      <c r="K1374" s="217"/>
      <c r="L1374" s="230"/>
      <c r="M1374" s="231"/>
      <c r="N1374" s="231"/>
      <c r="O1374" s="231"/>
      <c r="P1374" s="231"/>
      <c r="Q1374" s="232"/>
      <c r="R1374" s="232"/>
      <c r="S1374" s="232"/>
      <c r="T1374" s="232"/>
      <c r="U1374" s="232"/>
      <c r="V1374" s="232"/>
      <c r="W1374" s="232"/>
      <c r="X1374" s="232"/>
      <c r="Y1374" s="232"/>
      <c r="Z1374" s="232"/>
      <c r="AA1374" s="232"/>
      <c r="AB1374" s="232"/>
      <c r="AC1374" s="232"/>
      <c r="AD1374" s="232"/>
      <c r="AE1374" s="232"/>
      <c r="AF1374" s="232"/>
      <c r="AG1374" s="232"/>
      <c r="AH1374" s="232"/>
      <c r="AI1374" s="232"/>
      <c r="AJ1374" s="232"/>
      <c r="AK1374" s="232"/>
      <c r="AL1374" s="232"/>
      <c r="AM1374" s="232"/>
      <c r="AN1374" s="232"/>
      <c r="AO1374" s="232"/>
      <c r="AP1374" s="232"/>
      <c r="AQ1374" s="232"/>
      <c r="AR1374" s="231"/>
      <c r="AS1374" s="231"/>
      <c r="AT1374" s="231"/>
      <c r="AU1374" s="231"/>
      <c r="AV1374" s="231"/>
      <c r="AW1374" s="231"/>
      <c r="AX1374" s="231"/>
      <c r="AY1374" s="231"/>
    </row>
    <row r="1375" spans="3:51" s="255" customFormat="1">
      <c r="C1375" s="227"/>
      <c r="D1375" s="253"/>
      <c r="E1375" s="254"/>
      <c r="F1375" s="217"/>
      <c r="G1375" s="228"/>
      <c r="H1375" s="229"/>
      <c r="I1375" s="229"/>
      <c r="J1375" s="216"/>
      <c r="K1375" s="217"/>
      <c r="L1375" s="230"/>
      <c r="M1375" s="231"/>
      <c r="N1375" s="231"/>
      <c r="O1375" s="231"/>
      <c r="P1375" s="231"/>
      <c r="Q1375" s="232"/>
      <c r="R1375" s="232"/>
      <c r="S1375" s="232"/>
      <c r="T1375" s="232"/>
      <c r="U1375" s="232"/>
      <c r="V1375" s="232"/>
      <c r="W1375" s="232"/>
      <c r="X1375" s="232"/>
      <c r="Y1375" s="232"/>
      <c r="Z1375" s="232"/>
      <c r="AA1375" s="232"/>
      <c r="AB1375" s="232"/>
      <c r="AC1375" s="232"/>
      <c r="AD1375" s="232"/>
      <c r="AE1375" s="232"/>
      <c r="AF1375" s="232"/>
      <c r="AG1375" s="232"/>
      <c r="AH1375" s="232"/>
      <c r="AI1375" s="232"/>
      <c r="AJ1375" s="232"/>
      <c r="AK1375" s="232"/>
      <c r="AL1375" s="232"/>
      <c r="AM1375" s="232"/>
      <c r="AN1375" s="232"/>
      <c r="AO1375" s="232"/>
      <c r="AP1375" s="232"/>
      <c r="AQ1375" s="232"/>
      <c r="AR1375" s="231"/>
      <c r="AS1375" s="231"/>
      <c r="AT1375" s="231"/>
      <c r="AU1375" s="231"/>
      <c r="AV1375" s="231"/>
      <c r="AW1375" s="231"/>
      <c r="AX1375" s="231"/>
      <c r="AY1375" s="231"/>
    </row>
    <row r="1376" spans="3:51" s="255" customFormat="1">
      <c r="C1376" s="227"/>
      <c r="D1376" s="253"/>
      <c r="E1376" s="254"/>
      <c r="F1376" s="217"/>
      <c r="G1376" s="228"/>
      <c r="H1376" s="229"/>
      <c r="I1376" s="229"/>
      <c r="J1376" s="216"/>
      <c r="K1376" s="217"/>
      <c r="L1376" s="230"/>
      <c r="M1376" s="231"/>
      <c r="N1376" s="231"/>
      <c r="O1376" s="231"/>
      <c r="P1376" s="231"/>
      <c r="Q1376" s="232"/>
      <c r="R1376" s="232"/>
      <c r="S1376" s="232"/>
      <c r="T1376" s="232"/>
      <c r="U1376" s="232"/>
      <c r="V1376" s="232"/>
      <c r="W1376" s="232"/>
      <c r="X1376" s="232"/>
      <c r="Y1376" s="232"/>
      <c r="Z1376" s="232"/>
      <c r="AA1376" s="232"/>
      <c r="AB1376" s="232"/>
      <c r="AC1376" s="232"/>
      <c r="AD1376" s="232"/>
      <c r="AE1376" s="232"/>
      <c r="AF1376" s="232"/>
      <c r="AG1376" s="232"/>
      <c r="AH1376" s="232"/>
      <c r="AI1376" s="232"/>
      <c r="AJ1376" s="232"/>
      <c r="AK1376" s="232"/>
      <c r="AL1376" s="232"/>
      <c r="AM1376" s="232"/>
      <c r="AN1376" s="232"/>
      <c r="AO1376" s="232"/>
      <c r="AP1376" s="232"/>
      <c r="AQ1376" s="232"/>
      <c r="AR1376" s="231"/>
      <c r="AS1376" s="231"/>
      <c r="AT1376" s="231"/>
      <c r="AU1376" s="231"/>
      <c r="AV1376" s="231"/>
      <c r="AW1376" s="231"/>
      <c r="AX1376" s="231"/>
      <c r="AY1376" s="231"/>
    </row>
    <row r="1377" spans="3:51" s="255" customFormat="1">
      <c r="C1377" s="227"/>
      <c r="D1377" s="253"/>
      <c r="E1377" s="254"/>
      <c r="F1377" s="217"/>
      <c r="G1377" s="228"/>
      <c r="H1377" s="229"/>
      <c r="I1377" s="229"/>
      <c r="J1377" s="216"/>
      <c r="K1377" s="217"/>
      <c r="L1377" s="230"/>
      <c r="M1377" s="231"/>
      <c r="N1377" s="231"/>
      <c r="O1377" s="231"/>
      <c r="P1377" s="231"/>
      <c r="Q1377" s="232"/>
      <c r="R1377" s="232"/>
      <c r="S1377" s="232"/>
      <c r="T1377" s="232"/>
      <c r="U1377" s="232"/>
      <c r="V1377" s="232"/>
      <c r="W1377" s="232"/>
      <c r="X1377" s="232"/>
      <c r="Y1377" s="232"/>
      <c r="Z1377" s="232"/>
      <c r="AA1377" s="232"/>
      <c r="AB1377" s="232"/>
      <c r="AC1377" s="232"/>
      <c r="AD1377" s="232"/>
      <c r="AE1377" s="232"/>
      <c r="AF1377" s="232"/>
      <c r="AG1377" s="232"/>
      <c r="AH1377" s="232"/>
      <c r="AI1377" s="232"/>
      <c r="AJ1377" s="232"/>
      <c r="AK1377" s="232"/>
      <c r="AL1377" s="232"/>
      <c r="AM1377" s="232"/>
      <c r="AN1377" s="232"/>
      <c r="AO1377" s="232"/>
      <c r="AP1377" s="232"/>
      <c r="AQ1377" s="232"/>
      <c r="AR1377" s="231"/>
      <c r="AS1377" s="231"/>
      <c r="AT1377" s="231"/>
      <c r="AU1377" s="231"/>
      <c r="AV1377" s="231"/>
      <c r="AW1377" s="231"/>
      <c r="AX1377" s="231"/>
      <c r="AY1377" s="231"/>
    </row>
    <row r="1378" spans="3:51" s="255" customFormat="1">
      <c r="C1378" s="227"/>
      <c r="D1378" s="253"/>
      <c r="E1378" s="254"/>
      <c r="F1378" s="217"/>
      <c r="G1378" s="228"/>
      <c r="H1378" s="229"/>
      <c r="I1378" s="229"/>
      <c r="J1378" s="216"/>
      <c r="K1378" s="217"/>
      <c r="L1378" s="230"/>
      <c r="M1378" s="231"/>
      <c r="N1378" s="231"/>
      <c r="O1378" s="231"/>
      <c r="P1378" s="231"/>
      <c r="Q1378" s="232"/>
      <c r="R1378" s="232"/>
      <c r="S1378" s="232"/>
      <c r="T1378" s="232"/>
      <c r="U1378" s="232"/>
      <c r="V1378" s="232"/>
      <c r="W1378" s="232"/>
      <c r="X1378" s="232"/>
      <c r="Y1378" s="232"/>
      <c r="Z1378" s="232"/>
      <c r="AA1378" s="232"/>
      <c r="AB1378" s="232"/>
      <c r="AC1378" s="232"/>
      <c r="AD1378" s="232"/>
      <c r="AE1378" s="232"/>
      <c r="AF1378" s="232"/>
      <c r="AG1378" s="232"/>
      <c r="AH1378" s="232"/>
      <c r="AI1378" s="232"/>
      <c r="AJ1378" s="232"/>
      <c r="AK1378" s="232"/>
      <c r="AL1378" s="232"/>
      <c r="AM1378" s="232"/>
      <c r="AN1378" s="232"/>
      <c r="AO1378" s="232"/>
      <c r="AP1378" s="232"/>
      <c r="AQ1378" s="232"/>
      <c r="AR1378" s="231"/>
      <c r="AS1378" s="231"/>
      <c r="AT1378" s="231"/>
      <c r="AU1378" s="231"/>
      <c r="AV1378" s="231"/>
      <c r="AW1378" s="231"/>
      <c r="AX1378" s="231"/>
      <c r="AY1378" s="231"/>
    </row>
    <row r="1379" spans="3:51" s="255" customFormat="1">
      <c r="C1379" s="227"/>
      <c r="D1379" s="253"/>
      <c r="E1379" s="254"/>
      <c r="F1379" s="217"/>
      <c r="G1379" s="228"/>
      <c r="H1379" s="229"/>
      <c r="I1379" s="229"/>
      <c r="J1379" s="216"/>
      <c r="K1379" s="217"/>
      <c r="L1379" s="230"/>
      <c r="M1379" s="231"/>
      <c r="N1379" s="231"/>
      <c r="O1379" s="231"/>
      <c r="P1379" s="231"/>
      <c r="Q1379" s="232"/>
      <c r="R1379" s="232"/>
      <c r="S1379" s="232"/>
      <c r="T1379" s="232"/>
      <c r="U1379" s="232"/>
      <c r="V1379" s="232"/>
      <c r="W1379" s="232"/>
      <c r="X1379" s="232"/>
      <c r="Y1379" s="232"/>
      <c r="Z1379" s="232"/>
      <c r="AA1379" s="232"/>
      <c r="AB1379" s="232"/>
      <c r="AC1379" s="232"/>
      <c r="AD1379" s="232"/>
      <c r="AE1379" s="232"/>
      <c r="AF1379" s="232"/>
      <c r="AG1379" s="232"/>
      <c r="AH1379" s="232"/>
      <c r="AI1379" s="232"/>
      <c r="AJ1379" s="232"/>
      <c r="AK1379" s="232"/>
      <c r="AL1379" s="232"/>
      <c r="AM1379" s="232"/>
      <c r="AN1379" s="232"/>
      <c r="AO1379" s="232"/>
      <c r="AP1379" s="232"/>
      <c r="AQ1379" s="232"/>
      <c r="AR1379" s="231"/>
      <c r="AS1379" s="231"/>
      <c r="AT1379" s="231"/>
      <c r="AU1379" s="231"/>
      <c r="AV1379" s="231"/>
      <c r="AW1379" s="231"/>
      <c r="AX1379" s="231"/>
      <c r="AY1379" s="231"/>
    </row>
    <row r="1380" spans="3:51" s="255" customFormat="1">
      <c r="C1380" s="227"/>
      <c r="D1380" s="253"/>
      <c r="E1380" s="254"/>
      <c r="F1380" s="217"/>
      <c r="G1380" s="228"/>
      <c r="H1380" s="229"/>
      <c r="I1380" s="229"/>
      <c r="J1380" s="216"/>
      <c r="K1380" s="217"/>
      <c r="L1380" s="230"/>
      <c r="M1380" s="231"/>
      <c r="N1380" s="231"/>
      <c r="O1380" s="231"/>
      <c r="P1380" s="231"/>
      <c r="Q1380" s="232"/>
      <c r="R1380" s="232"/>
      <c r="S1380" s="232"/>
      <c r="T1380" s="232"/>
      <c r="U1380" s="232"/>
      <c r="V1380" s="232"/>
      <c r="W1380" s="232"/>
      <c r="X1380" s="232"/>
      <c r="Y1380" s="232"/>
      <c r="Z1380" s="232"/>
      <c r="AA1380" s="232"/>
      <c r="AB1380" s="232"/>
      <c r="AC1380" s="232"/>
      <c r="AD1380" s="232"/>
      <c r="AE1380" s="232"/>
      <c r="AF1380" s="232"/>
      <c r="AG1380" s="232"/>
      <c r="AH1380" s="232"/>
      <c r="AI1380" s="232"/>
      <c r="AJ1380" s="232"/>
      <c r="AK1380" s="232"/>
      <c r="AL1380" s="232"/>
      <c r="AM1380" s="232"/>
      <c r="AN1380" s="232"/>
      <c r="AO1380" s="232"/>
      <c r="AP1380" s="232"/>
      <c r="AQ1380" s="232"/>
      <c r="AR1380" s="231"/>
      <c r="AS1380" s="231"/>
      <c r="AT1380" s="231"/>
      <c r="AU1380" s="231"/>
      <c r="AV1380" s="231"/>
      <c r="AW1380" s="231"/>
      <c r="AX1380" s="231"/>
      <c r="AY1380" s="231"/>
    </row>
    <row r="1381" spans="3:51" s="255" customFormat="1">
      <c r="C1381" s="227"/>
      <c r="D1381" s="253"/>
      <c r="E1381" s="254"/>
      <c r="F1381" s="217"/>
      <c r="G1381" s="228"/>
      <c r="H1381" s="229"/>
      <c r="I1381" s="229"/>
      <c r="J1381" s="216"/>
      <c r="K1381" s="217"/>
      <c r="L1381" s="230"/>
      <c r="M1381" s="231"/>
      <c r="N1381" s="231"/>
      <c r="O1381" s="231"/>
      <c r="P1381" s="231"/>
      <c r="Q1381" s="232"/>
      <c r="R1381" s="232"/>
      <c r="S1381" s="232"/>
      <c r="T1381" s="232"/>
      <c r="U1381" s="232"/>
      <c r="V1381" s="232"/>
      <c r="W1381" s="232"/>
      <c r="X1381" s="232"/>
      <c r="Y1381" s="232"/>
      <c r="Z1381" s="232"/>
      <c r="AA1381" s="232"/>
      <c r="AB1381" s="232"/>
      <c r="AC1381" s="232"/>
      <c r="AD1381" s="232"/>
      <c r="AE1381" s="232"/>
      <c r="AF1381" s="232"/>
      <c r="AG1381" s="232"/>
      <c r="AH1381" s="232"/>
      <c r="AI1381" s="232"/>
      <c r="AJ1381" s="232"/>
      <c r="AK1381" s="232"/>
      <c r="AL1381" s="232"/>
      <c r="AM1381" s="232"/>
      <c r="AN1381" s="232"/>
      <c r="AO1381" s="232"/>
      <c r="AP1381" s="232"/>
      <c r="AQ1381" s="232"/>
      <c r="AR1381" s="231"/>
      <c r="AS1381" s="231"/>
      <c r="AT1381" s="231"/>
      <c r="AU1381" s="231"/>
      <c r="AV1381" s="231"/>
      <c r="AW1381" s="231"/>
      <c r="AX1381" s="231"/>
      <c r="AY1381" s="231"/>
    </row>
    <row r="1382" spans="3:51" s="255" customFormat="1">
      <c r="C1382" s="227"/>
      <c r="D1382" s="253"/>
      <c r="E1382" s="254"/>
      <c r="F1382" s="217"/>
      <c r="G1382" s="228"/>
      <c r="H1382" s="229"/>
      <c r="I1382" s="229"/>
      <c r="J1382" s="216"/>
      <c r="K1382" s="217"/>
      <c r="L1382" s="230"/>
      <c r="M1382" s="231"/>
      <c r="N1382" s="231"/>
      <c r="O1382" s="231"/>
      <c r="P1382" s="231"/>
      <c r="Q1382" s="232"/>
      <c r="R1382" s="232"/>
      <c r="S1382" s="232"/>
      <c r="T1382" s="232"/>
      <c r="U1382" s="232"/>
      <c r="V1382" s="232"/>
      <c r="W1382" s="232"/>
      <c r="X1382" s="232"/>
      <c r="Y1382" s="232"/>
      <c r="Z1382" s="232"/>
      <c r="AA1382" s="232"/>
      <c r="AB1382" s="232"/>
      <c r="AC1382" s="232"/>
      <c r="AD1382" s="232"/>
      <c r="AE1382" s="232"/>
      <c r="AF1382" s="232"/>
      <c r="AG1382" s="232"/>
      <c r="AH1382" s="232"/>
      <c r="AI1382" s="232"/>
      <c r="AJ1382" s="232"/>
      <c r="AK1382" s="232"/>
      <c r="AL1382" s="232"/>
      <c r="AM1382" s="232"/>
      <c r="AN1382" s="232"/>
      <c r="AO1382" s="232"/>
      <c r="AP1382" s="232"/>
      <c r="AQ1382" s="232"/>
      <c r="AR1382" s="231"/>
      <c r="AS1382" s="231"/>
      <c r="AT1382" s="231"/>
      <c r="AU1382" s="231"/>
      <c r="AV1382" s="231"/>
      <c r="AW1382" s="231"/>
      <c r="AX1382" s="231"/>
      <c r="AY1382" s="231"/>
    </row>
    <row r="1383" spans="3:51" s="255" customFormat="1">
      <c r="C1383" s="227"/>
      <c r="D1383" s="253"/>
      <c r="E1383" s="254"/>
      <c r="F1383" s="217"/>
      <c r="G1383" s="228"/>
      <c r="H1383" s="229"/>
      <c r="I1383" s="229"/>
      <c r="J1383" s="216"/>
      <c r="K1383" s="217"/>
      <c r="L1383" s="230"/>
      <c r="M1383" s="231"/>
      <c r="N1383" s="231"/>
      <c r="O1383" s="231"/>
      <c r="P1383" s="231"/>
      <c r="Q1383" s="232"/>
      <c r="R1383" s="232"/>
      <c r="S1383" s="232"/>
      <c r="T1383" s="232"/>
      <c r="U1383" s="232"/>
      <c r="V1383" s="232"/>
      <c r="W1383" s="232"/>
      <c r="X1383" s="232"/>
      <c r="Y1383" s="232"/>
      <c r="Z1383" s="232"/>
      <c r="AA1383" s="232"/>
      <c r="AB1383" s="232"/>
      <c r="AC1383" s="232"/>
      <c r="AD1383" s="232"/>
      <c r="AE1383" s="232"/>
      <c r="AF1383" s="232"/>
      <c r="AG1383" s="232"/>
      <c r="AH1383" s="232"/>
      <c r="AI1383" s="232"/>
      <c r="AJ1383" s="232"/>
      <c r="AK1383" s="232"/>
      <c r="AL1383" s="232"/>
      <c r="AM1383" s="232"/>
      <c r="AN1383" s="232"/>
      <c r="AO1383" s="232"/>
      <c r="AP1383" s="232"/>
      <c r="AQ1383" s="232"/>
      <c r="AR1383" s="231"/>
      <c r="AS1383" s="231"/>
      <c r="AT1383" s="231"/>
      <c r="AU1383" s="231"/>
      <c r="AV1383" s="231"/>
      <c r="AW1383" s="231"/>
      <c r="AX1383" s="231"/>
      <c r="AY1383" s="231"/>
    </row>
    <row r="1384" spans="3:51" s="255" customFormat="1">
      <c r="C1384" s="227"/>
      <c r="D1384" s="253"/>
      <c r="E1384" s="254"/>
      <c r="F1384" s="217"/>
      <c r="G1384" s="228"/>
      <c r="H1384" s="229"/>
      <c r="I1384" s="229"/>
      <c r="J1384" s="216"/>
      <c r="K1384" s="217"/>
      <c r="L1384" s="230"/>
      <c r="M1384" s="231"/>
      <c r="N1384" s="231"/>
      <c r="O1384" s="231"/>
      <c r="P1384" s="231"/>
      <c r="Q1384" s="232"/>
      <c r="R1384" s="232"/>
      <c r="S1384" s="232"/>
      <c r="T1384" s="232"/>
      <c r="U1384" s="232"/>
      <c r="V1384" s="232"/>
      <c r="W1384" s="232"/>
      <c r="X1384" s="232"/>
      <c r="Y1384" s="232"/>
      <c r="Z1384" s="232"/>
      <c r="AA1384" s="232"/>
      <c r="AB1384" s="232"/>
      <c r="AC1384" s="232"/>
      <c r="AD1384" s="232"/>
      <c r="AE1384" s="232"/>
      <c r="AF1384" s="232"/>
      <c r="AG1384" s="232"/>
      <c r="AH1384" s="232"/>
      <c r="AI1384" s="232"/>
      <c r="AJ1384" s="232"/>
      <c r="AK1384" s="232"/>
      <c r="AL1384" s="232"/>
      <c r="AM1384" s="232"/>
      <c r="AN1384" s="232"/>
      <c r="AO1384" s="232"/>
      <c r="AP1384" s="232"/>
      <c r="AQ1384" s="232"/>
      <c r="AR1384" s="231"/>
      <c r="AS1384" s="231"/>
      <c r="AT1384" s="231"/>
      <c r="AU1384" s="231"/>
      <c r="AV1384" s="231"/>
      <c r="AW1384" s="231"/>
      <c r="AX1384" s="231"/>
      <c r="AY1384" s="231"/>
    </row>
    <row r="1385" spans="3:51" s="255" customFormat="1">
      <c r="C1385" s="227"/>
      <c r="D1385" s="253"/>
      <c r="E1385" s="254"/>
      <c r="F1385" s="217"/>
      <c r="G1385" s="228"/>
      <c r="H1385" s="229"/>
      <c r="I1385" s="229"/>
      <c r="J1385" s="216"/>
      <c r="K1385" s="217"/>
      <c r="L1385" s="230"/>
      <c r="M1385" s="231"/>
      <c r="N1385" s="231"/>
      <c r="O1385" s="231"/>
      <c r="P1385" s="231"/>
      <c r="Q1385" s="232"/>
      <c r="R1385" s="232"/>
      <c r="S1385" s="232"/>
      <c r="T1385" s="232"/>
      <c r="U1385" s="232"/>
      <c r="V1385" s="232"/>
      <c r="W1385" s="232"/>
      <c r="X1385" s="232"/>
      <c r="Y1385" s="232"/>
      <c r="Z1385" s="232"/>
      <c r="AA1385" s="232"/>
      <c r="AB1385" s="232"/>
      <c r="AC1385" s="232"/>
      <c r="AD1385" s="232"/>
      <c r="AE1385" s="232"/>
      <c r="AF1385" s="232"/>
      <c r="AG1385" s="232"/>
      <c r="AH1385" s="232"/>
      <c r="AI1385" s="232"/>
      <c r="AJ1385" s="232"/>
      <c r="AK1385" s="232"/>
      <c r="AL1385" s="232"/>
      <c r="AM1385" s="232"/>
      <c r="AN1385" s="232"/>
      <c r="AO1385" s="232"/>
      <c r="AP1385" s="232"/>
      <c r="AQ1385" s="232"/>
      <c r="AR1385" s="231"/>
      <c r="AS1385" s="231"/>
      <c r="AT1385" s="231"/>
      <c r="AU1385" s="231"/>
      <c r="AV1385" s="231"/>
      <c r="AW1385" s="231"/>
      <c r="AX1385" s="231"/>
      <c r="AY1385" s="231"/>
    </row>
    <row r="1386" spans="3:51" s="255" customFormat="1">
      <c r="C1386" s="227"/>
      <c r="D1386" s="253"/>
      <c r="E1386" s="254"/>
      <c r="F1386" s="217"/>
      <c r="G1386" s="228"/>
      <c r="H1386" s="229"/>
      <c r="I1386" s="229"/>
      <c r="J1386" s="216"/>
      <c r="K1386" s="217"/>
      <c r="L1386" s="230"/>
      <c r="M1386" s="231"/>
      <c r="N1386" s="231"/>
      <c r="O1386" s="231"/>
      <c r="P1386" s="231"/>
      <c r="Q1386" s="232"/>
      <c r="R1386" s="232"/>
      <c r="S1386" s="232"/>
      <c r="T1386" s="232"/>
      <c r="U1386" s="232"/>
      <c r="V1386" s="232"/>
      <c r="W1386" s="232"/>
      <c r="X1386" s="232"/>
      <c r="Y1386" s="232"/>
      <c r="Z1386" s="232"/>
      <c r="AA1386" s="232"/>
      <c r="AB1386" s="232"/>
      <c r="AC1386" s="232"/>
      <c r="AD1386" s="232"/>
      <c r="AE1386" s="232"/>
      <c r="AF1386" s="232"/>
      <c r="AG1386" s="232"/>
      <c r="AH1386" s="232"/>
      <c r="AI1386" s="232"/>
      <c r="AJ1386" s="232"/>
      <c r="AK1386" s="232"/>
      <c r="AL1386" s="232"/>
      <c r="AM1386" s="232"/>
      <c r="AN1386" s="232"/>
      <c r="AO1386" s="232"/>
      <c r="AP1386" s="232"/>
      <c r="AQ1386" s="232"/>
      <c r="AR1386" s="231"/>
      <c r="AS1386" s="231"/>
      <c r="AT1386" s="231"/>
      <c r="AU1386" s="231"/>
      <c r="AV1386" s="231"/>
      <c r="AW1386" s="231"/>
      <c r="AX1386" s="231"/>
      <c r="AY1386" s="231"/>
    </row>
    <row r="1387" spans="3:51" s="255" customFormat="1">
      <c r="C1387" s="227"/>
      <c r="D1387" s="253"/>
      <c r="E1387" s="254"/>
      <c r="F1387" s="217"/>
      <c r="G1387" s="228"/>
      <c r="H1387" s="229"/>
      <c r="I1387" s="229"/>
      <c r="J1387" s="216"/>
      <c r="K1387" s="217"/>
      <c r="L1387" s="230"/>
      <c r="M1387" s="231"/>
      <c r="N1387" s="231"/>
      <c r="O1387" s="231"/>
      <c r="P1387" s="231"/>
      <c r="Q1387" s="232"/>
      <c r="R1387" s="232"/>
      <c r="S1387" s="232"/>
      <c r="T1387" s="232"/>
      <c r="U1387" s="232"/>
      <c r="V1387" s="232"/>
      <c r="W1387" s="232"/>
      <c r="X1387" s="232"/>
      <c r="Y1387" s="232"/>
      <c r="Z1387" s="232"/>
      <c r="AA1387" s="232"/>
      <c r="AB1387" s="232"/>
      <c r="AC1387" s="232"/>
      <c r="AD1387" s="232"/>
      <c r="AE1387" s="232"/>
      <c r="AF1387" s="232"/>
      <c r="AG1387" s="232"/>
      <c r="AH1387" s="232"/>
      <c r="AI1387" s="232"/>
      <c r="AJ1387" s="232"/>
      <c r="AK1387" s="232"/>
      <c r="AL1387" s="232"/>
      <c r="AM1387" s="232"/>
      <c r="AN1387" s="232"/>
      <c r="AO1387" s="232"/>
      <c r="AP1387" s="232"/>
      <c r="AQ1387" s="232"/>
      <c r="AR1387" s="231"/>
      <c r="AS1387" s="231"/>
      <c r="AT1387" s="231"/>
      <c r="AU1387" s="231"/>
      <c r="AV1387" s="231"/>
      <c r="AW1387" s="231"/>
      <c r="AX1387" s="231"/>
      <c r="AY1387" s="231"/>
    </row>
    <row r="1388" spans="3:51" s="255" customFormat="1">
      <c r="C1388" s="227"/>
      <c r="D1388" s="253"/>
      <c r="E1388" s="254"/>
      <c r="F1388" s="217"/>
      <c r="G1388" s="228"/>
      <c r="H1388" s="229"/>
      <c r="I1388" s="229"/>
      <c r="J1388" s="216"/>
      <c r="K1388" s="217"/>
      <c r="L1388" s="230"/>
      <c r="M1388" s="231"/>
      <c r="N1388" s="231"/>
      <c r="O1388" s="231"/>
      <c r="P1388" s="231"/>
      <c r="Q1388" s="232"/>
      <c r="R1388" s="232"/>
      <c r="S1388" s="232"/>
      <c r="T1388" s="232"/>
      <c r="U1388" s="232"/>
      <c r="V1388" s="232"/>
      <c r="W1388" s="232"/>
      <c r="X1388" s="232"/>
      <c r="Y1388" s="232"/>
      <c r="Z1388" s="232"/>
      <c r="AA1388" s="232"/>
      <c r="AB1388" s="232"/>
      <c r="AC1388" s="232"/>
      <c r="AD1388" s="232"/>
      <c r="AE1388" s="232"/>
      <c r="AF1388" s="232"/>
      <c r="AG1388" s="232"/>
      <c r="AH1388" s="232"/>
      <c r="AI1388" s="232"/>
      <c r="AJ1388" s="232"/>
      <c r="AK1388" s="232"/>
      <c r="AL1388" s="232"/>
      <c r="AM1388" s="232"/>
      <c r="AN1388" s="232"/>
      <c r="AO1388" s="232"/>
      <c r="AP1388" s="232"/>
      <c r="AQ1388" s="232"/>
      <c r="AR1388" s="231"/>
      <c r="AS1388" s="231"/>
      <c r="AT1388" s="231"/>
      <c r="AU1388" s="231"/>
      <c r="AV1388" s="231"/>
      <c r="AW1388" s="231"/>
      <c r="AX1388" s="231"/>
      <c r="AY1388" s="231"/>
    </row>
    <row r="1389" spans="3:51" s="255" customFormat="1">
      <c r="C1389" s="227"/>
      <c r="D1389" s="253"/>
      <c r="E1389" s="254"/>
      <c r="F1389" s="217"/>
      <c r="G1389" s="228"/>
      <c r="H1389" s="229"/>
      <c r="I1389" s="229"/>
      <c r="J1389" s="216"/>
      <c r="K1389" s="217"/>
      <c r="L1389" s="230"/>
      <c r="M1389" s="231"/>
      <c r="N1389" s="231"/>
      <c r="O1389" s="231"/>
      <c r="P1389" s="231"/>
      <c r="Q1389" s="232"/>
      <c r="R1389" s="232"/>
      <c r="S1389" s="232"/>
      <c r="T1389" s="232"/>
      <c r="U1389" s="232"/>
      <c r="V1389" s="232"/>
      <c r="W1389" s="232"/>
      <c r="X1389" s="232"/>
      <c r="Y1389" s="232"/>
      <c r="Z1389" s="232"/>
      <c r="AA1389" s="232"/>
      <c r="AB1389" s="232"/>
      <c r="AC1389" s="232"/>
      <c r="AD1389" s="232"/>
      <c r="AE1389" s="232"/>
      <c r="AF1389" s="232"/>
      <c r="AG1389" s="232"/>
      <c r="AH1389" s="232"/>
      <c r="AI1389" s="232"/>
      <c r="AJ1389" s="232"/>
      <c r="AK1389" s="232"/>
      <c r="AL1389" s="232"/>
      <c r="AM1389" s="232"/>
      <c r="AN1389" s="232"/>
      <c r="AO1389" s="232"/>
      <c r="AP1389" s="232"/>
      <c r="AQ1389" s="232"/>
      <c r="AR1389" s="231"/>
      <c r="AS1389" s="231"/>
      <c r="AT1389" s="231"/>
      <c r="AU1389" s="231"/>
      <c r="AV1389" s="231"/>
      <c r="AW1389" s="231"/>
      <c r="AX1389" s="231"/>
      <c r="AY1389" s="231"/>
    </row>
    <row r="1390" spans="3:51" s="255" customFormat="1">
      <c r="C1390" s="227"/>
      <c r="D1390" s="253"/>
      <c r="E1390" s="254"/>
      <c r="F1390" s="217"/>
      <c r="G1390" s="228"/>
      <c r="H1390" s="229"/>
      <c r="I1390" s="229"/>
      <c r="J1390" s="216"/>
      <c r="K1390" s="217"/>
      <c r="L1390" s="230"/>
      <c r="M1390" s="231"/>
      <c r="N1390" s="231"/>
      <c r="O1390" s="231"/>
      <c r="P1390" s="231"/>
      <c r="Q1390" s="232"/>
      <c r="R1390" s="232"/>
      <c r="S1390" s="232"/>
      <c r="T1390" s="232"/>
      <c r="U1390" s="232"/>
      <c r="V1390" s="232"/>
      <c r="W1390" s="232"/>
      <c r="X1390" s="232"/>
      <c r="Y1390" s="232"/>
      <c r="Z1390" s="232"/>
      <c r="AA1390" s="232"/>
      <c r="AB1390" s="232"/>
      <c r="AC1390" s="232"/>
      <c r="AD1390" s="232"/>
      <c r="AE1390" s="232"/>
      <c r="AF1390" s="232"/>
      <c r="AG1390" s="232"/>
      <c r="AH1390" s="232"/>
      <c r="AI1390" s="232"/>
      <c r="AJ1390" s="232"/>
      <c r="AK1390" s="232"/>
      <c r="AL1390" s="232"/>
      <c r="AM1390" s="232"/>
      <c r="AN1390" s="232"/>
      <c r="AO1390" s="232"/>
      <c r="AP1390" s="232"/>
      <c r="AQ1390" s="232"/>
      <c r="AR1390" s="231"/>
      <c r="AS1390" s="231"/>
      <c r="AT1390" s="231"/>
      <c r="AU1390" s="231"/>
      <c r="AV1390" s="231"/>
      <c r="AW1390" s="231"/>
      <c r="AX1390" s="231"/>
      <c r="AY1390" s="231"/>
    </row>
    <row r="1391" spans="3:51" s="255" customFormat="1">
      <c r="C1391" s="227"/>
      <c r="D1391" s="253"/>
      <c r="E1391" s="254"/>
      <c r="F1391" s="217"/>
      <c r="G1391" s="228"/>
      <c r="H1391" s="229"/>
      <c r="I1391" s="229"/>
      <c r="J1391" s="216"/>
      <c r="K1391" s="217"/>
      <c r="L1391" s="230"/>
      <c r="M1391" s="231"/>
      <c r="N1391" s="231"/>
      <c r="O1391" s="231"/>
      <c r="P1391" s="231"/>
      <c r="Q1391" s="232"/>
      <c r="R1391" s="232"/>
      <c r="S1391" s="232"/>
      <c r="T1391" s="232"/>
      <c r="U1391" s="232"/>
      <c r="V1391" s="232"/>
      <c r="W1391" s="232"/>
      <c r="X1391" s="232"/>
      <c r="Y1391" s="232"/>
      <c r="Z1391" s="232"/>
      <c r="AA1391" s="232"/>
      <c r="AB1391" s="232"/>
      <c r="AC1391" s="232"/>
      <c r="AD1391" s="232"/>
      <c r="AE1391" s="232"/>
      <c r="AF1391" s="232"/>
      <c r="AG1391" s="232"/>
      <c r="AH1391" s="232"/>
      <c r="AI1391" s="232"/>
      <c r="AJ1391" s="232"/>
      <c r="AK1391" s="232"/>
      <c r="AL1391" s="232"/>
      <c r="AM1391" s="232"/>
      <c r="AN1391" s="232"/>
      <c r="AO1391" s="232"/>
      <c r="AP1391" s="232"/>
      <c r="AQ1391" s="232"/>
      <c r="AR1391" s="231"/>
      <c r="AS1391" s="231"/>
      <c r="AT1391" s="231"/>
      <c r="AU1391" s="231"/>
      <c r="AV1391" s="231"/>
      <c r="AW1391" s="231"/>
      <c r="AX1391" s="231"/>
      <c r="AY1391" s="231"/>
    </row>
    <row r="1392" spans="3:51" s="255" customFormat="1">
      <c r="C1392" s="227"/>
      <c r="D1392" s="253"/>
      <c r="E1392" s="254"/>
      <c r="F1392" s="217"/>
      <c r="G1392" s="228"/>
      <c r="H1392" s="229"/>
      <c r="I1392" s="229"/>
      <c r="J1392" s="216"/>
      <c r="K1392" s="217"/>
      <c r="L1392" s="230"/>
      <c r="M1392" s="231"/>
      <c r="N1392" s="231"/>
      <c r="O1392" s="231"/>
      <c r="P1392" s="231"/>
      <c r="Q1392" s="232"/>
      <c r="R1392" s="232"/>
      <c r="S1392" s="232"/>
      <c r="T1392" s="232"/>
      <c r="U1392" s="232"/>
      <c r="V1392" s="232"/>
      <c r="W1392" s="232"/>
      <c r="X1392" s="232"/>
      <c r="Y1392" s="232"/>
      <c r="Z1392" s="232"/>
      <c r="AA1392" s="232"/>
      <c r="AB1392" s="232"/>
      <c r="AC1392" s="232"/>
      <c r="AD1392" s="232"/>
      <c r="AE1392" s="232"/>
      <c r="AF1392" s="232"/>
      <c r="AG1392" s="232"/>
      <c r="AH1392" s="232"/>
      <c r="AI1392" s="232"/>
      <c r="AJ1392" s="232"/>
      <c r="AK1392" s="232"/>
      <c r="AL1392" s="232"/>
      <c r="AM1392" s="232"/>
      <c r="AN1392" s="232"/>
      <c r="AO1392" s="232"/>
      <c r="AP1392" s="232"/>
      <c r="AQ1392" s="232"/>
      <c r="AR1392" s="231"/>
      <c r="AS1392" s="231"/>
      <c r="AT1392" s="231"/>
      <c r="AU1392" s="231"/>
      <c r="AV1392" s="231"/>
      <c r="AW1392" s="231"/>
      <c r="AX1392" s="231"/>
      <c r="AY1392" s="231"/>
    </row>
    <row r="1393" spans="3:51" s="255" customFormat="1">
      <c r="C1393" s="227"/>
      <c r="D1393" s="253"/>
      <c r="E1393" s="254"/>
      <c r="F1393" s="217"/>
      <c r="G1393" s="228"/>
      <c r="H1393" s="229"/>
      <c r="I1393" s="229"/>
      <c r="J1393" s="216"/>
      <c r="K1393" s="217"/>
      <c r="L1393" s="230"/>
      <c r="M1393" s="231"/>
      <c r="N1393" s="231"/>
      <c r="O1393" s="231"/>
      <c r="P1393" s="231"/>
      <c r="Q1393" s="232"/>
      <c r="R1393" s="232"/>
      <c r="S1393" s="232"/>
      <c r="T1393" s="232"/>
      <c r="U1393" s="232"/>
      <c r="V1393" s="232"/>
      <c r="W1393" s="232"/>
      <c r="X1393" s="232"/>
      <c r="Y1393" s="232"/>
      <c r="Z1393" s="232"/>
      <c r="AA1393" s="232"/>
      <c r="AB1393" s="232"/>
      <c r="AC1393" s="232"/>
      <c r="AD1393" s="232"/>
      <c r="AE1393" s="232"/>
      <c r="AF1393" s="232"/>
      <c r="AG1393" s="232"/>
      <c r="AH1393" s="232"/>
      <c r="AI1393" s="232"/>
      <c r="AJ1393" s="232"/>
      <c r="AK1393" s="232"/>
      <c r="AL1393" s="232"/>
      <c r="AM1393" s="232"/>
      <c r="AN1393" s="232"/>
      <c r="AO1393" s="232"/>
      <c r="AP1393" s="232"/>
      <c r="AQ1393" s="232"/>
      <c r="AR1393" s="231"/>
      <c r="AS1393" s="231"/>
      <c r="AT1393" s="231"/>
      <c r="AU1393" s="231"/>
      <c r="AV1393" s="231"/>
      <c r="AW1393" s="231"/>
      <c r="AX1393" s="231"/>
      <c r="AY1393" s="231"/>
    </row>
    <row r="1394" spans="3:51" s="255" customFormat="1">
      <c r="C1394" s="227"/>
      <c r="D1394" s="253"/>
      <c r="E1394" s="254"/>
      <c r="F1394" s="217"/>
      <c r="G1394" s="228"/>
      <c r="H1394" s="229"/>
      <c r="I1394" s="229"/>
      <c r="J1394" s="216"/>
      <c r="K1394" s="217"/>
      <c r="L1394" s="230"/>
      <c r="M1394" s="231"/>
      <c r="N1394" s="231"/>
      <c r="O1394" s="231"/>
      <c r="P1394" s="231"/>
      <c r="Q1394" s="232"/>
      <c r="R1394" s="232"/>
      <c r="S1394" s="232"/>
      <c r="T1394" s="232"/>
      <c r="U1394" s="232"/>
      <c r="V1394" s="232"/>
      <c r="W1394" s="232"/>
      <c r="X1394" s="232"/>
      <c r="Y1394" s="232"/>
      <c r="Z1394" s="232"/>
      <c r="AA1394" s="232"/>
      <c r="AB1394" s="232"/>
      <c r="AC1394" s="232"/>
      <c r="AD1394" s="232"/>
      <c r="AE1394" s="232"/>
      <c r="AF1394" s="232"/>
      <c r="AG1394" s="232"/>
      <c r="AH1394" s="232"/>
      <c r="AI1394" s="232"/>
      <c r="AJ1394" s="232"/>
      <c r="AK1394" s="232"/>
      <c r="AL1394" s="232"/>
      <c r="AM1394" s="232"/>
      <c r="AN1394" s="232"/>
      <c r="AO1394" s="232"/>
      <c r="AP1394" s="232"/>
      <c r="AQ1394" s="232"/>
      <c r="AR1394" s="231"/>
      <c r="AS1394" s="231"/>
      <c r="AT1394" s="231"/>
      <c r="AU1394" s="231"/>
      <c r="AV1394" s="231"/>
      <c r="AW1394" s="231"/>
      <c r="AX1394" s="231"/>
      <c r="AY1394" s="231"/>
    </row>
    <row r="1395" spans="3:51" s="255" customFormat="1">
      <c r="C1395" s="227"/>
      <c r="D1395" s="253"/>
      <c r="E1395" s="254"/>
      <c r="F1395" s="217"/>
      <c r="G1395" s="228"/>
      <c r="H1395" s="229"/>
      <c r="I1395" s="229"/>
      <c r="J1395" s="216"/>
      <c r="K1395" s="217"/>
      <c r="L1395" s="230"/>
      <c r="M1395" s="231"/>
      <c r="N1395" s="231"/>
      <c r="O1395" s="231"/>
      <c r="P1395" s="231"/>
      <c r="Q1395" s="232"/>
      <c r="R1395" s="232"/>
      <c r="S1395" s="232"/>
      <c r="T1395" s="232"/>
      <c r="U1395" s="232"/>
      <c r="V1395" s="232"/>
      <c r="W1395" s="232"/>
      <c r="X1395" s="232"/>
      <c r="Y1395" s="232"/>
      <c r="Z1395" s="232"/>
      <c r="AA1395" s="232"/>
      <c r="AB1395" s="232"/>
      <c r="AC1395" s="232"/>
      <c r="AD1395" s="232"/>
      <c r="AE1395" s="232"/>
      <c r="AF1395" s="232"/>
      <c r="AG1395" s="232"/>
      <c r="AH1395" s="232"/>
      <c r="AI1395" s="232"/>
      <c r="AJ1395" s="232"/>
      <c r="AK1395" s="232"/>
      <c r="AL1395" s="232"/>
      <c r="AM1395" s="232"/>
      <c r="AN1395" s="232"/>
      <c r="AO1395" s="232"/>
      <c r="AP1395" s="232"/>
      <c r="AQ1395" s="232"/>
      <c r="AR1395" s="231"/>
      <c r="AS1395" s="231"/>
      <c r="AT1395" s="231"/>
      <c r="AU1395" s="231"/>
      <c r="AV1395" s="231"/>
      <c r="AW1395" s="231"/>
      <c r="AX1395" s="231"/>
      <c r="AY1395" s="231"/>
    </row>
    <row r="1396" spans="3:51" s="255" customFormat="1">
      <c r="C1396" s="227"/>
      <c r="D1396" s="253"/>
      <c r="E1396" s="254"/>
      <c r="F1396" s="217"/>
      <c r="G1396" s="228"/>
      <c r="H1396" s="229"/>
      <c r="I1396" s="229"/>
      <c r="J1396" s="216"/>
      <c r="K1396" s="217"/>
      <c r="L1396" s="230"/>
      <c r="M1396" s="231"/>
      <c r="N1396" s="231"/>
      <c r="O1396" s="231"/>
      <c r="P1396" s="231"/>
      <c r="Q1396" s="232"/>
      <c r="R1396" s="232"/>
      <c r="S1396" s="232"/>
      <c r="T1396" s="232"/>
      <c r="U1396" s="232"/>
      <c r="V1396" s="232"/>
      <c r="W1396" s="232"/>
      <c r="X1396" s="232"/>
      <c r="Y1396" s="232"/>
      <c r="Z1396" s="232"/>
      <c r="AA1396" s="232"/>
      <c r="AB1396" s="232"/>
      <c r="AC1396" s="232"/>
      <c r="AD1396" s="232"/>
      <c r="AE1396" s="232"/>
      <c r="AF1396" s="232"/>
      <c r="AG1396" s="232"/>
      <c r="AH1396" s="232"/>
      <c r="AI1396" s="232"/>
      <c r="AJ1396" s="232"/>
      <c r="AK1396" s="232"/>
      <c r="AL1396" s="232"/>
      <c r="AM1396" s="232"/>
      <c r="AN1396" s="232"/>
      <c r="AO1396" s="232"/>
      <c r="AP1396" s="232"/>
      <c r="AQ1396" s="232"/>
      <c r="AR1396" s="231"/>
      <c r="AS1396" s="231"/>
      <c r="AT1396" s="231"/>
      <c r="AU1396" s="231"/>
      <c r="AV1396" s="231"/>
      <c r="AW1396" s="231"/>
      <c r="AX1396" s="231"/>
      <c r="AY1396" s="231"/>
    </row>
    <row r="1397" spans="3:51" s="255" customFormat="1">
      <c r="C1397" s="227"/>
      <c r="D1397" s="253"/>
      <c r="E1397" s="254"/>
      <c r="F1397" s="217"/>
      <c r="G1397" s="228"/>
      <c r="H1397" s="229"/>
      <c r="I1397" s="229"/>
      <c r="J1397" s="216"/>
      <c r="K1397" s="217"/>
      <c r="L1397" s="230"/>
      <c r="M1397" s="231"/>
      <c r="N1397" s="231"/>
      <c r="O1397" s="231"/>
      <c r="P1397" s="231"/>
      <c r="Q1397" s="232"/>
      <c r="R1397" s="232"/>
      <c r="S1397" s="232"/>
      <c r="T1397" s="232"/>
      <c r="U1397" s="232"/>
      <c r="V1397" s="232"/>
      <c r="W1397" s="232"/>
      <c r="X1397" s="232"/>
      <c r="Y1397" s="232"/>
      <c r="Z1397" s="232"/>
      <c r="AA1397" s="232"/>
      <c r="AB1397" s="232"/>
      <c r="AC1397" s="232"/>
      <c r="AD1397" s="232"/>
      <c r="AE1397" s="232"/>
      <c r="AF1397" s="232"/>
      <c r="AG1397" s="232"/>
      <c r="AH1397" s="232"/>
      <c r="AI1397" s="232"/>
      <c r="AJ1397" s="232"/>
      <c r="AK1397" s="232"/>
      <c r="AL1397" s="232"/>
      <c r="AM1397" s="232"/>
      <c r="AN1397" s="232"/>
      <c r="AO1397" s="232"/>
      <c r="AP1397" s="232"/>
      <c r="AQ1397" s="232"/>
      <c r="AR1397" s="231"/>
      <c r="AS1397" s="231"/>
      <c r="AT1397" s="231"/>
      <c r="AU1397" s="231"/>
      <c r="AV1397" s="231"/>
      <c r="AW1397" s="231"/>
      <c r="AX1397" s="231"/>
      <c r="AY1397" s="231"/>
    </row>
    <row r="1398" spans="3:51" s="255" customFormat="1">
      <c r="C1398" s="227"/>
      <c r="D1398" s="253"/>
      <c r="E1398" s="254"/>
      <c r="F1398" s="217"/>
      <c r="G1398" s="228"/>
      <c r="H1398" s="229"/>
      <c r="I1398" s="229"/>
      <c r="J1398" s="216"/>
      <c r="K1398" s="217"/>
      <c r="L1398" s="230"/>
      <c r="M1398" s="231"/>
      <c r="N1398" s="231"/>
      <c r="O1398" s="231"/>
      <c r="P1398" s="231"/>
      <c r="Q1398" s="232"/>
      <c r="R1398" s="232"/>
      <c r="S1398" s="232"/>
      <c r="T1398" s="232"/>
      <c r="U1398" s="232"/>
      <c r="V1398" s="232"/>
      <c r="W1398" s="232"/>
      <c r="X1398" s="232"/>
      <c r="Y1398" s="232"/>
      <c r="Z1398" s="232"/>
      <c r="AA1398" s="232"/>
      <c r="AB1398" s="232"/>
      <c r="AC1398" s="232"/>
      <c r="AD1398" s="232"/>
      <c r="AE1398" s="232"/>
      <c r="AF1398" s="232"/>
      <c r="AG1398" s="232"/>
      <c r="AH1398" s="232"/>
      <c r="AI1398" s="232"/>
      <c r="AJ1398" s="232"/>
      <c r="AK1398" s="232"/>
      <c r="AL1398" s="232"/>
      <c r="AM1398" s="232"/>
      <c r="AN1398" s="232"/>
      <c r="AO1398" s="232"/>
      <c r="AP1398" s="232"/>
      <c r="AQ1398" s="232"/>
      <c r="AR1398" s="231"/>
      <c r="AS1398" s="231"/>
      <c r="AT1398" s="231"/>
      <c r="AU1398" s="231"/>
      <c r="AV1398" s="231"/>
      <c r="AW1398" s="231"/>
      <c r="AX1398" s="231"/>
      <c r="AY1398" s="231"/>
    </row>
    <row r="1399" spans="3:51" s="255" customFormat="1">
      <c r="C1399" s="227"/>
      <c r="D1399" s="253"/>
      <c r="E1399" s="254"/>
      <c r="F1399" s="217"/>
      <c r="G1399" s="228"/>
      <c r="H1399" s="229"/>
      <c r="I1399" s="229"/>
      <c r="J1399" s="216"/>
      <c r="K1399" s="217"/>
      <c r="L1399" s="230"/>
      <c r="M1399" s="231"/>
      <c r="N1399" s="231"/>
      <c r="O1399" s="231"/>
      <c r="P1399" s="231"/>
      <c r="Q1399" s="232"/>
      <c r="R1399" s="232"/>
      <c r="S1399" s="232"/>
      <c r="T1399" s="232"/>
      <c r="U1399" s="232"/>
      <c r="V1399" s="232"/>
      <c r="W1399" s="232"/>
      <c r="X1399" s="232"/>
      <c r="Y1399" s="232"/>
      <c r="Z1399" s="232"/>
      <c r="AA1399" s="232"/>
      <c r="AB1399" s="232"/>
      <c r="AC1399" s="232"/>
      <c r="AD1399" s="232"/>
      <c r="AE1399" s="232"/>
      <c r="AF1399" s="232"/>
      <c r="AG1399" s="232"/>
      <c r="AH1399" s="232"/>
      <c r="AI1399" s="232"/>
      <c r="AJ1399" s="232"/>
      <c r="AK1399" s="232"/>
      <c r="AL1399" s="232"/>
      <c r="AM1399" s="232"/>
      <c r="AN1399" s="232"/>
      <c r="AO1399" s="232"/>
      <c r="AP1399" s="232"/>
      <c r="AQ1399" s="232"/>
      <c r="AR1399" s="231"/>
      <c r="AS1399" s="231"/>
      <c r="AT1399" s="231"/>
      <c r="AU1399" s="231"/>
      <c r="AV1399" s="231"/>
      <c r="AW1399" s="231"/>
      <c r="AX1399" s="231"/>
      <c r="AY1399" s="231"/>
    </row>
    <row r="1400" spans="3:51" s="255" customFormat="1">
      <c r="C1400" s="227"/>
      <c r="D1400" s="253"/>
      <c r="E1400" s="254"/>
      <c r="F1400" s="217"/>
      <c r="G1400" s="228"/>
      <c r="H1400" s="229"/>
      <c r="I1400" s="229"/>
      <c r="J1400" s="216"/>
      <c r="K1400" s="217"/>
      <c r="L1400" s="230"/>
      <c r="M1400" s="231"/>
      <c r="N1400" s="231"/>
      <c r="O1400" s="231"/>
      <c r="P1400" s="231"/>
      <c r="Q1400" s="232"/>
      <c r="R1400" s="232"/>
      <c r="S1400" s="232"/>
      <c r="T1400" s="232"/>
      <c r="U1400" s="232"/>
      <c r="V1400" s="232"/>
      <c r="W1400" s="232"/>
      <c r="X1400" s="232"/>
      <c r="Y1400" s="232"/>
      <c r="Z1400" s="232"/>
      <c r="AA1400" s="232"/>
      <c r="AB1400" s="232"/>
      <c r="AC1400" s="232"/>
      <c r="AD1400" s="232"/>
      <c r="AE1400" s="232"/>
      <c r="AF1400" s="232"/>
      <c r="AG1400" s="232"/>
      <c r="AH1400" s="232"/>
      <c r="AI1400" s="232"/>
      <c r="AJ1400" s="232"/>
      <c r="AK1400" s="232"/>
      <c r="AL1400" s="232"/>
      <c r="AM1400" s="232"/>
      <c r="AN1400" s="232"/>
      <c r="AO1400" s="232"/>
      <c r="AP1400" s="232"/>
      <c r="AQ1400" s="232"/>
      <c r="AR1400" s="231"/>
      <c r="AS1400" s="231"/>
      <c r="AT1400" s="231"/>
      <c r="AU1400" s="231"/>
      <c r="AV1400" s="231"/>
      <c r="AW1400" s="231"/>
      <c r="AX1400" s="231"/>
      <c r="AY1400" s="231"/>
    </row>
    <row r="1401" spans="3:51" s="255" customFormat="1">
      <c r="C1401" s="227"/>
      <c r="D1401" s="253"/>
      <c r="E1401" s="254"/>
      <c r="F1401" s="217"/>
      <c r="G1401" s="228"/>
      <c r="H1401" s="229"/>
      <c r="I1401" s="229"/>
      <c r="J1401" s="216"/>
      <c r="K1401" s="217"/>
      <c r="L1401" s="230"/>
      <c r="M1401" s="231"/>
      <c r="N1401" s="231"/>
      <c r="O1401" s="231"/>
      <c r="P1401" s="231"/>
      <c r="Q1401" s="232"/>
      <c r="R1401" s="232"/>
      <c r="S1401" s="232"/>
      <c r="T1401" s="232"/>
      <c r="U1401" s="232"/>
      <c r="V1401" s="232"/>
      <c r="W1401" s="232"/>
      <c r="X1401" s="232"/>
      <c r="Y1401" s="232"/>
      <c r="Z1401" s="232"/>
      <c r="AA1401" s="232"/>
      <c r="AB1401" s="232"/>
      <c r="AC1401" s="232"/>
      <c r="AD1401" s="232"/>
      <c r="AE1401" s="232"/>
      <c r="AF1401" s="232"/>
      <c r="AG1401" s="232"/>
      <c r="AH1401" s="232"/>
      <c r="AI1401" s="232"/>
      <c r="AJ1401" s="232"/>
      <c r="AK1401" s="232"/>
      <c r="AL1401" s="232"/>
      <c r="AM1401" s="232"/>
      <c r="AN1401" s="232"/>
      <c r="AO1401" s="232"/>
      <c r="AP1401" s="232"/>
      <c r="AQ1401" s="232"/>
      <c r="AR1401" s="231"/>
      <c r="AS1401" s="231"/>
      <c r="AT1401" s="231"/>
      <c r="AU1401" s="231"/>
      <c r="AV1401" s="231"/>
      <c r="AW1401" s="231"/>
      <c r="AX1401" s="231"/>
      <c r="AY1401" s="231"/>
    </row>
    <row r="1402" spans="3:51" s="255" customFormat="1">
      <c r="C1402" s="227"/>
      <c r="D1402" s="253"/>
      <c r="E1402" s="254"/>
      <c r="F1402" s="217"/>
      <c r="G1402" s="228"/>
      <c r="H1402" s="229"/>
      <c r="I1402" s="229"/>
      <c r="J1402" s="216"/>
      <c r="K1402" s="217"/>
      <c r="L1402" s="230"/>
      <c r="M1402" s="231"/>
      <c r="N1402" s="231"/>
      <c r="O1402" s="231"/>
      <c r="P1402" s="231"/>
      <c r="Q1402" s="232"/>
      <c r="R1402" s="232"/>
      <c r="S1402" s="232"/>
      <c r="T1402" s="232"/>
      <c r="U1402" s="232"/>
      <c r="V1402" s="232"/>
      <c r="W1402" s="232"/>
      <c r="X1402" s="232"/>
      <c r="Y1402" s="232"/>
      <c r="Z1402" s="232"/>
      <c r="AA1402" s="232"/>
      <c r="AB1402" s="232"/>
      <c r="AC1402" s="232"/>
      <c r="AD1402" s="232"/>
      <c r="AE1402" s="232"/>
      <c r="AF1402" s="232"/>
      <c r="AG1402" s="232"/>
      <c r="AH1402" s="232"/>
      <c r="AI1402" s="232"/>
      <c r="AJ1402" s="232"/>
      <c r="AK1402" s="232"/>
      <c r="AL1402" s="232"/>
      <c r="AM1402" s="232"/>
      <c r="AN1402" s="232"/>
      <c r="AO1402" s="232"/>
      <c r="AP1402" s="232"/>
      <c r="AQ1402" s="232"/>
      <c r="AR1402" s="231"/>
      <c r="AS1402" s="231"/>
      <c r="AT1402" s="231"/>
      <c r="AU1402" s="231"/>
      <c r="AV1402" s="231"/>
      <c r="AW1402" s="231"/>
      <c r="AX1402" s="231"/>
      <c r="AY1402" s="231"/>
    </row>
    <row r="1403" spans="3:51" s="255" customFormat="1">
      <c r="C1403" s="227"/>
      <c r="D1403" s="253"/>
      <c r="E1403" s="254"/>
      <c r="F1403" s="217"/>
      <c r="G1403" s="228"/>
      <c r="H1403" s="229"/>
      <c r="I1403" s="229"/>
      <c r="J1403" s="216"/>
      <c r="K1403" s="217"/>
      <c r="L1403" s="230"/>
      <c r="M1403" s="231"/>
      <c r="N1403" s="231"/>
      <c r="O1403" s="231"/>
      <c r="P1403" s="231"/>
      <c r="Q1403" s="232"/>
      <c r="R1403" s="232"/>
      <c r="S1403" s="232"/>
      <c r="T1403" s="232"/>
      <c r="U1403" s="232"/>
      <c r="V1403" s="232"/>
      <c r="W1403" s="232"/>
      <c r="X1403" s="232"/>
      <c r="Y1403" s="232"/>
      <c r="Z1403" s="232"/>
      <c r="AA1403" s="232"/>
      <c r="AB1403" s="232"/>
      <c r="AC1403" s="232"/>
      <c r="AD1403" s="232"/>
      <c r="AE1403" s="232"/>
      <c r="AF1403" s="232"/>
      <c r="AG1403" s="232"/>
      <c r="AH1403" s="232"/>
      <c r="AI1403" s="232"/>
      <c r="AJ1403" s="232"/>
      <c r="AK1403" s="232"/>
      <c r="AL1403" s="232"/>
      <c r="AM1403" s="232"/>
      <c r="AN1403" s="232"/>
      <c r="AO1403" s="232"/>
      <c r="AP1403" s="232"/>
      <c r="AQ1403" s="232"/>
      <c r="AR1403" s="231"/>
      <c r="AS1403" s="231"/>
      <c r="AT1403" s="231"/>
      <c r="AU1403" s="231"/>
      <c r="AV1403" s="231"/>
      <c r="AW1403" s="231"/>
      <c r="AX1403" s="231"/>
      <c r="AY1403" s="231"/>
    </row>
    <row r="1404" spans="3:51" s="255" customFormat="1">
      <c r="C1404" s="227"/>
      <c r="D1404" s="253"/>
      <c r="E1404" s="254"/>
      <c r="F1404" s="217"/>
      <c r="G1404" s="228"/>
      <c r="H1404" s="229"/>
      <c r="I1404" s="229"/>
      <c r="J1404" s="216"/>
      <c r="K1404" s="217"/>
      <c r="L1404" s="230"/>
      <c r="M1404" s="231"/>
      <c r="N1404" s="231"/>
      <c r="O1404" s="231"/>
      <c r="P1404" s="231"/>
      <c r="Q1404" s="232"/>
      <c r="R1404" s="232"/>
      <c r="S1404" s="232"/>
      <c r="T1404" s="232"/>
      <c r="U1404" s="232"/>
      <c r="V1404" s="232"/>
      <c r="W1404" s="232"/>
      <c r="X1404" s="232"/>
      <c r="Y1404" s="232"/>
      <c r="Z1404" s="232"/>
      <c r="AA1404" s="232"/>
      <c r="AB1404" s="232"/>
      <c r="AC1404" s="232"/>
      <c r="AD1404" s="232"/>
      <c r="AE1404" s="232"/>
      <c r="AF1404" s="232"/>
      <c r="AG1404" s="232"/>
      <c r="AH1404" s="232"/>
      <c r="AI1404" s="232"/>
      <c r="AJ1404" s="232"/>
      <c r="AK1404" s="232"/>
      <c r="AL1404" s="232"/>
      <c r="AM1404" s="232"/>
      <c r="AN1404" s="232"/>
      <c r="AO1404" s="232"/>
      <c r="AP1404" s="232"/>
      <c r="AQ1404" s="232"/>
      <c r="AR1404" s="231"/>
      <c r="AS1404" s="231"/>
      <c r="AT1404" s="231"/>
      <c r="AU1404" s="231"/>
      <c r="AV1404" s="231"/>
      <c r="AW1404" s="231"/>
      <c r="AX1404" s="231"/>
      <c r="AY1404" s="231"/>
    </row>
    <row r="1405" spans="3:51" s="255" customFormat="1">
      <c r="C1405" s="227"/>
      <c r="D1405" s="253"/>
      <c r="E1405" s="254"/>
      <c r="F1405" s="217"/>
      <c r="G1405" s="228"/>
      <c r="H1405" s="229"/>
      <c r="I1405" s="229"/>
      <c r="J1405" s="216"/>
      <c r="K1405" s="217"/>
      <c r="L1405" s="230"/>
      <c r="M1405" s="231"/>
      <c r="N1405" s="231"/>
      <c r="O1405" s="231"/>
      <c r="P1405" s="231"/>
      <c r="Q1405" s="232"/>
      <c r="R1405" s="232"/>
      <c r="S1405" s="232"/>
      <c r="T1405" s="232"/>
      <c r="U1405" s="232"/>
      <c r="V1405" s="232"/>
      <c r="W1405" s="232"/>
      <c r="X1405" s="232"/>
      <c r="Y1405" s="232"/>
      <c r="Z1405" s="232"/>
      <c r="AA1405" s="232"/>
      <c r="AB1405" s="232"/>
      <c r="AC1405" s="232"/>
      <c r="AD1405" s="232"/>
      <c r="AE1405" s="232"/>
      <c r="AF1405" s="232"/>
      <c r="AG1405" s="232"/>
      <c r="AH1405" s="232"/>
      <c r="AI1405" s="232"/>
      <c r="AJ1405" s="232"/>
      <c r="AK1405" s="232"/>
      <c r="AL1405" s="232"/>
      <c r="AM1405" s="232"/>
      <c r="AN1405" s="232"/>
      <c r="AO1405" s="232"/>
      <c r="AP1405" s="232"/>
      <c r="AQ1405" s="232"/>
      <c r="AR1405" s="231"/>
      <c r="AS1405" s="231"/>
      <c r="AT1405" s="231"/>
      <c r="AU1405" s="231"/>
      <c r="AV1405" s="231"/>
      <c r="AW1405" s="231"/>
      <c r="AX1405" s="231"/>
      <c r="AY1405" s="231"/>
    </row>
    <row r="1406" spans="3:51" s="255" customFormat="1">
      <c r="C1406" s="227"/>
      <c r="D1406" s="253"/>
      <c r="E1406" s="254"/>
      <c r="F1406" s="217"/>
      <c r="G1406" s="228"/>
      <c r="H1406" s="229"/>
      <c r="I1406" s="229"/>
      <c r="J1406" s="216"/>
      <c r="K1406" s="217"/>
      <c r="L1406" s="230"/>
      <c r="M1406" s="231"/>
      <c r="N1406" s="231"/>
      <c r="O1406" s="231"/>
      <c r="P1406" s="231"/>
      <c r="Q1406" s="232"/>
      <c r="R1406" s="232"/>
      <c r="S1406" s="232"/>
      <c r="T1406" s="232"/>
      <c r="U1406" s="232"/>
      <c r="V1406" s="232"/>
      <c r="W1406" s="232"/>
      <c r="X1406" s="232"/>
      <c r="Y1406" s="232"/>
      <c r="Z1406" s="232"/>
      <c r="AA1406" s="232"/>
      <c r="AB1406" s="232"/>
      <c r="AC1406" s="232"/>
      <c r="AD1406" s="232"/>
      <c r="AE1406" s="232"/>
      <c r="AF1406" s="232"/>
      <c r="AG1406" s="232"/>
      <c r="AH1406" s="232"/>
      <c r="AI1406" s="232"/>
      <c r="AJ1406" s="232"/>
      <c r="AK1406" s="232"/>
      <c r="AL1406" s="232"/>
      <c r="AM1406" s="232"/>
      <c r="AN1406" s="232"/>
      <c r="AO1406" s="232"/>
      <c r="AP1406" s="232"/>
      <c r="AQ1406" s="232"/>
      <c r="AR1406" s="231"/>
      <c r="AS1406" s="231"/>
      <c r="AT1406" s="231"/>
      <c r="AU1406" s="231"/>
      <c r="AV1406" s="231"/>
      <c r="AW1406" s="231"/>
      <c r="AX1406" s="231"/>
      <c r="AY1406" s="231"/>
    </row>
    <row r="1407" spans="3:51" s="255" customFormat="1">
      <c r="C1407" s="227"/>
      <c r="D1407" s="253"/>
      <c r="E1407" s="254"/>
      <c r="F1407" s="217"/>
      <c r="G1407" s="228"/>
      <c r="H1407" s="229"/>
      <c r="I1407" s="229"/>
      <c r="J1407" s="216"/>
      <c r="K1407" s="217"/>
      <c r="L1407" s="230"/>
      <c r="M1407" s="231"/>
      <c r="N1407" s="231"/>
      <c r="O1407" s="231"/>
      <c r="P1407" s="231"/>
      <c r="Q1407" s="232"/>
      <c r="R1407" s="232"/>
      <c r="S1407" s="232"/>
      <c r="T1407" s="232"/>
      <c r="U1407" s="232"/>
      <c r="V1407" s="232"/>
      <c r="W1407" s="232"/>
      <c r="X1407" s="232"/>
      <c r="Y1407" s="232"/>
      <c r="Z1407" s="232"/>
      <c r="AA1407" s="232"/>
      <c r="AB1407" s="232"/>
      <c r="AC1407" s="232"/>
      <c r="AD1407" s="232"/>
      <c r="AE1407" s="232"/>
      <c r="AF1407" s="232"/>
      <c r="AG1407" s="232"/>
      <c r="AH1407" s="232"/>
      <c r="AI1407" s="232"/>
      <c r="AJ1407" s="232"/>
      <c r="AK1407" s="232"/>
      <c r="AL1407" s="232"/>
      <c r="AM1407" s="232"/>
      <c r="AN1407" s="232"/>
      <c r="AO1407" s="232"/>
      <c r="AP1407" s="232"/>
      <c r="AQ1407" s="232"/>
      <c r="AR1407" s="231"/>
      <c r="AS1407" s="231"/>
      <c r="AT1407" s="231"/>
      <c r="AU1407" s="231"/>
      <c r="AV1407" s="231"/>
      <c r="AW1407" s="231"/>
      <c r="AX1407" s="231"/>
      <c r="AY1407" s="231"/>
    </row>
    <row r="1408" spans="3:51" s="255" customFormat="1">
      <c r="C1408" s="227"/>
      <c r="D1408" s="253"/>
      <c r="E1408" s="254"/>
      <c r="F1408" s="217"/>
      <c r="G1408" s="228"/>
      <c r="H1408" s="229"/>
      <c r="I1408" s="229"/>
      <c r="J1408" s="216"/>
      <c r="K1408" s="217"/>
      <c r="L1408" s="230"/>
      <c r="M1408" s="231"/>
      <c r="N1408" s="231"/>
      <c r="O1408" s="231"/>
      <c r="P1408" s="231"/>
      <c r="Q1408" s="232"/>
      <c r="R1408" s="232"/>
      <c r="S1408" s="232"/>
      <c r="T1408" s="232"/>
      <c r="U1408" s="232"/>
      <c r="V1408" s="232"/>
      <c r="W1408" s="232"/>
      <c r="X1408" s="232"/>
      <c r="Y1408" s="232"/>
      <c r="Z1408" s="232"/>
      <c r="AA1408" s="232"/>
      <c r="AB1408" s="232"/>
      <c r="AC1408" s="232"/>
      <c r="AD1408" s="232"/>
      <c r="AE1408" s="232"/>
      <c r="AF1408" s="232"/>
      <c r="AG1408" s="232"/>
      <c r="AH1408" s="232"/>
      <c r="AI1408" s="232"/>
      <c r="AJ1408" s="232"/>
      <c r="AK1408" s="232"/>
      <c r="AL1408" s="232"/>
      <c r="AM1408" s="232"/>
      <c r="AN1408" s="232"/>
      <c r="AO1408" s="232"/>
      <c r="AP1408" s="232"/>
      <c r="AQ1408" s="232"/>
      <c r="AR1408" s="231"/>
      <c r="AS1408" s="231"/>
      <c r="AT1408" s="231"/>
      <c r="AU1408" s="231"/>
      <c r="AV1408" s="231"/>
      <c r="AW1408" s="231"/>
      <c r="AX1408" s="231"/>
      <c r="AY1408" s="231"/>
    </row>
    <row r="1409" spans="3:51" s="255" customFormat="1">
      <c r="C1409" s="227"/>
      <c r="D1409" s="253"/>
      <c r="E1409" s="254"/>
      <c r="F1409" s="217"/>
      <c r="G1409" s="228"/>
      <c r="H1409" s="229"/>
      <c r="I1409" s="229"/>
      <c r="J1409" s="216"/>
      <c r="K1409" s="217"/>
      <c r="L1409" s="230"/>
      <c r="M1409" s="231"/>
      <c r="N1409" s="231"/>
      <c r="O1409" s="231"/>
      <c r="P1409" s="231"/>
      <c r="Q1409" s="232"/>
      <c r="R1409" s="232"/>
      <c r="S1409" s="232"/>
      <c r="T1409" s="232"/>
      <c r="U1409" s="232"/>
      <c r="V1409" s="232"/>
      <c r="W1409" s="232"/>
      <c r="X1409" s="232"/>
      <c r="Y1409" s="232"/>
      <c r="Z1409" s="232"/>
      <c r="AA1409" s="232"/>
      <c r="AB1409" s="232"/>
      <c r="AC1409" s="232"/>
      <c r="AD1409" s="232"/>
      <c r="AE1409" s="232"/>
      <c r="AF1409" s="232"/>
      <c r="AG1409" s="232"/>
      <c r="AH1409" s="232"/>
      <c r="AI1409" s="232"/>
      <c r="AJ1409" s="232"/>
      <c r="AK1409" s="232"/>
      <c r="AL1409" s="232"/>
      <c r="AM1409" s="232"/>
      <c r="AN1409" s="232"/>
      <c r="AO1409" s="232"/>
      <c r="AP1409" s="232"/>
      <c r="AQ1409" s="232"/>
      <c r="AR1409" s="231"/>
      <c r="AS1409" s="231"/>
      <c r="AT1409" s="231"/>
      <c r="AU1409" s="231"/>
      <c r="AV1409" s="231"/>
      <c r="AW1409" s="231"/>
      <c r="AX1409" s="231"/>
      <c r="AY1409" s="231"/>
    </row>
    <row r="1410" spans="3:51" s="255" customFormat="1">
      <c r="C1410" s="227"/>
      <c r="D1410" s="253"/>
      <c r="E1410" s="254"/>
      <c r="F1410" s="217"/>
      <c r="G1410" s="228"/>
      <c r="H1410" s="229"/>
      <c r="I1410" s="229"/>
      <c r="J1410" s="216"/>
      <c r="K1410" s="217"/>
      <c r="L1410" s="230"/>
      <c r="M1410" s="231"/>
      <c r="N1410" s="231"/>
      <c r="O1410" s="231"/>
      <c r="P1410" s="231"/>
      <c r="Q1410" s="232"/>
      <c r="R1410" s="232"/>
      <c r="S1410" s="232"/>
      <c r="T1410" s="232"/>
      <c r="U1410" s="232"/>
      <c r="V1410" s="232"/>
      <c r="W1410" s="232"/>
      <c r="X1410" s="232"/>
      <c r="Y1410" s="232"/>
      <c r="Z1410" s="232"/>
      <c r="AA1410" s="232"/>
      <c r="AB1410" s="232"/>
      <c r="AC1410" s="232"/>
      <c r="AD1410" s="232"/>
      <c r="AE1410" s="232"/>
      <c r="AF1410" s="232"/>
      <c r="AG1410" s="232"/>
      <c r="AH1410" s="232"/>
      <c r="AI1410" s="232"/>
      <c r="AJ1410" s="232"/>
      <c r="AK1410" s="232"/>
      <c r="AL1410" s="232"/>
      <c r="AM1410" s="232"/>
      <c r="AN1410" s="232"/>
      <c r="AO1410" s="232"/>
      <c r="AP1410" s="232"/>
      <c r="AQ1410" s="232"/>
      <c r="AR1410" s="231"/>
      <c r="AS1410" s="231"/>
      <c r="AT1410" s="231"/>
      <c r="AU1410" s="231"/>
      <c r="AV1410" s="231"/>
      <c r="AW1410" s="231"/>
      <c r="AX1410" s="231"/>
      <c r="AY1410" s="231"/>
    </row>
    <row r="1411" spans="3:51" s="255" customFormat="1">
      <c r="C1411" s="227"/>
      <c r="D1411" s="253"/>
      <c r="E1411" s="254"/>
      <c r="F1411" s="217"/>
      <c r="G1411" s="228"/>
      <c r="H1411" s="229"/>
      <c r="I1411" s="229"/>
      <c r="J1411" s="216"/>
      <c r="K1411" s="217"/>
      <c r="L1411" s="230"/>
      <c r="M1411" s="231"/>
      <c r="N1411" s="231"/>
      <c r="O1411" s="231"/>
      <c r="P1411" s="231"/>
      <c r="Q1411" s="232"/>
      <c r="R1411" s="232"/>
      <c r="S1411" s="232"/>
      <c r="T1411" s="232"/>
      <c r="U1411" s="232"/>
      <c r="V1411" s="232"/>
      <c r="W1411" s="232"/>
      <c r="X1411" s="232"/>
      <c r="Y1411" s="232"/>
      <c r="Z1411" s="232"/>
      <c r="AA1411" s="232"/>
      <c r="AB1411" s="232"/>
      <c r="AC1411" s="232"/>
      <c r="AD1411" s="232"/>
      <c r="AE1411" s="232"/>
      <c r="AF1411" s="232"/>
      <c r="AG1411" s="232"/>
      <c r="AH1411" s="232"/>
      <c r="AI1411" s="232"/>
      <c r="AJ1411" s="232"/>
      <c r="AK1411" s="232"/>
      <c r="AL1411" s="232"/>
      <c r="AM1411" s="232"/>
      <c r="AN1411" s="232"/>
      <c r="AO1411" s="232"/>
      <c r="AP1411" s="232"/>
      <c r="AQ1411" s="232"/>
      <c r="AR1411" s="231"/>
      <c r="AS1411" s="231"/>
      <c r="AT1411" s="231"/>
      <c r="AU1411" s="231"/>
      <c r="AV1411" s="231"/>
      <c r="AW1411" s="231"/>
      <c r="AX1411" s="231"/>
      <c r="AY1411" s="231"/>
    </row>
    <row r="1412" spans="3:51" s="255" customFormat="1">
      <c r="C1412" s="227"/>
      <c r="D1412" s="253"/>
      <c r="E1412" s="254"/>
      <c r="F1412" s="217"/>
      <c r="G1412" s="228"/>
      <c r="H1412" s="229"/>
      <c r="I1412" s="229"/>
      <c r="J1412" s="216"/>
      <c r="K1412" s="217"/>
      <c r="L1412" s="230"/>
      <c r="M1412" s="231"/>
      <c r="N1412" s="231"/>
      <c r="O1412" s="231"/>
      <c r="P1412" s="231"/>
      <c r="Q1412" s="232"/>
      <c r="R1412" s="232"/>
      <c r="S1412" s="232"/>
      <c r="T1412" s="232"/>
      <c r="U1412" s="232"/>
      <c r="V1412" s="232"/>
      <c r="W1412" s="232"/>
      <c r="X1412" s="232"/>
      <c r="Y1412" s="232"/>
      <c r="Z1412" s="232"/>
      <c r="AA1412" s="232"/>
      <c r="AB1412" s="232"/>
      <c r="AC1412" s="232"/>
      <c r="AD1412" s="232"/>
      <c r="AE1412" s="232"/>
      <c r="AF1412" s="232"/>
      <c r="AG1412" s="232"/>
      <c r="AH1412" s="232"/>
      <c r="AI1412" s="232"/>
      <c r="AJ1412" s="232"/>
      <c r="AK1412" s="232"/>
      <c r="AL1412" s="232"/>
      <c r="AM1412" s="232"/>
      <c r="AN1412" s="232"/>
      <c r="AO1412" s="232"/>
      <c r="AP1412" s="232"/>
      <c r="AQ1412" s="232"/>
      <c r="AR1412" s="231"/>
      <c r="AS1412" s="231"/>
      <c r="AT1412" s="231"/>
      <c r="AU1412" s="231"/>
      <c r="AV1412" s="231"/>
      <c r="AW1412" s="231"/>
      <c r="AX1412" s="231"/>
      <c r="AY1412" s="231"/>
    </row>
    <row r="1413" spans="3:51" s="255" customFormat="1">
      <c r="C1413" s="227"/>
      <c r="D1413" s="253"/>
      <c r="E1413" s="254"/>
      <c r="F1413" s="217"/>
      <c r="G1413" s="228"/>
      <c r="H1413" s="229"/>
      <c r="I1413" s="229"/>
      <c r="J1413" s="216"/>
      <c r="K1413" s="217"/>
      <c r="L1413" s="230"/>
      <c r="M1413" s="231"/>
      <c r="N1413" s="231"/>
      <c r="O1413" s="231"/>
      <c r="P1413" s="231"/>
      <c r="Q1413" s="232"/>
      <c r="R1413" s="232"/>
      <c r="S1413" s="232"/>
      <c r="T1413" s="232"/>
      <c r="U1413" s="232"/>
      <c r="V1413" s="232"/>
      <c r="W1413" s="232"/>
      <c r="X1413" s="232"/>
      <c r="Y1413" s="232"/>
      <c r="Z1413" s="232"/>
      <c r="AA1413" s="232"/>
      <c r="AB1413" s="232"/>
      <c r="AC1413" s="232"/>
      <c r="AD1413" s="232"/>
      <c r="AE1413" s="232"/>
      <c r="AF1413" s="232"/>
      <c r="AG1413" s="232"/>
      <c r="AH1413" s="232"/>
      <c r="AI1413" s="232"/>
      <c r="AJ1413" s="232"/>
      <c r="AK1413" s="232"/>
      <c r="AL1413" s="232"/>
      <c r="AM1413" s="232"/>
      <c r="AN1413" s="232"/>
      <c r="AO1413" s="232"/>
      <c r="AP1413" s="232"/>
      <c r="AQ1413" s="232"/>
      <c r="AR1413" s="231"/>
      <c r="AS1413" s="231"/>
      <c r="AT1413" s="231"/>
      <c r="AU1413" s="231"/>
      <c r="AV1413" s="231"/>
      <c r="AW1413" s="231"/>
      <c r="AX1413" s="231"/>
      <c r="AY1413" s="231"/>
    </row>
    <row r="1414" spans="3:51" s="255" customFormat="1">
      <c r="C1414" s="227"/>
      <c r="D1414" s="253"/>
      <c r="E1414" s="254"/>
      <c r="F1414" s="217"/>
      <c r="G1414" s="228"/>
      <c r="H1414" s="229"/>
      <c r="I1414" s="229"/>
      <c r="J1414" s="216"/>
      <c r="K1414" s="217"/>
      <c r="L1414" s="230"/>
      <c r="M1414" s="231"/>
      <c r="N1414" s="231"/>
      <c r="O1414" s="231"/>
      <c r="P1414" s="231"/>
      <c r="Q1414" s="232"/>
      <c r="R1414" s="232"/>
      <c r="S1414" s="232"/>
      <c r="T1414" s="232"/>
      <c r="U1414" s="232"/>
      <c r="V1414" s="232"/>
      <c r="W1414" s="232"/>
      <c r="X1414" s="232"/>
      <c r="Y1414" s="232"/>
      <c r="Z1414" s="232"/>
      <c r="AA1414" s="232"/>
      <c r="AB1414" s="232"/>
      <c r="AC1414" s="232"/>
      <c r="AD1414" s="232"/>
      <c r="AE1414" s="232"/>
      <c r="AF1414" s="232"/>
      <c r="AG1414" s="232"/>
      <c r="AH1414" s="232"/>
      <c r="AI1414" s="232"/>
      <c r="AJ1414" s="232"/>
      <c r="AK1414" s="232"/>
      <c r="AL1414" s="232"/>
      <c r="AM1414" s="232"/>
      <c r="AN1414" s="232"/>
      <c r="AO1414" s="232"/>
      <c r="AP1414" s="232"/>
      <c r="AQ1414" s="232"/>
      <c r="AR1414" s="231"/>
      <c r="AS1414" s="231"/>
      <c r="AT1414" s="231"/>
      <c r="AU1414" s="231"/>
      <c r="AV1414" s="231"/>
      <c r="AW1414" s="231"/>
      <c r="AX1414" s="231"/>
      <c r="AY1414" s="231"/>
    </row>
    <row r="1415" spans="3:51" s="255" customFormat="1">
      <c r="C1415" s="227"/>
      <c r="D1415" s="253"/>
      <c r="E1415" s="254"/>
      <c r="F1415" s="217"/>
      <c r="G1415" s="228"/>
      <c r="H1415" s="229"/>
      <c r="I1415" s="229"/>
      <c r="J1415" s="216"/>
      <c r="K1415" s="217"/>
      <c r="L1415" s="230"/>
      <c r="M1415" s="231"/>
      <c r="N1415" s="231"/>
      <c r="O1415" s="231"/>
      <c r="P1415" s="231"/>
      <c r="Q1415" s="232"/>
      <c r="R1415" s="232"/>
      <c r="S1415" s="232"/>
      <c r="T1415" s="232"/>
      <c r="U1415" s="232"/>
      <c r="V1415" s="232"/>
      <c r="W1415" s="232"/>
      <c r="X1415" s="232"/>
      <c r="Y1415" s="232"/>
      <c r="Z1415" s="232"/>
      <c r="AA1415" s="232"/>
      <c r="AB1415" s="232"/>
      <c r="AC1415" s="232"/>
      <c r="AD1415" s="232"/>
      <c r="AE1415" s="232"/>
      <c r="AF1415" s="232"/>
      <c r="AG1415" s="232"/>
      <c r="AH1415" s="232"/>
      <c r="AI1415" s="232"/>
      <c r="AJ1415" s="232"/>
      <c r="AK1415" s="232"/>
      <c r="AL1415" s="232"/>
      <c r="AM1415" s="232"/>
      <c r="AN1415" s="232"/>
      <c r="AO1415" s="232"/>
      <c r="AP1415" s="232"/>
      <c r="AQ1415" s="232"/>
      <c r="AR1415" s="231"/>
      <c r="AS1415" s="231"/>
      <c r="AT1415" s="231"/>
      <c r="AU1415" s="231"/>
      <c r="AV1415" s="231"/>
      <c r="AW1415" s="231"/>
      <c r="AX1415" s="231"/>
      <c r="AY1415" s="231"/>
    </row>
    <row r="1416" spans="3:51" s="255" customFormat="1">
      <c r="C1416" s="227"/>
      <c r="D1416" s="253"/>
      <c r="E1416" s="254"/>
      <c r="F1416" s="217"/>
      <c r="G1416" s="228"/>
      <c r="H1416" s="229"/>
      <c r="I1416" s="229"/>
      <c r="J1416" s="216"/>
      <c r="K1416" s="217"/>
      <c r="L1416" s="230"/>
      <c r="M1416" s="231"/>
      <c r="N1416" s="231"/>
      <c r="O1416" s="231"/>
      <c r="P1416" s="231"/>
      <c r="Q1416" s="232"/>
      <c r="R1416" s="232"/>
      <c r="S1416" s="232"/>
      <c r="T1416" s="232"/>
      <c r="U1416" s="232"/>
      <c r="V1416" s="232"/>
      <c r="W1416" s="232"/>
      <c r="X1416" s="232"/>
      <c r="Y1416" s="232"/>
      <c r="Z1416" s="232"/>
      <c r="AA1416" s="232"/>
      <c r="AB1416" s="232"/>
      <c r="AC1416" s="232"/>
      <c r="AD1416" s="232"/>
      <c r="AE1416" s="232"/>
      <c r="AF1416" s="232"/>
      <c r="AG1416" s="232"/>
      <c r="AH1416" s="232"/>
      <c r="AI1416" s="232"/>
      <c r="AJ1416" s="232"/>
      <c r="AK1416" s="232"/>
      <c r="AL1416" s="232"/>
      <c r="AM1416" s="232"/>
      <c r="AN1416" s="232"/>
      <c r="AO1416" s="232"/>
      <c r="AP1416" s="232"/>
      <c r="AQ1416" s="232"/>
      <c r="AR1416" s="231"/>
      <c r="AS1416" s="231"/>
      <c r="AT1416" s="231"/>
      <c r="AU1416" s="231"/>
      <c r="AV1416" s="231"/>
      <c r="AW1416" s="231"/>
      <c r="AX1416" s="231"/>
      <c r="AY1416" s="231"/>
    </row>
    <row r="1417" spans="3:51" s="255" customFormat="1">
      <c r="C1417" s="227"/>
      <c r="D1417" s="253"/>
      <c r="E1417" s="254"/>
      <c r="F1417" s="217"/>
      <c r="G1417" s="228"/>
      <c r="H1417" s="229"/>
      <c r="I1417" s="229"/>
      <c r="J1417" s="216"/>
      <c r="K1417" s="217"/>
      <c r="L1417" s="230"/>
      <c r="M1417" s="231"/>
      <c r="N1417" s="231"/>
      <c r="O1417" s="231"/>
      <c r="P1417" s="231"/>
      <c r="Q1417" s="232"/>
      <c r="R1417" s="232"/>
      <c r="S1417" s="232"/>
      <c r="T1417" s="232"/>
      <c r="U1417" s="232"/>
      <c r="V1417" s="232"/>
      <c r="W1417" s="232"/>
      <c r="X1417" s="232"/>
      <c r="Y1417" s="232"/>
      <c r="Z1417" s="232"/>
      <c r="AA1417" s="232"/>
      <c r="AB1417" s="232"/>
      <c r="AC1417" s="232"/>
      <c r="AD1417" s="232"/>
      <c r="AE1417" s="232"/>
      <c r="AF1417" s="232"/>
      <c r="AG1417" s="232"/>
      <c r="AH1417" s="232"/>
      <c r="AI1417" s="232"/>
      <c r="AJ1417" s="232"/>
      <c r="AK1417" s="232"/>
      <c r="AL1417" s="232"/>
      <c r="AM1417" s="232"/>
      <c r="AN1417" s="232"/>
      <c r="AO1417" s="232"/>
      <c r="AP1417" s="232"/>
      <c r="AQ1417" s="232"/>
      <c r="AR1417" s="231"/>
      <c r="AS1417" s="231"/>
      <c r="AT1417" s="231"/>
      <c r="AU1417" s="231"/>
      <c r="AV1417" s="231"/>
      <c r="AW1417" s="231"/>
      <c r="AX1417" s="231"/>
      <c r="AY1417" s="231"/>
    </row>
    <row r="1418" spans="3:51" s="255" customFormat="1">
      <c r="C1418" s="227"/>
      <c r="D1418" s="253"/>
      <c r="E1418" s="254"/>
      <c r="F1418" s="217"/>
      <c r="G1418" s="228"/>
      <c r="H1418" s="229"/>
      <c r="I1418" s="229"/>
      <c r="J1418" s="216"/>
      <c r="K1418" s="217"/>
      <c r="L1418" s="230"/>
      <c r="M1418" s="231"/>
      <c r="N1418" s="231"/>
      <c r="O1418" s="231"/>
      <c r="P1418" s="231"/>
      <c r="Q1418" s="232"/>
      <c r="R1418" s="232"/>
      <c r="S1418" s="232"/>
      <c r="T1418" s="232"/>
      <c r="U1418" s="232"/>
      <c r="V1418" s="232"/>
      <c r="W1418" s="232"/>
      <c r="X1418" s="232"/>
      <c r="Y1418" s="232"/>
      <c r="Z1418" s="232"/>
      <c r="AA1418" s="232"/>
      <c r="AB1418" s="232"/>
      <c r="AC1418" s="232"/>
      <c r="AD1418" s="232"/>
      <c r="AE1418" s="232"/>
      <c r="AF1418" s="232"/>
      <c r="AG1418" s="232"/>
      <c r="AH1418" s="232"/>
      <c r="AI1418" s="232"/>
      <c r="AJ1418" s="232"/>
      <c r="AK1418" s="232"/>
      <c r="AL1418" s="232"/>
      <c r="AM1418" s="232"/>
      <c r="AN1418" s="232"/>
      <c r="AO1418" s="232"/>
      <c r="AP1418" s="232"/>
      <c r="AQ1418" s="232"/>
      <c r="AR1418" s="231"/>
      <c r="AS1418" s="231"/>
      <c r="AT1418" s="231"/>
      <c r="AU1418" s="231"/>
      <c r="AV1418" s="231"/>
      <c r="AW1418" s="231"/>
      <c r="AX1418" s="231"/>
      <c r="AY1418" s="231"/>
    </row>
    <row r="1419" spans="3:51" s="255" customFormat="1">
      <c r="C1419" s="227"/>
      <c r="D1419" s="253"/>
      <c r="E1419" s="254"/>
      <c r="F1419" s="217"/>
      <c r="G1419" s="228"/>
      <c r="H1419" s="229"/>
      <c r="I1419" s="229"/>
      <c r="J1419" s="216"/>
      <c r="K1419" s="217"/>
      <c r="L1419" s="230"/>
      <c r="M1419" s="231"/>
      <c r="N1419" s="231"/>
      <c r="O1419" s="231"/>
      <c r="P1419" s="231"/>
      <c r="Q1419" s="232"/>
      <c r="R1419" s="232"/>
      <c r="S1419" s="232"/>
      <c r="T1419" s="232"/>
      <c r="U1419" s="232"/>
      <c r="V1419" s="232"/>
      <c r="W1419" s="232"/>
      <c r="X1419" s="232"/>
      <c r="Y1419" s="232"/>
      <c r="Z1419" s="232"/>
      <c r="AA1419" s="232"/>
      <c r="AB1419" s="232"/>
      <c r="AC1419" s="232"/>
      <c r="AD1419" s="232"/>
      <c r="AE1419" s="232"/>
      <c r="AF1419" s="232"/>
      <c r="AG1419" s="232"/>
      <c r="AH1419" s="232"/>
      <c r="AI1419" s="232"/>
      <c r="AJ1419" s="232"/>
      <c r="AK1419" s="232"/>
      <c r="AL1419" s="232"/>
      <c r="AM1419" s="232"/>
      <c r="AN1419" s="232"/>
      <c r="AO1419" s="232"/>
      <c r="AP1419" s="232"/>
      <c r="AQ1419" s="232"/>
      <c r="AR1419" s="231"/>
      <c r="AS1419" s="231"/>
      <c r="AT1419" s="231"/>
      <c r="AU1419" s="231"/>
      <c r="AV1419" s="231"/>
      <c r="AW1419" s="231"/>
      <c r="AX1419" s="231"/>
      <c r="AY1419" s="231"/>
    </row>
    <row r="1420" spans="3:51" s="255" customFormat="1">
      <c r="C1420" s="227"/>
      <c r="D1420" s="253"/>
      <c r="E1420" s="254"/>
      <c r="F1420" s="217"/>
      <c r="G1420" s="228"/>
      <c r="H1420" s="229"/>
      <c r="I1420" s="229"/>
      <c r="J1420" s="216"/>
      <c r="K1420" s="217"/>
      <c r="L1420" s="230"/>
      <c r="M1420" s="231"/>
      <c r="N1420" s="231"/>
      <c r="O1420" s="231"/>
      <c r="P1420" s="231"/>
      <c r="Q1420" s="232"/>
      <c r="R1420" s="232"/>
      <c r="S1420" s="232"/>
      <c r="T1420" s="232"/>
      <c r="U1420" s="232"/>
      <c r="V1420" s="232"/>
      <c r="W1420" s="232"/>
      <c r="X1420" s="232"/>
      <c r="Y1420" s="232"/>
      <c r="Z1420" s="232"/>
      <c r="AA1420" s="232"/>
      <c r="AB1420" s="232"/>
      <c r="AC1420" s="232"/>
      <c r="AD1420" s="232"/>
      <c r="AE1420" s="232"/>
      <c r="AF1420" s="232"/>
      <c r="AG1420" s="232"/>
      <c r="AH1420" s="232"/>
      <c r="AI1420" s="232"/>
      <c r="AJ1420" s="232"/>
      <c r="AK1420" s="232"/>
      <c r="AL1420" s="232"/>
      <c r="AM1420" s="232"/>
      <c r="AN1420" s="232"/>
      <c r="AO1420" s="232"/>
      <c r="AP1420" s="232"/>
      <c r="AQ1420" s="232"/>
      <c r="AR1420" s="231"/>
      <c r="AS1420" s="231"/>
      <c r="AT1420" s="231"/>
      <c r="AU1420" s="231"/>
      <c r="AV1420" s="231"/>
      <c r="AW1420" s="231"/>
      <c r="AX1420" s="231"/>
      <c r="AY1420" s="231"/>
    </row>
    <row r="1421" spans="3:51" s="255" customFormat="1">
      <c r="C1421" s="227"/>
      <c r="D1421" s="253"/>
      <c r="E1421" s="254"/>
      <c r="F1421" s="217"/>
      <c r="G1421" s="228"/>
      <c r="H1421" s="229"/>
      <c r="I1421" s="229"/>
      <c r="J1421" s="216"/>
      <c r="K1421" s="217"/>
      <c r="L1421" s="230"/>
      <c r="M1421" s="231"/>
      <c r="N1421" s="231"/>
      <c r="O1421" s="231"/>
      <c r="P1421" s="231"/>
      <c r="Q1421" s="232"/>
      <c r="R1421" s="232"/>
      <c r="S1421" s="232"/>
      <c r="T1421" s="232"/>
      <c r="U1421" s="232"/>
      <c r="V1421" s="232"/>
      <c r="W1421" s="232"/>
      <c r="X1421" s="232"/>
      <c r="Y1421" s="232"/>
      <c r="Z1421" s="232"/>
      <c r="AA1421" s="232"/>
      <c r="AB1421" s="232"/>
      <c r="AC1421" s="232"/>
      <c r="AD1421" s="232"/>
      <c r="AE1421" s="232"/>
      <c r="AF1421" s="232"/>
      <c r="AG1421" s="232"/>
      <c r="AH1421" s="232"/>
      <c r="AI1421" s="232"/>
      <c r="AJ1421" s="232"/>
      <c r="AK1421" s="232"/>
      <c r="AL1421" s="232"/>
      <c r="AM1421" s="232"/>
      <c r="AN1421" s="232"/>
      <c r="AO1421" s="232"/>
      <c r="AP1421" s="232"/>
      <c r="AQ1421" s="232"/>
      <c r="AR1421" s="231"/>
      <c r="AS1421" s="231"/>
      <c r="AT1421" s="231"/>
      <c r="AU1421" s="231"/>
      <c r="AV1421" s="231"/>
      <c r="AW1421" s="231"/>
      <c r="AX1421" s="231"/>
      <c r="AY1421" s="231"/>
    </row>
    <row r="1422" spans="3:51" s="255" customFormat="1">
      <c r="C1422" s="227"/>
      <c r="D1422" s="253"/>
      <c r="E1422" s="254"/>
      <c r="F1422" s="217"/>
      <c r="G1422" s="228"/>
      <c r="H1422" s="229"/>
      <c r="I1422" s="229"/>
      <c r="J1422" s="216"/>
      <c r="K1422" s="217"/>
      <c r="L1422" s="230"/>
      <c r="M1422" s="231"/>
      <c r="N1422" s="231"/>
      <c r="O1422" s="231"/>
      <c r="P1422" s="231"/>
      <c r="Q1422" s="232"/>
      <c r="R1422" s="232"/>
      <c r="S1422" s="232"/>
      <c r="T1422" s="232"/>
      <c r="U1422" s="232"/>
      <c r="V1422" s="232"/>
      <c r="W1422" s="232"/>
      <c r="X1422" s="232"/>
      <c r="Y1422" s="232"/>
      <c r="Z1422" s="232"/>
      <c r="AA1422" s="232"/>
      <c r="AB1422" s="232"/>
      <c r="AC1422" s="232"/>
      <c r="AD1422" s="232"/>
      <c r="AE1422" s="232"/>
      <c r="AF1422" s="232"/>
      <c r="AG1422" s="232"/>
      <c r="AH1422" s="232"/>
      <c r="AI1422" s="232"/>
      <c r="AJ1422" s="232"/>
      <c r="AK1422" s="232"/>
      <c r="AL1422" s="232"/>
      <c r="AM1422" s="232"/>
      <c r="AN1422" s="232"/>
      <c r="AO1422" s="232"/>
      <c r="AP1422" s="232"/>
      <c r="AQ1422" s="232"/>
      <c r="AR1422" s="231"/>
      <c r="AS1422" s="231"/>
      <c r="AT1422" s="231"/>
      <c r="AU1422" s="231"/>
      <c r="AV1422" s="231"/>
      <c r="AW1422" s="231"/>
      <c r="AX1422" s="231"/>
      <c r="AY1422" s="231"/>
    </row>
    <row r="1423" spans="3:51" s="255" customFormat="1">
      <c r="C1423" s="227"/>
      <c r="D1423" s="253"/>
      <c r="E1423" s="254"/>
      <c r="F1423" s="217"/>
      <c r="G1423" s="228"/>
      <c r="H1423" s="229"/>
      <c r="I1423" s="229"/>
      <c r="J1423" s="216"/>
      <c r="K1423" s="217"/>
      <c r="L1423" s="230"/>
      <c r="M1423" s="231"/>
      <c r="N1423" s="231"/>
      <c r="O1423" s="231"/>
      <c r="P1423" s="231"/>
      <c r="Q1423" s="232"/>
      <c r="R1423" s="232"/>
      <c r="S1423" s="232"/>
      <c r="T1423" s="232"/>
      <c r="U1423" s="232"/>
      <c r="V1423" s="232"/>
      <c r="W1423" s="232"/>
      <c r="X1423" s="232"/>
      <c r="Y1423" s="232"/>
      <c r="Z1423" s="232"/>
      <c r="AA1423" s="232"/>
      <c r="AB1423" s="232"/>
      <c r="AC1423" s="232"/>
      <c r="AD1423" s="232"/>
      <c r="AE1423" s="232"/>
      <c r="AF1423" s="232"/>
      <c r="AG1423" s="232"/>
      <c r="AH1423" s="232"/>
      <c r="AI1423" s="232"/>
      <c r="AJ1423" s="232"/>
      <c r="AK1423" s="232"/>
      <c r="AL1423" s="232"/>
      <c r="AM1423" s="232"/>
      <c r="AN1423" s="232"/>
      <c r="AO1423" s="232"/>
      <c r="AP1423" s="232"/>
      <c r="AQ1423" s="232"/>
      <c r="AR1423" s="231"/>
      <c r="AS1423" s="231"/>
      <c r="AT1423" s="231"/>
      <c r="AU1423" s="231"/>
      <c r="AV1423" s="231"/>
      <c r="AW1423" s="231"/>
      <c r="AX1423" s="231"/>
      <c r="AY1423" s="231"/>
    </row>
    <row r="1424" spans="3:51" s="255" customFormat="1">
      <c r="C1424" s="227"/>
      <c r="D1424" s="253"/>
      <c r="E1424" s="254"/>
      <c r="F1424" s="217"/>
      <c r="G1424" s="228"/>
      <c r="H1424" s="229"/>
      <c r="I1424" s="229"/>
      <c r="J1424" s="216"/>
      <c r="K1424" s="217"/>
      <c r="L1424" s="230"/>
      <c r="M1424" s="231"/>
      <c r="N1424" s="231"/>
      <c r="O1424" s="231"/>
      <c r="P1424" s="231"/>
      <c r="Q1424" s="232"/>
      <c r="R1424" s="232"/>
      <c r="S1424" s="232"/>
      <c r="T1424" s="232"/>
      <c r="U1424" s="232"/>
      <c r="V1424" s="232"/>
      <c r="W1424" s="232"/>
      <c r="X1424" s="232"/>
      <c r="Y1424" s="232"/>
      <c r="Z1424" s="232"/>
      <c r="AA1424" s="232"/>
      <c r="AB1424" s="232"/>
      <c r="AC1424" s="232"/>
      <c r="AD1424" s="232"/>
      <c r="AE1424" s="232"/>
      <c r="AF1424" s="232"/>
      <c r="AG1424" s="232"/>
      <c r="AH1424" s="232"/>
      <c r="AI1424" s="232"/>
      <c r="AJ1424" s="232"/>
      <c r="AK1424" s="232"/>
      <c r="AL1424" s="232"/>
      <c r="AM1424" s="232"/>
      <c r="AN1424" s="232"/>
      <c r="AO1424" s="232"/>
      <c r="AP1424" s="232"/>
      <c r="AQ1424" s="232"/>
      <c r="AR1424" s="231"/>
      <c r="AS1424" s="231"/>
      <c r="AT1424" s="231"/>
      <c r="AU1424" s="231"/>
      <c r="AV1424" s="231"/>
      <c r="AW1424" s="231"/>
      <c r="AX1424" s="231"/>
      <c r="AY1424" s="231"/>
    </row>
    <row r="1425" spans="3:51" s="255" customFormat="1">
      <c r="C1425" s="227"/>
      <c r="D1425" s="253"/>
      <c r="E1425" s="254"/>
      <c r="F1425" s="217"/>
      <c r="G1425" s="228"/>
      <c r="H1425" s="229"/>
      <c r="I1425" s="229"/>
      <c r="J1425" s="216"/>
      <c r="K1425" s="217"/>
      <c r="L1425" s="230"/>
      <c r="M1425" s="231"/>
      <c r="N1425" s="231"/>
      <c r="O1425" s="231"/>
      <c r="P1425" s="231"/>
      <c r="Q1425" s="232"/>
      <c r="R1425" s="232"/>
      <c r="S1425" s="232"/>
      <c r="T1425" s="232"/>
      <c r="U1425" s="232"/>
      <c r="V1425" s="232"/>
      <c r="W1425" s="232"/>
      <c r="X1425" s="232"/>
      <c r="Y1425" s="232"/>
      <c r="Z1425" s="232"/>
      <c r="AA1425" s="232"/>
      <c r="AB1425" s="232"/>
      <c r="AC1425" s="232"/>
      <c r="AD1425" s="232"/>
      <c r="AE1425" s="232"/>
      <c r="AF1425" s="232"/>
      <c r="AG1425" s="232"/>
      <c r="AH1425" s="232"/>
      <c r="AI1425" s="232"/>
      <c r="AJ1425" s="232"/>
      <c r="AK1425" s="232"/>
      <c r="AL1425" s="232"/>
      <c r="AM1425" s="232"/>
      <c r="AN1425" s="232"/>
      <c r="AO1425" s="232"/>
      <c r="AP1425" s="232"/>
      <c r="AQ1425" s="232"/>
      <c r="AR1425" s="231"/>
      <c r="AS1425" s="231"/>
      <c r="AT1425" s="231"/>
      <c r="AU1425" s="231"/>
      <c r="AV1425" s="231"/>
      <c r="AW1425" s="231"/>
      <c r="AX1425" s="231"/>
      <c r="AY1425" s="231"/>
    </row>
    <row r="1426" spans="3:51" s="255" customFormat="1">
      <c r="C1426" s="227"/>
      <c r="D1426" s="253"/>
      <c r="E1426" s="254"/>
      <c r="F1426" s="217"/>
      <c r="G1426" s="228"/>
      <c r="H1426" s="229"/>
      <c r="I1426" s="229"/>
      <c r="J1426" s="216"/>
      <c r="K1426" s="217"/>
      <c r="L1426" s="230"/>
      <c r="M1426" s="231"/>
      <c r="N1426" s="231"/>
      <c r="O1426" s="231"/>
      <c r="P1426" s="231"/>
      <c r="Q1426" s="232"/>
      <c r="R1426" s="232"/>
      <c r="S1426" s="232"/>
      <c r="T1426" s="232"/>
      <c r="U1426" s="232"/>
      <c r="V1426" s="232"/>
      <c r="W1426" s="232"/>
      <c r="X1426" s="232"/>
      <c r="Y1426" s="232"/>
      <c r="Z1426" s="232"/>
      <c r="AA1426" s="232"/>
      <c r="AB1426" s="232"/>
      <c r="AC1426" s="232"/>
      <c r="AD1426" s="232"/>
      <c r="AE1426" s="232"/>
      <c r="AF1426" s="232"/>
      <c r="AG1426" s="232"/>
      <c r="AH1426" s="232"/>
      <c r="AI1426" s="232"/>
      <c r="AJ1426" s="232"/>
      <c r="AK1426" s="232"/>
      <c r="AL1426" s="232"/>
      <c r="AM1426" s="232"/>
      <c r="AN1426" s="232"/>
      <c r="AO1426" s="232"/>
      <c r="AP1426" s="232"/>
      <c r="AQ1426" s="232"/>
      <c r="AR1426" s="231"/>
      <c r="AS1426" s="231"/>
      <c r="AT1426" s="231"/>
      <c r="AU1426" s="231"/>
      <c r="AV1426" s="231"/>
      <c r="AW1426" s="231"/>
      <c r="AX1426" s="231"/>
      <c r="AY1426" s="231"/>
    </row>
    <row r="1427" spans="3:51" s="255" customFormat="1">
      <c r="C1427" s="227"/>
      <c r="D1427" s="253"/>
      <c r="E1427" s="254"/>
      <c r="F1427" s="217"/>
      <c r="G1427" s="228"/>
      <c r="H1427" s="229"/>
      <c r="I1427" s="229"/>
      <c r="J1427" s="216"/>
      <c r="K1427" s="217"/>
      <c r="L1427" s="230"/>
      <c r="M1427" s="231"/>
      <c r="N1427" s="231"/>
      <c r="O1427" s="231"/>
      <c r="P1427" s="231"/>
      <c r="Q1427" s="232"/>
      <c r="R1427" s="232"/>
      <c r="S1427" s="232"/>
      <c r="T1427" s="232"/>
      <c r="U1427" s="232"/>
      <c r="V1427" s="232"/>
      <c r="W1427" s="232"/>
      <c r="X1427" s="232"/>
      <c r="Y1427" s="232"/>
      <c r="Z1427" s="232"/>
      <c r="AA1427" s="232"/>
      <c r="AB1427" s="232"/>
      <c r="AC1427" s="232"/>
      <c r="AD1427" s="232"/>
      <c r="AE1427" s="232"/>
      <c r="AF1427" s="232"/>
      <c r="AG1427" s="232"/>
      <c r="AH1427" s="232"/>
      <c r="AI1427" s="232"/>
      <c r="AJ1427" s="232"/>
      <c r="AK1427" s="232"/>
      <c r="AL1427" s="232"/>
      <c r="AM1427" s="232"/>
      <c r="AN1427" s="232"/>
      <c r="AO1427" s="232"/>
      <c r="AP1427" s="232"/>
      <c r="AQ1427" s="232"/>
      <c r="AR1427" s="231"/>
      <c r="AS1427" s="231"/>
      <c r="AT1427" s="231"/>
      <c r="AU1427" s="231"/>
      <c r="AV1427" s="231"/>
      <c r="AW1427" s="231"/>
      <c r="AX1427" s="231"/>
      <c r="AY1427" s="231"/>
    </row>
    <row r="1428" spans="3:51" s="255" customFormat="1">
      <c r="C1428" s="227"/>
      <c r="D1428" s="253"/>
      <c r="E1428" s="254"/>
      <c r="F1428" s="217"/>
      <c r="G1428" s="228"/>
      <c r="H1428" s="229"/>
      <c r="I1428" s="229"/>
      <c r="J1428" s="216"/>
      <c r="K1428" s="217"/>
      <c r="L1428" s="230"/>
      <c r="M1428" s="231"/>
      <c r="N1428" s="231"/>
      <c r="O1428" s="231"/>
      <c r="P1428" s="231"/>
      <c r="Q1428" s="232"/>
      <c r="R1428" s="232"/>
      <c r="S1428" s="232"/>
      <c r="T1428" s="232"/>
      <c r="U1428" s="232"/>
      <c r="V1428" s="232"/>
      <c r="W1428" s="232"/>
      <c r="X1428" s="232"/>
      <c r="Y1428" s="232"/>
      <c r="Z1428" s="232"/>
      <c r="AA1428" s="232"/>
      <c r="AB1428" s="232"/>
      <c r="AC1428" s="232"/>
      <c r="AD1428" s="232"/>
      <c r="AE1428" s="232"/>
      <c r="AF1428" s="232"/>
      <c r="AG1428" s="232"/>
      <c r="AH1428" s="232"/>
      <c r="AI1428" s="232"/>
      <c r="AJ1428" s="232"/>
      <c r="AK1428" s="232"/>
      <c r="AL1428" s="232"/>
      <c r="AM1428" s="232"/>
      <c r="AN1428" s="232"/>
      <c r="AO1428" s="232"/>
      <c r="AP1428" s="232"/>
      <c r="AQ1428" s="232"/>
      <c r="AR1428" s="231"/>
      <c r="AS1428" s="231"/>
      <c r="AT1428" s="231"/>
      <c r="AU1428" s="231"/>
      <c r="AV1428" s="231"/>
      <c r="AW1428" s="231"/>
      <c r="AX1428" s="231"/>
      <c r="AY1428" s="231"/>
    </row>
    <row r="1429" spans="3:51">
      <c r="D1429" s="253"/>
      <c r="E1429" s="254"/>
      <c r="F1429" s="217"/>
      <c r="J1429" s="216"/>
      <c r="K1429" s="217"/>
      <c r="L1429" s="230"/>
      <c r="M1429" s="231"/>
      <c r="N1429" s="231"/>
      <c r="O1429" s="231"/>
      <c r="P1429" s="231"/>
    </row>
    <row r="1430" spans="3:51">
      <c r="D1430" s="253"/>
      <c r="E1430" s="254"/>
      <c r="F1430" s="217"/>
      <c r="J1430" s="216"/>
      <c r="K1430" s="217"/>
      <c r="L1430" s="230"/>
      <c r="M1430" s="231"/>
      <c r="N1430" s="231"/>
      <c r="O1430" s="231"/>
      <c r="P1430" s="231"/>
    </row>
  </sheetData>
  <sheetProtection sheet="1" objects="1" scenarios="1" formatCells="0" formatColumns="0" formatRows="0"/>
  <dataConsolidate/>
  <mergeCells count="5">
    <mergeCell ref="P6:S10"/>
    <mergeCell ref="C12:C13"/>
    <mergeCell ref="D12:D13"/>
    <mergeCell ref="J12:L12"/>
    <mergeCell ref="E12:I12"/>
  </mergeCells>
  <pageMargins left="0.75" right="0.75" top="1" bottom="1" header="0.5" footer="0.5"/>
  <pageSetup scale="58" fitToHeight="2" orientation="portrait" r:id="rId1"/>
  <headerFooter alignWithMargins="0">
    <oddFooter>Page &amp;P of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6AF4B6B0F56EA4E80A0B44AA03ED5FB" ma:contentTypeVersion="13" ma:contentTypeDescription="Create a new document." ma:contentTypeScope="" ma:versionID="f7fa6bd1cbb6419e48ee8c4cb4827641">
  <xsd:schema xmlns:xsd="http://www.w3.org/2001/XMLSchema" xmlns:xs="http://www.w3.org/2001/XMLSchema" xmlns:p="http://schemas.microsoft.com/office/2006/metadata/properties" xmlns:ns2="a25ae4d3-4e62-457b-ab7f-5cade9352491" xmlns:ns3="10ce9fcc-0fbf-468f-8434-482647dde010" targetNamespace="http://schemas.microsoft.com/office/2006/metadata/properties" ma:root="true" ma:fieldsID="29b4c0583cd33f80e10b1e9258025d43" ns2:_="" ns3:_="">
    <xsd:import namespace="a25ae4d3-4e62-457b-ab7f-5cade9352491"/>
    <xsd:import namespace="10ce9fcc-0fbf-468f-8434-482647dde010"/>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25ae4d3-4e62-457b-ab7f-5cade935249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MediaServic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10ce9fcc-0fbf-468f-8434-482647dde010"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1BEC878-76E4-4FF5-B408-49C39717771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25ae4d3-4e62-457b-ab7f-5cade9352491"/>
    <ds:schemaRef ds:uri="10ce9fcc-0fbf-468f-8434-482647dde01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FFD978D-A8A5-4ADF-8EAA-5241D3A244CE}">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5D916759-76C2-4DA6-848B-2A85CB3DF15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28</vt:i4>
      </vt:variant>
    </vt:vector>
  </HeadingPairs>
  <TitlesOfParts>
    <vt:vector size="58" baseType="lpstr">
      <vt:lpstr>Version History</vt:lpstr>
      <vt:lpstr>Instructions</vt:lpstr>
      <vt:lpstr>Project Info</vt:lpstr>
      <vt:lpstr>Table Of Contents</vt:lpstr>
      <vt:lpstr>ERMs</vt:lpstr>
      <vt:lpstr>Prerequisites Checklist</vt:lpstr>
      <vt:lpstr>Prescriptive Path Checklist</vt:lpstr>
      <vt:lpstr>Prescriptive Tables 1, 2 &amp; 3</vt:lpstr>
      <vt:lpstr>Overview</vt:lpstr>
      <vt:lpstr>1.1 - APPLIANCES</vt:lpstr>
      <vt:lpstr>2.1-2.2 - DOMESTIC HOT WATER</vt:lpstr>
      <vt:lpstr>3.1 - ENV_BELOW GRADE WALLS</vt:lpstr>
      <vt:lpstr>3.1 - ENV_ABOVE GRADE WALLS</vt:lpstr>
      <vt:lpstr>3.2 - ENV_ROOF</vt:lpstr>
      <vt:lpstr>3.3 - ENV_FLOORS</vt:lpstr>
      <vt:lpstr>3.4 - ENV_WINDOWS</vt:lpstr>
      <vt:lpstr>3.5 - ENV_EXTERIOR DOORS</vt:lpstr>
      <vt:lpstr>4.1 - GARAGES_CMPTZ &amp; HEATING </vt:lpstr>
      <vt:lpstr>5.1, 5.3 - HEATING</vt:lpstr>
      <vt:lpstr>5.2, 5.4 - COOLING</vt:lpstr>
      <vt:lpstr>6.1, 6.2, 6.3 - LIGHTING</vt:lpstr>
      <vt:lpstr>7.1 - MOTORS</vt:lpstr>
      <vt:lpstr>8.1 - INF_EXT AIR BARRIER</vt:lpstr>
      <vt:lpstr>8.1-INF_COMPTZN VIS INSPECTION</vt:lpstr>
      <vt:lpstr>8.1 - INF_BLOWER DOOR TEST</vt:lpstr>
      <vt:lpstr>8.2 - VENT_SCHEDULE&amp;TAB REPORT</vt:lpstr>
      <vt:lpstr>8.2 - VENT_DUCT TIGHTNESS</vt:lpstr>
      <vt:lpstr>9.1 - METERS</vt:lpstr>
      <vt:lpstr>Admin</vt:lpstr>
      <vt:lpstr>Sheet2</vt:lpstr>
      <vt:lpstr>'1.1 - APPLIANCES'!Print_Area</vt:lpstr>
      <vt:lpstr>'2.1-2.2 - DOMESTIC HOT WATER'!Print_Area</vt:lpstr>
      <vt:lpstr>'3.1 - ENV_ABOVE GRADE WALLS'!Print_Area</vt:lpstr>
      <vt:lpstr>'3.1 - ENV_BELOW GRADE WALLS'!Print_Area</vt:lpstr>
      <vt:lpstr>'3.2 - ENV_ROOF'!Print_Area</vt:lpstr>
      <vt:lpstr>'3.3 - ENV_FLOORS'!Print_Area</vt:lpstr>
      <vt:lpstr>'3.4 - ENV_WINDOWS'!Print_Area</vt:lpstr>
      <vt:lpstr>'3.5 - ENV_EXTERIOR DOORS'!Print_Area</vt:lpstr>
      <vt:lpstr>'4.1 - GARAGES_CMPTZ &amp; HEATING '!Print_Area</vt:lpstr>
      <vt:lpstr>'5.1, 5.3 - HEATING'!Print_Area</vt:lpstr>
      <vt:lpstr>'5.2, 5.4 - COOLING'!Print_Area</vt:lpstr>
      <vt:lpstr>'6.1, 6.2, 6.3 - LIGHTING'!Print_Area</vt:lpstr>
      <vt:lpstr>'7.1 - MOTORS'!Print_Area</vt:lpstr>
      <vt:lpstr>'8.1 - INF_BLOWER DOOR TEST'!Print_Area</vt:lpstr>
      <vt:lpstr>'8.1 - INF_EXT AIR BARRIER'!Print_Area</vt:lpstr>
      <vt:lpstr>'8.1-INF_COMPTZN VIS INSPECTION'!Print_Area</vt:lpstr>
      <vt:lpstr>'8.2 - VENT_DUCT TIGHTNESS'!Print_Area</vt:lpstr>
      <vt:lpstr>'8.2 - VENT_SCHEDULE&amp;TAB REPORT'!Print_Area</vt:lpstr>
      <vt:lpstr>'9.1 - METERS'!Print_Area</vt:lpstr>
      <vt:lpstr>Admin!Print_Area</vt:lpstr>
      <vt:lpstr>ERMs!Print_Area</vt:lpstr>
      <vt:lpstr>Overview!Print_Area</vt:lpstr>
      <vt:lpstr>'Prerequisites Checklist'!Print_Area</vt:lpstr>
      <vt:lpstr>'Prescriptive Path Checklist'!Print_Area</vt:lpstr>
      <vt:lpstr>'Prescriptive Tables 1, 2 &amp; 3'!Print_Area</vt:lpstr>
      <vt:lpstr>'Project Info'!Print_Area</vt:lpstr>
      <vt:lpstr>'Table Of Contents'!Print_Area</vt:lpstr>
      <vt:lpstr>ERMs!Print_Titles</vt:lpstr>
    </vt:vector>
  </TitlesOfParts>
  <Company>Sowinski Sullivan Architects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Steven Winter Associates, Inc.</dc:creator>
  <cp:lastModifiedBy>Siebers, Molly</cp:lastModifiedBy>
  <cp:lastPrinted>2014-11-06T21:11:25Z</cp:lastPrinted>
  <dcterms:created xsi:type="dcterms:W3CDTF">2009-01-28T16:03:18Z</dcterms:created>
  <dcterms:modified xsi:type="dcterms:W3CDTF">2021-06-17T19:57:10Z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0x01010056AF4B6B0F56EA4E80A0B44AA03ED5FB</vt:lpwstr>
  </property>
</Properties>
</file>