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N:\Project\50890_1115_DSC\NJ1\400_SMI_SED_demo_support\T04.420_SMI_IPT_MPT_ToolDev\BY\Monitoring_Tools\2021_Tools\36.ToCMS_CVP\"/>
    </mc:Choice>
  </mc:AlternateContent>
  <xr:revisionPtr revIDLastSave="0" documentId="13_ncr:1_{325B6DCA-E92F-456D-9150-E087C8D81C78}" xr6:coauthVersionLast="47" xr6:coauthVersionMax="47" xr10:uidLastSave="{00000000-0000-0000-0000-000000000000}"/>
  <bookViews>
    <workbookView xWindow="28680" yWindow="-120" windowWidth="29040" windowHeight="15840" tabRatio="688" activeTab="4" xr2:uid="{00000000-000D-0000-FFFF-FFFF00000000}"/>
  </bookViews>
  <sheets>
    <sheet name="PRA disclosure statement" sheetId="25" r:id="rId1"/>
    <sheet name="SMI - SED planned metrics" sheetId="28" r:id="rId2"/>
    <sheet name="SMI - SED definitions" sheetId="29" r:id="rId3"/>
    <sheet name="SMI - SED planned subpops" sheetId="30" r:id="rId4"/>
    <sheet name="SMI - SED reporting schedule" sheetId="17" r:id="rId5"/>
    <sheet name="SMI reporting logic (NO EDIT)" sheetId="18" state="hidden" r:id="rId6"/>
  </sheets>
  <definedNames>
    <definedName name="_xlnm._FilterDatabase" localSheetId="2" hidden="1">'SMI - SED definitions'!$A$8:$C$11</definedName>
    <definedName name="_xlnm._FilterDatabase" localSheetId="1" hidden="1">'SMI - SED planned metrics'!$A$7:$S$50</definedName>
    <definedName name="_xlnm._FilterDatabase" localSheetId="3" hidden="1">'SMI - SED planned subpops'!$A$8:$J$20</definedName>
    <definedName name="_xlnm._FilterDatabase" localSheetId="4" hidden="1">'SMI - SED reporting schedule'!$A$30:$J$152</definedName>
    <definedName name="_xlnm.Print_Area" localSheetId="0">'PRA disclosure statement'!$A$1</definedName>
    <definedName name="_xlnm.Print_Area" localSheetId="2">'SMI - SED definitions'!$A$1:$C$13</definedName>
    <definedName name="_xlnm.Print_Area" localSheetId="1">'SMI - SED planned metrics'!$A$1:$C$5,'SMI - SED planned metrics'!$A$7:$S$50</definedName>
    <definedName name="_xlnm.Print_Area" localSheetId="3">'SMI - SED planned subpops'!$A$1:$D$5,'SMI - SED planned subpops'!$A$7:$J$20</definedName>
    <definedName name="_xlnm.Print_Area" localSheetId="4">'SMI - SED reporting schedule'!$A$1:$D$7,'SMI - SED reporting schedule'!$A$9:$D$28,'SMI - SED reporting schedule'!$A$29:$J$154</definedName>
    <definedName name="_xlnm.Print_Titles" localSheetId="2">'SMI - SED definitions'!$8:$8</definedName>
    <definedName name="_xlnm.Print_Titles" localSheetId="1">'SMI - SED planned metrics'!$A:$B,'SMI - SED planned metrics'!$7:$7</definedName>
    <definedName name="_xlnm.Print_Titles" localSheetId="3">'SMI - SED planned subpops'!$A:$B,'SMI - SED planned subpops'!$8:$8</definedName>
    <definedName name="_xlnm.Print_Titles" localSheetId="4">'SMI - SED reporting schedule'!$29:$30</definedName>
    <definedName name="Range_SMI_SED_definitions">'SMI - SED definitions'!$A$8:$C$11</definedName>
    <definedName name="Range_SMI_SED_Demonstration_Reporting_Schedule">'SMI - SED reporting schedule'!$A$30:$J$152</definedName>
    <definedName name="Range_SMI_SED_planned_metrics">'SMI - SED planned metrics'!$A$7:$S$50</definedName>
    <definedName name="Range_SMI_SED_planned_subpops">'SMI - SED planned subpops'!$A$8:$J$20</definedName>
    <definedName name="Range_SMI_SED_reporting_input_schedule">'SMI - SED reporting schedule'!$A$10:$B$27</definedName>
    <definedName name="TitleRegion1.A10.B27.5">'SMI - SED reporting schedule'!$B$10</definedName>
    <definedName name="TitleRegion1.A7.S50.2">'SMI - SED planned metrics'!$A$7</definedName>
    <definedName name="TitleRegion1.A8.C11.3">'SMI - SED definitions'!$A$8</definedName>
    <definedName name="TitleRegion1.A8.J20.4">'SMI - SED planned subpops'!$A$8</definedName>
    <definedName name="TitleRegion2.A30.J152.5">'SMI - SED reporting schedule'!$A$30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18" l="1"/>
  <c r="J3" i="18" s="1"/>
  <c r="J4" i="18" s="1"/>
  <c r="I2" i="18"/>
  <c r="I3" i="18" s="1"/>
  <c r="I4" i="18" s="1"/>
  <c r="I5" i="18" s="1"/>
  <c r="I6" i="18" s="1"/>
  <c r="I7" i="18" s="1"/>
  <c r="I8" i="18" s="1"/>
  <c r="I9" i="18" s="1"/>
  <c r="I10" i="18" s="1"/>
  <c r="I11" i="18" s="1"/>
  <c r="I12" i="18" s="1"/>
  <c r="I13" i="18" s="1"/>
  <c r="M7" i="18" l="1"/>
  <c r="M13" i="18" s="1"/>
  <c r="V5" i="18"/>
  <c r="V3" i="18"/>
  <c r="G2" i="18"/>
  <c r="G36" i="17"/>
  <c r="E31" i="17"/>
  <c r="E2" i="18" s="1"/>
  <c r="F2" i="18" s="1"/>
  <c r="F3" i="18" s="1"/>
  <c r="F4" i="18" s="1"/>
  <c r="F5" i="18" s="1"/>
  <c r="F6" i="18" s="1"/>
  <c r="F7" i="18" s="1"/>
  <c r="F8" i="18" s="1"/>
  <c r="F9" i="18" s="1"/>
  <c r="F10" i="18" s="1"/>
  <c r="F11" i="18" s="1"/>
  <c r="F12" i="18" s="1"/>
  <c r="F13" i="18" s="1"/>
  <c r="F14" i="18" s="1"/>
  <c r="F15" i="18" s="1"/>
  <c r="F16" i="18" s="1"/>
  <c r="F17" i="18" s="1"/>
  <c r="F18" i="18" s="1"/>
  <c r="F19" i="18" s="1"/>
  <c r="F20" i="18" s="1"/>
  <c r="F21" i="18" s="1"/>
  <c r="F22" i="18" s="1"/>
  <c r="F23" i="18" s="1"/>
  <c r="F24"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F49" i="18" s="1"/>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F76" i="18" s="1"/>
  <c r="F77" i="18" s="1"/>
  <c r="F78" i="18" s="1"/>
  <c r="F79" i="18" s="1"/>
  <c r="F80" i="18" s="1"/>
  <c r="F81" i="18" s="1"/>
  <c r="F82" i="18" s="1"/>
  <c r="F83" i="18" s="1"/>
  <c r="F84" i="18" s="1"/>
  <c r="F85" i="18" s="1"/>
  <c r="F86" i="18" s="1"/>
  <c r="F87" i="18" s="1"/>
  <c r="F88" i="18" s="1"/>
  <c r="F89" i="18" s="1"/>
  <c r="F90" i="18" s="1"/>
  <c r="D31" i="17"/>
  <c r="C2" i="18" s="1"/>
  <c r="D2" i="18" s="1"/>
  <c r="C31" i="17"/>
  <c r="O7" i="18" s="1"/>
  <c r="O13" i="18" s="1"/>
  <c r="O19" i="18" s="1"/>
  <c r="O25" i="18" s="1"/>
  <c r="O31" i="18" s="1"/>
  <c r="O37" i="18" s="1"/>
  <c r="O43" i="18" s="1"/>
  <c r="O49" i="18" s="1"/>
  <c r="O55" i="18" s="1"/>
  <c r="O61" i="18" s="1"/>
  <c r="O67" i="18" s="1"/>
  <c r="O73" i="18" s="1"/>
  <c r="O79" i="18" s="1"/>
  <c r="O85" i="18" s="1"/>
  <c r="O91" i="18" s="1"/>
  <c r="O97" i="18" s="1"/>
  <c r="O103" i="18" s="1"/>
  <c r="O109" i="18" s="1"/>
  <c r="O115" i="18" s="1"/>
  <c r="O121" i="18" s="1"/>
  <c r="O127" i="18" s="1"/>
  <c r="O133" i="18" s="1"/>
  <c r="B31" i="17"/>
  <c r="N7" i="18" s="1"/>
  <c r="N13" i="18" s="1"/>
  <c r="N19" i="18" s="1"/>
  <c r="N25" i="18" s="1"/>
  <c r="N31" i="18" s="1"/>
  <c r="N37" i="18" s="1"/>
  <c r="N43" i="18" s="1"/>
  <c r="N49" i="18" s="1"/>
  <c r="N55" i="18" s="1"/>
  <c r="N61" i="18" s="1"/>
  <c r="N67" i="18" s="1"/>
  <c r="N73" i="18" s="1"/>
  <c r="N79" i="18" s="1"/>
  <c r="N85" i="18" s="1"/>
  <c r="N91" i="18" s="1"/>
  <c r="N97" i="18" s="1"/>
  <c r="N103" i="18" s="1"/>
  <c r="N109" i="18" s="1"/>
  <c r="N115" i="18" s="1"/>
  <c r="N121" i="18" s="1"/>
  <c r="N127" i="18" s="1"/>
  <c r="N133" i="18" s="1"/>
  <c r="A31" i="17"/>
  <c r="A37" i="17" s="1"/>
  <c r="A43" i="17" s="1"/>
  <c r="A49" i="17" s="1"/>
  <c r="A55" i="17" s="1"/>
  <c r="A61" i="17" s="1"/>
  <c r="A67" i="17" s="1"/>
  <c r="A73" i="17" s="1"/>
  <c r="A79" i="17" s="1"/>
  <c r="A85" i="17" s="1"/>
  <c r="A91" i="17" s="1"/>
  <c r="A97" i="17" s="1"/>
  <c r="A103" i="17" s="1"/>
  <c r="A109" i="17" s="1"/>
  <c r="A115" i="17" s="1"/>
  <c r="A121" i="17" s="1"/>
  <c r="A127" i="17" s="1"/>
  <c r="A133" i="17" s="1"/>
  <c r="A139" i="17" s="1"/>
  <c r="A145" i="17" s="1"/>
  <c r="B3" i="17"/>
  <c r="B2" i="17"/>
  <c r="B3" i="30"/>
  <c r="B2" i="30"/>
  <c r="B3" i="29"/>
  <c r="B2" i="29"/>
  <c r="V7" i="18" l="1"/>
  <c r="V13" i="18" s="1"/>
  <c r="V19" i="18" s="1"/>
  <c r="V25" i="18" s="1"/>
  <c r="V31" i="18" s="1"/>
  <c r="V37" i="18" s="1"/>
  <c r="V43" i="18" s="1"/>
  <c r="V49" i="18" s="1"/>
  <c r="V55" i="18" s="1"/>
  <c r="V61" i="18" s="1"/>
  <c r="V67" i="18" s="1"/>
  <c r="V73" i="18" s="1"/>
  <c r="V79" i="18" s="1"/>
  <c r="V85" i="18" s="1"/>
  <c r="V91" i="18" s="1"/>
  <c r="V97" i="18" s="1"/>
  <c r="V103" i="18" s="1"/>
  <c r="V109" i="18" s="1"/>
  <c r="V115" i="18" s="1"/>
  <c r="D3" i="18"/>
  <c r="D4" i="18" s="1"/>
  <c r="D5" i="18" s="1"/>
  <c r="D6" i="18" s="1"/>
  <c r="D7" i="18" s="1"/>
  <c r="D8" i="18" s="1"/>
  <c r="D9" i="18" s="1"/>
  <c r="D10" i="18" s="1"/>
  <c r="D11" i="18" s="1"/>
  <c r="D12" i="18" s="1"/>
  <c r="D13" i="18" s="1"/>
  <c r="D14" i="18" s="1"/>
  <c r="D15" i="18" s="1"/>
  <c r="D16" i="18" s="1"/>
  <c r="D17" i="18" s="1"/>
  <c r="D18" i="18" s="1"/>
  <c r="D19" i="18" s="1"/>
  <c r="D20" i="18" s="1"/>
  <c r="D21" i="18" s="1"/>
  <c r="D22" i="18" s="1"/>
  <c r="D23" i="18" s="1"/>
  <c r="D24" i="18" s="1"/>
  <c r="D25" i="18" s="1"/>
  <c r="D26" i="18" s="1"/>
  <c r="D27" i="18" s="1"/>
  <c r="D28" i="18" s="1"/>
  <c r="D29" i="18" s="1"/>
  <c r="D30" i="18" s="1"/>
  <c r="D31" i="18" s="1"/>
  <c r="D32" i="18" s="1"/>
  <c r="D33" i="18" s="1"/>
  <c r="D34" i="18" s="1"/>
  <c r="D35" i="18" s="1"/>
  <c r="D36" i="18" s="1"/>
  <c r="D37" i="18" s="1"/>
  <c r="D38" i="18" s="1"/>
  <c r="D39" i="18" s="1"/>
  <c r="D40" i="18" s="1"/>
  <c r="D41" i="18" s="1"/>
  <c r="D42" i="18" s="1"/>
  <c r="D43" i="18" s="1"/>
  <c r="D44" i="18" s="1"/>
  <c r="D45" i="18" s="1"/>
  <c r="D46" i="18" s="1"/>
  <c r="D47" i="18" s="1"/>
  <c r="D48" i="18" s="1"/>
  <c r="D49" i="18" s="1"/>
  <c r="D50" i="18" s="1"/>
  <c r="D51" i="18" s="1"/>
  <c r="D52" i="18" s="1"/>
  <c r="D53" i="18" s="1"/>
  <c r="D54" i="18" s="1"/>
  <c r="D55" i="18" s="1"/>
  <c r="D56" i="18" s="1"/>
  <c r="D57" i="18" s="1"/>
  <c r="D58" i="18" s="1"/>
  <c r="D59" i="18" s="1"/>
  <c r="D60" i="18" s="1"/>
  <c r="D61" i="18" s="1"/>
  <c r="D62" i="18" s="1"/>
  <c r="D63" i="18" s="1"/>
  <c r="D64" i="18" s="1"/>
  <c r="D65" i="18" s="1"/>
  <c r="D66" i="18" s="1"/>
  <c r="D67" i="18" s="1"/>
  <c r="D68" i="18" s="1"/>
  <c r="D69" i="18" s="1"/>
  <c r="D70" i="18" s="1"/>
  <c r="D71" i="18" s="1"/>
  <c r="D72" i="18" s="1"/>
  <c r="D73" i="18" s="1"/>
  <c r="D74" i="18" s="1"/>
  <c r="D75" i="18" s="1"/>
  <c r="D76" i="18" s="1"/>
  <c r="D77" i="18" s="1"/>
  <c r="D78" i="18" s="1"/>
  <c r="D79" i="18" s="1"/>
  <c r="D80" i="18" s="1"/>
  <c r="D81" i="18" s="1"/>
  <c r="D82" i="18" s="1"/>
  <c r="D83" i="18" s="1"/>
  <c r="D84" i="18" s="1"/>
  <c r="D85" i="18" s="1"/>
  <c r="D86" i="18" s="1"/>
  <c r="D87" i="18" s="1"/>
  <c r="D88" i="18" s="1"/>
  <c r="D89" i="18" s="1"/>
  <c r="D90" i="18" s="1"/>
  <c r="S7" i="18"/>
  <c r="S13" i="18" s="1"/>
  <c r="V17" i="18" s="1"/>
  <c r="E37" i="17"/>
  <c r="M19" i="18"/>
  <c r="P19" i="18" s="1"/>
  <c r="R19" i="18" s="1"/>
  <c r="V22" i="18" s="1"/>
  <c r="B37" i="17"/>
  <c r="B43" i="17" s="1"/>
  <c r="B49" i="17" s="1"/>
  <c r="B55" i="17" s="1"/>
  <c r="B61" i="17" s="1"/>
  <c r="B67" i="17" s="1"/>
  <c r="B73" i="17" s="1"/>
  <c r="B79" i="17" s="1"/>
  <c r="B85" i="17" s="1"/>
  <c r="B91" i="17" s="1"/>
  <c r="B97" i="17" s="1"/>
  <c r="B103" i="17" s="1"/>
  <c r="B109" i="17" s="1"/>
  <c r="B115" i="17" s="1"/>
  <c r="B121" i="17" s="1"/>
  <c r="B127" i="17" s="1"/>
  <c r="B133" i="17" s="1"/>
  <c r="B139" i="17" s="1"/>
  <c r="B145" i="17" s="1"/>
  <c r="V4" i="18"/>
  <c r="V9" i="18" s="1"/>
  <c r="V15" i="18" s="1"/>
  <c r="V21" i="18" s="1"/>
  <c r="V27" i="18" s="1"/>
  <c r="V33" i="18" s="1"/>
  <c r="V39" i="18" s="1"/>
  <c r="V45" i="18" s="1"/>
  <c r="V51" i="18" s="1"/>
  <c r="V57" i="18" s="1"/>
  <c r="V63" i="18" s="1"/>
  <c r="V69" i="18" s="1"/>
  <c r="V75" i="18" s="1"/>
  <c r="V81" i="18" s="1"/>
  <c r="V87" i="18" s="1"/>
  <c r="V93" i="18" s="1"/>
  <c r="V99" i="18" s="1"/>
  <c r="V105" i="18" s="1"/>
  <c r="V111" i="18" s="1"/>
  <c r="V117" i="18" s="1"/>
  <c r="V123" i="18" s="1"/>
  <c r="V129" i="18" s="1"/>
  <c r="V135" i="18" s="1"/>
  <c r="P13" i="18"/>
  <c r="R13" i="18" s="1"/>
  <c r="V16" i="18" s="1"/>
  <c r="V6" i="18"/>
  <c r="P7" i="18"/>
  <c r="Q13" i="18" s="1"/>
  <c r="V8" i="18"/>
  <c r="V14" i="18" s="1"/>
  <c r="V20" i="18" s="1"/>
  <c r="V26" i="18" s="1"/>
  <c r="V32" i="18" s="1"/>
  <c r="V38" i="18" s="1"/>
  <c r="V44" i="18" s="1"/>
  <c r="V50" i="18" s="1"/>
  <c r="V56" i="18" s="1"/>
  <c r="V62" i="18" s="1"/>
  <c r="V68" i="18" s="1"/>
  <c r="V74" i="18" s="1"/>
  <c r="V80" i="18" s="1"/>
  <c r="V86" i="18" s="1"/>
  <c r="V92" i="18" s="1"/>
  <c r="V98" i="18" s="1"/>
  <c r="V104" i="18" s="1"/>
  <c r="V110" i="18" s="1"/>
  <c r="V116" i="18" s="1"/>
  <c r="H2" i="18"/>
  <c r="D37" i="17" l="1"/>
  <c r="H3" i="18"/>
  <c r="V18" i="18"/>
  <c r="R7" i="18"/>
  <c r="V122" i="18"/>
  <c r="V128" i="18" s="1"/>
  <c r="V134" i="18" s="1"/>
  <c r="V121" i="18"/>
  <c r="V127" i="18" s="1"/>
  <c r="V133" i="18" s="1"/>
  <c r="Q19" i="18"/>
  <c r="V24" i="18" s="1"/>
  <c r="H9" i="18"/>
  <c r="Q25" i="18"/>
  <c r="V30" i="18" s="1"/>
  <c r="H21" i="18"/>
  <c r="H8" i="18"/>
  <c r="C37" i="17"/>
  <c r="V11" i="18"/>
  <c r="E43" i="17"/>
  <c r="T7" i="18"/>
  <c r="W10" i="18" s="1"/>
  <c r="S19" i="18"/>
  <c r="V23" i="18" s="1"/>
  <c r="T19" i="18"/>
  <c r="D43" i="17"/>
  <c r="H5" i="18"/>
  <c r="H4" i="18"/>
  <c r="M25" i="18"/>
  <c r="T13" i="18"/>
  <c r="C43" i="17" l="1"/>
  <c r="S25" i="18"/>
  <c r="V29" i="18" s="1"/>
  <c r="W16" i="18"/>
  <c r="G40" i="17" s="1"/>
  <c r="W14" i="18"/>
  <c r="G38" i="17" s="1"/>
  <c r="W18" i="18"/>
  <c r="G42" i="17" s="1"/>
  <c r="W15" i="18"/>
  <c r="G39" i="17" s="1"/>
  <c r="W13" i="18"/>
  <c r="G37" i="17" s="1"/>
  <c r="W17" i="18"/>
  <c r="G41" i="17" s="1"/>
  <c r="D49" i="17"/>
  <c r="E49" i="17"/>
  <c r="M31" i="18"/>
  <c r="P25" i="18"/>
  <c r="R25" i="18" s="1"/>
  <c r="V28" i="18" s="1"/>
  <c r="W11" i="18"/>
  <c r="G35" i="17" s="1"/>
  <c r="W7" i="18"/>
  <c r="G31" i="17" s="1"/>
  <c r="G34" i="17"/>
  <c r="W8" i="18"/>
  <c r="G32" i="17" s="1"/>
  <c r="W9" i="18"/>
  <c r="G33" i="17" s="1"/>
  <c r="W21" i="18"/>
  <c r="G45" i="17" s="1"/>
  <c r="W24" i="18"/>
  <c r="G48" i="17" s="1"/>
  <c r="W19" i="18"/>
  <c r="G43" i="17" s="1"/>
  <c r="W22" i="18"/>
  <c r="G46" i="17" s="1"/>
  <c r="W20" i="18"/>
  <c r="G44" i="17" s="1"/>
  <c r="W23" i="18"/>
  <c r="G47" i="17" s="1"/>
  <c r="Q31" i="18" l="1"/>
  <c r="V36" i="18" s="1"/>
  <c r="C49" i="17"/>
  <c r="P31" i="18"/>
  <c r="R31" i="18" s="1"/>
  <c r="V34" i="18" s="1"/>
  <c r="S31" i="18"/>
  <c r="V35" i="18" s="1"/>
  <c r="M37" i="18"/>
  <c r="E55" i="17"/>
  <c r="D55" i="17"/>
  <c r="H6" i="18"/>
  <c r="T25" i="18"/>
  <c r="C55" i="17" l="1"/>
  <c r="T31" i="18"/>
  <c r="Q37" i="18"/>
  <c r="V42" i="18" s="1"/>
  <c r="H7" i="18"/>
  <c r="M43" i="18"/>
  <c r="P37" i="18"/>
  <c r="W26" i="18"/>
  <c r="G50" i="17" s="1"/>
  <c r="W29" i="18"/>
  <c r="G53" i="17" s="1"/>
  <c r="W27" i="18"/>
  <c r="G51" i="17" s="1"/>
  <c r="W25" i="18"/>
  <c r="G49" i="17" s="1"/>
  <c r="W28" i="18"/>
  <c r="G52" i="17" s="1"/>
  <c r="W30" i="18"/>
  <c r="G54" i="17" s="1"/>
  <c r="S37" i="18"/>
  <c r="V41" i="18" s="1"/>
  <c r="E61" i="17"/>
  <c r="D61" i="17"/>
  <c r="Q43" i="18" l="1"/>
  <c r="V48" i="18" s="1"/>
  <c r="R37" i="18"/>
  <c r="V40" i="18" s="1"/>
  <c r="C61" i="17"/>
  <c r="W35" i="18"/>
  <c r="G59" i="17" s="1"/>
  <c r="W36" i="18"/>
  <c r="G60" i="17" s="1"/>
  <c r="W33" i="18"/>
  <c r="G57" i="17" s="1"/>
  <c r="W32" i="18"/>
  <c r="G56" i="17" s="1"/>
  <c r="W34" i="18"/>
  <c r="G58" i="17" s="1"/>
  <c r="W31" i="18"/>
  <c r="G55" i="17" s="1"/>
  <c r="E67" i="17"/>
  <c r="T37" i="18"/>
  <c r="S43" i="18"/>
  <c r="V47" i="18" s="1"/>
  <c r="M49" i="18"/>
  <c r="P43" i="18"/>
  <c r="D67" i="17"/>
  <c r="Q49" i="18" l="1"/>
  <c r="V54" i="18" s="1"/>
  <c r="R43" i="18"/>
  <c r="V46" i="18" s="1"/>
  <c r="C67" i="17"/>
  <c r="M55" i="18"/>
  <c r="P55" i="18" s="1"/>
  <c r="P49" i="18"/>
  <c r="D73" i="17"/>
  <c r="E73" i="17"/>
  <c r="T43" i="18"/>
  <c r="S49" i="18"/>
  <c r="V53" i="18" s="1"/>
  <c r="W39" i="18"/>
  <c r="G63" i="17" s="1"/>
  <c r="W42" i="18"/>
  <c r="G66" i="17" s="1"/>
  <c r="W37" i="18"/>
  <c r="G61" i="17" s="1"/>
  <c r="W38" i="18"/>
  <c r="G62" i="17" s="1"/>
  <c r="W41" i="18"/>
  <c r="G65" i="17" s="1"/>
  <c r="W40" i="18"/>
  <c r="G64" i="17" s="1"/>
  <c r="Q55" i="18" l="1"/>
  <c r="V60" i="18" s="1"/>
  <c r="R49" i="18"/>
  <c r="V52" i="18" s="1"/>
  <c r="Q61" i="18"/>
  <c r="V66" i="18" s="1"/>
  <c r="R55" i="18"/>
  <c r="V58" i="18" s="1"/>
  <c r="C73" i="17"/>
  <c r="H11" i="18"/>
  <c r="D79" i="17"/>
  <c r="H10" i="18"/>
  <c r="E79" i="17"/>
  <c r="W44" i="18"/>
  <c r="G68" i="17" s="1"/>
  <c r="W47" i="18"/>
  <c r="G71" i="17" s="1"/>
  <c r="W48" i="18"/>
  <c r="G72" i="17" s="1"/>
  <c r="W43" i="18"/>
  <c r="G67" i="17" s="1"/>
  <c r="W46" i="18"/>
  <c r="G70" i="17" s="1"/>
  <c r="W45" i="18"/>
  <c r="G69" i="17" s="1"/>
  <c r="T55" i="18"/>
  <c r="T49" i="18"/>
  <c r="M61" i="18"/>
  <c r="S55" i="18"/>
  <c r="V59" i="18" s="1"/>
  <c r="C79" i="17" l="1"/>
  <c r="W54" i="18"/>
  <c r="G78" i="17" s="1"/>
  <c r="W49" i="18"/>
  <c r="G73" i="17" s="1"/>
  <c r="W52" i="18"/>
  <c r="G76" i="17" s="1"/>
  <c r="W53" i="18"/>
  <c r="G77" i="17" s="1"/>
  <c r="W51" i="18"/>
  <c r="G75" i="17" s="1"/>
  <c r="W50" i="18"/>
  <c r="G74" i="17" s="1"/>
  <c r="M67" i="18"/>
  <c r="P61" i="18"/>
  <c r="E85" i="17"/>
  <c r="W59" i="18"/>
  <c r="G83" i="17" s="1"/>
  <c r="S61" i="18"/>
  <c r="V65" i="18" s="1"/>
  <c r="W57" i="18"/>
  <c r="G81" i="17" s="1"/>
  <c r="W60" i="18"/>
  <c r="G84" i="17" s="1"/>
  <c r="W58" i="18"/>
  <c r="G82" i="17" s="1"/>
  <c r="W56" i="18"/>
  <c r="G80" i="17" s="1"/>
  <c r="W55" i="18"/>
  <c r="G79" i="17" s="1"/>
  <c r="D85" i="17"/>
  <c r="Q67" i="18" l="1"/>
  <c r="V72" i="18" s="1"/>
  <c r="R61" i="18"/>
  <c r="V64" i="18" s="1"/>
  <c r="C85" i="17"/>
  <c r="S67" i="18"/>
  <c r="V71" i="18" s="1"/>
  <c r="M73" i="18"/>
  <c r="P67" i="18"/>
  <c r="E91" i="17"/>
  <c r="D91" i="17"/>
  <c r="H12" i="18"/>
  <c r="T61" i="18"/>
  <c r="Q73" i="18" l="1"/>
  <c r="V78" i="18" s="1"/>
  <c r="R67" i="18"/>
  <c r="V70" i="18" s="1"/>
  <c r="C91" i="17"/>
  <c r="W64" i="18"/>
  <c r="G88" i="17" s="1"/>
  <c r="W62" i="18"/>
  <c r="G86" i="17" s="1"/>
  <c r="W65" i="18"/>
  <c r="G89" i="17" s="1"/>
  <c r="W63" i="18"/>
  <c r="G87" i="17" s="1"/>
  <c r="W66" i="18"/>
  <c r="G90" i="17" s="1"/>
  <c r="W61" i="18"/>
  <c r="G85" i="17" s="1"/>
  <c r="M79" i="18"/>
  <c r="P73" i="18"/>
  <c r="S73" i="18"/>
  <c r="V77" i="18" s="1"/>
  <c r="D97" i="17"/>
  <c r="H13" i="18"/>
  <c r="T67" i="18"/>
  <c r="E97" i="17"/>
  <c r="Q79" i="18" l="1"/>
  <c r="V84" i="18" s="1"/>
  <c r="R73" i="18"/>
  <c r="V76" i="18" s="1"/>
  <c r="C97" i="17"/>
  <c r="M85" i="18"/>
  <c r="P79" i="18"/>
  <c r="D103" i="17"/>
  <c r="H14" i="18"/>
  <c r="E103" i="17"/>
  <c r="W69" i="18"/>
  <c r="G93" i="17" s="1"/>
  <c r="W72" i="18"/>
  <c r="G96" i="17" s="1"/>
  <c r="W67" i="18"/>
  <c r="G91" i="17" s="1"/>
  <c r="W70" i="18"/>
  <c r="G94" i="17" s="1"/>
  <c r="W68" i="18"/>
  <c r="G92" i="17" s="1"/>
  <c r="W71" i="18"/>
  <c r="G95" i="17" s="1"/>
  <c r="S79" i="18"/>
  <c r="V83" i="18" s="1"/>
  <c r="T73" i="18"/>
  <c r="Q85" i="18" l="1"/>
  <c r="V90" i="18" s="1"/>
  <c r="R79" i="18"/>
  <c r="V82" i="18" s="1"/>
  <c r="C103" i="17"/>
  <c r="M91" i="18"/>
  <c r="P85" i="18"/>
  <c r="E109" i="17"/>
  <c r="D109" i="17"/>
  <c r="H15" i="18"/>
  <c r="W74" i="18"/>
  <c r="G98" i="17" s="1"/>
  <c r="W77" i="18"/>
  <c r="G101" i="17" s="1"/>
  <c r="W75" i="18"/>
  <c r="G99" i="17" s="1"/>
  <c r="W73" i="18"/>
  <c r="G97" i="17" s="1"/>
  <c r="W76" i="18"/>
  <c r="G100" i="17" s="1"/>
  <c r="W78" i="18"/>
  <c r="G102" i="17" s="1"/>
  <c r="T79" i="18"/>
  <c r="S85" i="18"/>
  <c r="V89" i="18" s="1"/>
  <c r="Q91" i="18" l="1"/>
  <c r="V96" i="18" s="1"/>
  <c r="R85" i="18"/>
  <c r="V88" i="18" s="1"/>
  <c r="C109" i="17"/>
  <c r="D115" i="17"/>
  <c r="H16" i="18"/>
  <c r="W79" i="18"/>
  <c r="G103" i="17" s="1"/>
  <c r="W82" i="18"/>
  <c r="G106" i="17" s="1"/>
  <c r="W80" i="18"/>
  <c r="G104" i="17" s="1"/>
  <c r="W81" i="18"/>
  <c r="G105" i="17" s="1"/>
  <c r="W84" i="18"/>
  <c r="G108" i="17" s="1"/>
  <c r="W83" i="18"/>
  <c r="G107" i="17" s="1"/>
  <c r="S91" i="18"/>
  <c r="V95" i="18" s="1"/>
  <c r="M97" i="18"/>
  <c r="P91" i="18"/>
  <c r="E115" i="17"/>
  <c r="T85" i="18"/>
  <c r="Q97" i="18" l="1"/>
  <c r="V102" i="18" s="1"/>
  <c r="R91" i="18"/>
  <c r="V94" i="18" s="1"/>
  <c r="C115" i="17"/>
  <c r="T91" i="18"/>
  <c r="M103" i="18"/>
  <c r="P97" i="18"/>
  <c r="W87" i="18"/>
  <c r="G111" i="17" s="1"/>
  <c r="W90" i="18"/>
  <c r="G114" i="17" s="1"/>
  <c r="W85" i="18"/>
  <c r="G109" i="17" s="1"/>
  <c r="W86" i="18"/>
  <c r="G110" i="17" s="1"/>
  <c r="W89" i="18"/>
  <c r="G113" i="17" s="1"/>
  <c r="W88" i="18"/>
  <c r="G112" i="17" s="1"/>
  <c r="S97" i="18"/>
  <c r="V101" i="18" s="1"/>
  <c r="E121" i="17"/>
  <c r="D121" i="17"/>
  <c r="H17" i="18"/>
  <c r="Q103" i="18" l="1"/>
  <c r="V108" i="18" s="1"/>
  <c r="R97" i="18"/>
  <c r="V100" i="18" s="1"/>
  <c r="C121" i="17"/>
  <c r="S103" i="18"/>
  <c r="V107" i="18" s="1"/>
  <c r="T97" i="18"/>
  <c r="M109" i="18"/>
  <c r="P103" i="18"/>
  <c r="D127" i="17"/>
  <c r="H18" i="18"/>
  <c r="E127" i="17"/>
  <c r="W92" i="18"/>
  <c r="G116" i="17" s="1"/>
  <c r="W95" i="18"/>
  <c r="G119" i="17" s="1"/>
  <c r="W96" i="18"/>
  <c r="G120" i="17" s="1"/>
  <c r="W91" i="18"/>
  <c r="G115" i="17" s="1"/>
  <c r="W94" i="18"/>
  <c r="G118" i="17" s="1"/>
  <c r="W93" i="18"/>
  <c r="G117" i="17" s="1"/>
  <c r="Q109" i="18" l="1"/>
  <c r="V114" i="18" s="1"/>
  <c r="R103" i="18"/>
  <c r="V106" i="18" s="1"/>
  <c r="C127" i="17"/>
  <c r="T103" i="18"/>
  <c r="M115" i="18"/>
  <c r="P109" i="18"/>
  <c r="E133" i="17"/>
  <c r="D133" i="17"/>
  <c r="H19" i="18"/>
  <c r="W97" i="18"/>
  <c r="G121" i="17" s="1"/>
  <c r="W102" i="18"/>
  <c r="G126" i="17" s="1"/>
  <c r="W100" i="18"/>
  <c r="G124" i="17" s="1"/>
  <c r="W101" i="18"/>
  <c r="G125" i="17" s="1"/>
  <c r="W99" i="18"/>
  <c r="G123" i="17" s="1"/>
  <c r="W98" i="18"/>
  <c r="G122" i="17" s="1"/>
  <c r="S109" i="18"/>
  <c r="V113" i="18" s="1"/>
  <c r="Q115" i="18" l="1"/>
  <c r="V120" i="18" s="1"/>
  <c r="R109" i="18"/>
  <c r="V112" i="18" s="1"/>
  <c r="C133" i="17"/>
  <c r="E139" i="17"/>
  <c r="T109" i="18"/>
  <c r="S115" i="18"/>
  <c r="V119" i="18" s="1"/>
  <c r="M121" i="18"/>
  <c r="P115" i="18"/>
  <c r="D139" i="17"/>
  <c r="H20" i="18"/>
  <c r="W107" i="18"/>
  <c r="G131" i="17" s="1"/>
  <c r="W103" i="18"/>
  <c r="G127" i="17" s="1"/>
  <c r="W106" i="18"/>
  <c r="G130" i="17" s="1"/>
  <c r="W105" i="18"/>
  <c r="G129" i="17" s="1"/>
  <c r="W108" i="18"/>
  <c r="G132" i="17" s="1"/>
  <c r="W104" i="18"/>
  <c r="G128" i="17" s="1"/>
  <c r="Q121" i="18" l="1"/>
  <c r="V126" i="18" s="1"/>
  <c r="R115" i="18"/>
  <c r="V118" i="18" s="1"/>
  <c r="C139" i="17"/>
  <c r="S121" i="18"/>
  <c r="V125" i="18" s="1"/>
  <c r="D145" i="17"/>
  <c r="T115" i="18"/>
  <c r="W112" i="18"/>
  <c r="G136" i="17" s="1"/>
  <c r="W111" i="18"/>
  <c r="G135" i="17" s="1"/>
  <c r="W113" i="18"/>
  <c r="G137" i="17" s="1"/>
  <c r="W109" i="18"/>
  <c r="G133" i="17" s="1"/>
  <c r="W110" i="18"/>
  <c r="G134" i="17" s="1"/>
  <c r="W114" i="18"/>
  <c r="G138" i="17" s="1"/>
  <c r="M127" i="18"/>
  <c r="P121" i="18"/>
  <c r="E145" i="17"/>
  <c r="Q127" i="18" l="1"/>
  <c r="V132" i="18" s="1"/>
  <c r="R121" i="18"/>
  <c r="V124" i="18" s="1"/>
  <c r="C145" i="17"/>
  <c r="H22" i="18"/>
  <c r="T121" i="18"/>
  <c r="S127" i="18"/>
  <c r="V131" i="18" s="1"/>
  <c r="M133" i="18"/>
  <c r="P127" i="18"/>
  <c r="W120" i="18"/>
  <c r="G144" i="17" s="1"/>
  <c r="W116" i="18"/>
  <c r="G140" i="17" s="1"/>
  <c r="W119" i="18"/>
  <c r="G143" i="17" s="1"/>
  <c r="W115" i="18"/>
  <c r="G139" i="17" s="1"/>
  <c r="W118" i="18"/>
  <c r="G142" i="17" s="1"/>
  <c r="W117" i="18"/>
  <c r="G141" i="17" s="1"/>
  <c r="Q133" i="18" l="1"/>
  <c r="V138" i="18" s="1"/>
  <c r="R127" i="18"/>
  <c r="V130" i="18" s="1"/>
  <c r="S133" i="18"/>
  <c r="V137" i="18" s="1"/>
  <c r="W125" i="18"/>
  <c r="G149" i="17" s="1"/>
  <c r="W121" i="18"/>
  <c r="G145" i="17" s="1"/>
  <c r="W124" i="18"/>
  <c r="G148" i="17" s="1"/>
  <c r="W126" i="18"/>
  <c r="G150" i="17" s="1"/>
  <c r="W122" i="18"/>
  <c r="G146" i="17" s="1"/>
  <c r="W123" i="18"/>
  <c r="G147" i="17" s="1"/>
  <c r="T127" i="18"/>
  <c r="P133" i="18"/>
  <c r="R133" i="18" s="1"/>
  <c r="V136" i="18" s="1"/>
  <c r="H23" i="18"/>
  <c r="T133" i="18" l="1"/>
  <c r="W129" i="18"/>
  <c r="W132" i="18"/>
  <c r="W128" i="18"/>
  <c r="W131" i="18"/>
  <c r="W127" i="18"/>
  <c r="W130" i="18"/>
  <c r="H24" i="18"/>
  <c r="W138" i="18" l="1"/>
  <c r="W134" i="18"/>
  <c r="W137" i="18"/>
  <c r="W133" i="18"/>
  <c r="W136" i="18"/>
  <c r="W135" i="18"/>
  <c r="H25" i="18"/>
  <c r="H26" i="18" l="1"/>
  <c r="H27" i="18" l="1"/>
  <c r="H28" i="18" l="1"/>
  <c r="H29" i="18" l="1"/>
  <c r="H30" i="18" l="1"/>
  <c r="H31" i="18" l="1"/>
  <c r="H32" i="18" l="1"/>
  <c r="H33" i="18" l="1"/>
  <c r="H34" i="18" l="1"/>
  <c r="H35" i="18" l="1"/>
  <c r="H36" i="18" l="1"/>
  <c r="H37" i="18" l="1"/>
  <c r="H38" i="18" l="1"/>
  <c r="H39" i="18" l="1"/>
  <c r="H40" i="18" l="1"/>
  <c r="H41" i="18" l="1"/>
  <c r="H42" i="18" l="1"/>
  <c r="H43" i="18" l="1"/>
  <c r="H44" i="18" l="1"/>
  <c r="H45" i="18" l="1"/>
  <c r="H46" i="18" l="1"/>
  <c r="H47" i="18" l="1"/>
  <c r="H48" i="18" l="1"/>
  <c r="H49" i="18" l="1"/>
  <c r="H50" i="18" l="1"/>
  <c r="H51" i="18" l="1"/>
  <c r="H52" i="18" l="1"/>
  <c r="H53" i="18" l="1"/>
  <c r="H54" i="18" l="1"/>
  <c r="H55" i="18" l="1"/>
  <c r="H56" i="18" l="1"/>
  <c r="H57" i="18" l="1"/>
  <c r="H58" i="18" l="1"/>
  <c r="H59" i="18" l="1"/>
  <c r="H60" i="18" l="1"/>
  <c r="H61" i="18" l="1"/>
  <c r="H62" i="18" l="1"/>
  <c r="H63" i="18" l="1"/>
  <c r="H64" i="18" l="1"/>
  <c r="H65" i="18" l="1"/>
  <c r="H66" i="18" l="1"/>
  <c r="H67" i="18" l="1"/>
  <c r="H68" i="18" l="1"/>
  <c r="H69" i="18" l="1"/>
  <c r="H70" i="18" l="1"/>
  <c r="H71" i="18" l="1"/>
  <c r="H72" i="18" l="1"/>
  <c r="H73" i="18" l="1"/>
  <c r="H74" i="18" l="1"/>
  <c r="H75" i="18" l="1"/>
  <c r="H76" i="18" l="1"/>
  <c r="H77" i="18" l="1"/>
  <c r="H78" i="18" l="1"/>
  <c r="H79" i="18" l="1"/>
  <c r="H80" i="18" l="1"/>
  <c r="H81" i="18" l="1"/>
  <c r="H82" i="18" l="1"/>
  <c r="H83" i="18" l="1"/>
  <c r="H84" i="18" l="1"/>
  <c r="H85" i="18" l="1"/>
  <c r="H86" i="18" l="1"/>
  <c r="H87" i="18" l="1"/>
  <c r="H88" i="18" l="1"/>
  <c r="H89" i="18" l="1"/>
  <c r="H90" i="18" l="1"/>
  <c r="H91" i="18" l="1"/>
  <c r="H92" i="18" l="1"/>
  <c r="H93" i="18" l="1"/>
  <c r="H94" i="18" l="1"/>
  <c r="H95" i="18" l="1"/>
  <c r="H96" i="18" l="1"/>
  <c r="H97" i="18" l="1"/>
  <c r="H98" i="18" l="1"/>
  <c r="H99" i="18" l="1"/>
  <c r="H100" i="18" l="1"/>
  <c r="H101" i="18" l="1"/>
  <c r="H102" i="18"/>
</calcChain>
</file>

<file path=xl/sharedStrings.xml><?xml version="1.0" encoding="utf-8"?>
<sst xmlns="http://schemas.openxmlformats.org/spreadsheetml/2006/main" count="2178" uniqueCount="692">
  <si>
    <t>Recommended</t>
  </si>
  <si>
    <t>Quarter</t>
  </si>
  <si>
    <t>Administrative records</t>
  </si>
  <si>
    <t>Required</t>
  </si>
  <si>
    <t>Year</t>
  </si>
  <si>
    <t>Claims</t>
  </si>
  <si>
    <t>Month</t>
  </si>
  <si>
    <t>Quarterly</t>
  </si>
  <si>
    <t>Average Length of Stay in IMDs</t>
  </si>
  <si>
    <t>Medical record review or claims</t>
  </si>
  <si>
    <t>[Insert selected metric(s) for health IT question 3]</t>
  </si>
  <si>
    <t>[Insert selected metric(s) for health IT question 2]</t>
  </si>
  <si>
    <t>[Insert selected metric(s) for health IT question 1]</t>
  </si>
  <si>
    <t>State</t>
  </si>
  <si>
    <t>Demonstration Name</t>
  </si>
  <si>
    <t>Q1</t>
  </si>
  <si>
    <t>Q2</t>
  </si>
  <si>
    <t>Q3</t>
  </si>
  <si>
    <t>Milestone 1</t>
  </si>
  <si>
    <t>Milestone 4</t>
  </si>
  <si>
    <t>Health IT</t>
  </si>
  <si>
    <t>Baseline, annual goals, and demonstration target</t>
  </si>
  <si>
    <t>Standard information on CMS-provided metrics</t>
  </si>
  <si>
    <t>CMS-constructed</t>
  </si>
  <si>
    <t>Established quality measure</t>
  </si>
  <si>
    <t>Grievances and appeals</t>
  </si>
  <si>
    <t>Dual-eligible (Medicare-Medicaid eligible), Medicaid only</t>
  </si>
  <si>
    <t>Criminal justice status</t>
  </si>
  <si>
    <t>Criminally involved, Not criminally involved</t>
  </si>
  <si>
    <t>Subpopulations</t>
  </si>
  <si>
    <t>Relevant metrics</t>
  </si>
  <si>
    <t>Planned subpopulation reporting</t>
  </si>
  <si>
    <t>Age group</t>
  </si>
  <si>
    <t>EXAMPLE:
Y</t>
  </si>
  <si>
    <t>EXAMPLE:
Increase</t>
  </si>
  <si>
    <t>EXAMPLE:
N</t>
  </si>
  <si>
    <t>EXAMPLE:
Required</t>
  </si>
  <si>
    <t>Phased-in metrics reporting</t>
  </si>
  <si>
    <t>Milestone 2</t>
  </si>
  <si>
    <t>Alignment with CMS-provided technical specifications manual</t>
  </si>
  <si>
    <t xml:space="preserve"> </t>
  </si>
  <si>
    <t>DY1Q1</t>
  </si>
  <si>
    <t>Start date (MM/DD/YYYY)</t>
  </si>
  <si>
    <t>End date (MM/DD/YYYY)</t>
  </si>
  <si>
    <t>DY3Q1</t>
  </si>
  <si>
    <t>DY2Q2</t>
  </si>
  <si>
    <t>Dates of reporting quarter
(MM/DD/YYYY - MM/DD/YYYY)</t>
  </si>
  <si>
    <t>Reporting category</t>
  </si>
  <si>
    <t>Start date</t>
  </si>
  <si>
    <t>End date</t>
  </si>
  <si>
    <r>
      <t>Report due 
(per STCs schedule)</t>
    </r>
    <r>
      <rPr>
        <b/>
        <vertAlign val="superscript"/>
        <sz val="11"/>
        <color theme="0"/>
        <rFont val="Calibri"/>
        <family val="2"/>
        <scheme val="minor"/>
      </rPr>
      <t>a</t>
    </r>
    <r>
      <rPr>
        <b/>
        <sz val="11"/>
        <color theme="0"/>
        <rFont val="Calibri"/>
        <family val="2"/>
        <scheme val="minor"/>
      </rPr>
      <t xml:space="preserve">
(MM/DD/YYYY - MM/DD/YYYY)</t>
    </r>
  </si>
  <si>
    <t>Monitoring Protocol Template (Part B)</t>
  </si>
  <si>
    <t>Other monthly and quarterly metrics</t>
  </si>
  <si>
    <t>Annual metrics that are established quality measures</t>
  </si>
  <si>
    <t>Other annual metrics</t>
  </si>
  <si>
    <t>Demonstration year</t>
  </si>
  <si>
    <t>Calendar year</t>
  </si>
  <si>
    <t>Measurement period</t>
  </si>
  <si>
    <t>For each monitoring report, the state is expected to report the following information (presented by measurement period associated with policy information in the report, by reporting category)</t>
  </si>
  <si>
    <t>DY1Q3</t>
  </si>
  <si>
    <t>DY3Q3</t>
  </si>
  <si>
    <t>x</t>
  </si>
  <si>
    <t>DY25Q4</t>
  </si>
  <si>
    <t>DY25Q3</t>
  </si>
  <si>
    <t>DY25Q2</t>
  </si>
  <si>
    <t>DY25Q1</t>
  </si>
  <si>
    <t>DY24Q4</t>
  </si>
  <si>
    <t>DY24Q3</t>
  </si>
  <si>
    <t>DY24Q2</t>
  </si>
  <si>
    <t>DY24Q1</t>
  </si>
  <si>
    <t>DY23Q4</t>
  </si>
  <si>
    <t>DY23Q3</t>
  </si>
  <si>
    <t>DY23Q2</t>
  </si>
  <si>
    <t>DY23Q1</t>
  </si>
  <si>
    <t>DY22Q4</t>
  </si>
  <si>
    <t>DY22Q3</t>
  </si>
  <si>
    <t>DY22Q1</t>
  </si>
  <si>
    <t>DY21Q4</t>
  </si>
  <si>
    <t>DY21Q3</t>
  </si>
  <si>
    <t>DY21Q2</t>
  </si>
  <si>
    <t>DY21Q1</t>
  </si>
  <si>
    <t>DY20Q4</t>
  </si>
  <si>
    <t>DY20Q3</t>
  </si>
  <si>
    <t>DY20Q2</t>
  </si>
  <si>
    <t>DY20Q1</t>
  </si>
  <si>
    <t>DY19Q4</t>
  </si>
  <si>
    <t>DY19Q3</t>
  </si>
  <si>
    <t>DY19Q2</t>
  </si>
  <si>
    <t>DY19Q1</t>
  </si>
  <si>
    <t>DY18Q4</t>
  </si>
  <si>
    <t>DY18Q3</t>
  </si>
  <si>
    <t>DY18Q2</t>
  </si>
  <si>
    <t>DY18Q1</t>
  </si>
  <si>
    <t>DY17Q4</t>
  </si>
  <si>
    <t>DY17Q3</t>
  </si>
  <si>
    <t>DY17Q2</t>
  </si>
  <si>
    <t>DY17Q1</t>
  </si>
  <si>
    <t>DY16Q4</t>
  </si>
  <si>
    <t>DY16Q3</t>
  </si>
  <si>
    <t>DY16Q2</t>
  </si>
  <si>
    <t>DY16Q1</t>
  </si>
  <si>
    <t>DY15Q4</t>
  </si>
  <si>
    <t>DY15Q3</t>
  </si>
  <si>
    <t>DY15Q2</t>
  </si>
  <si>
    <t>DY15Q1</t>
  </si>
  <si>
    <t>DY14Q4</t>
  </si>
  <si>
    <t>DY14Q3</t>
  </si>
  <si>
    <t>DY14Q2</t>
  </si>
  <si>
    <t>DY14Q1</t>
  </si>
  <si>
    <t>DY13Q4</t>
  </si>
  <si>
    <t>DY13Q3</t>
  </si>
  <si>
    <t>DY13Q2</t>
  </si>
  <si>
    <t>DY13Q1</t>
  </si>
  <si>
    <t>DY12Q4</t>
  </si>
  <si>
    <t>DY12Q3</t>
  </si>
  <si>
    <t>DY12Q2</t>
  </si>
  <si>
    <t>DY12Q1</t>
  </si>
  <si>
    <t>DY11Q4</t>
  </si>
  <si>
    <t>DY11Q3</t>
  </si>
  <si>
    <t>DY11Q2</t>
  </si>
  <si>
    <t>DY11Q1</t>
  </si>
  <si>
    <t>DY10Q4</t>
  </si>
  <si>
    <t>DY10Q3</t>
  </si>
  <si>
    <t>DY10Q2</t>
  </si>
  <si>
    <t>DY10Q1</t>
  </si>
  <si>
    <t>DY9Q4</t>
  </si>
  <si>
    <t>DY9Q3</t>
  </si>
  <si>
    <t>DY9Q2</t>
  </si>
  <si>
    <t>DY9Q1</t>
  </si>
  <si>
    <t>DY8Q4</t>
  </si>
  <si>
    <t>DY8Q3</t>
  </si>
  <si>
    <t>DY8Q2</t>
  </si>
  <si>
    <t>DY8Q1</t>
  </si>
  <si>
    <t>DY7Q4</t>
  </si>
  <si>
    <t>DY7Q3</t>
  </si>
  <si>
    <t>DY7Q2</t>
  </si>
  <si>
    <t>DY7Q1</t>
  </si>
  <si>
    <t>DY6Q4</t>
  </si>
  <si>
    <t>DY6Q3</t>
  </si>
  <si>
    <t>DY6Q2</t>
  </si>
  <si>
    <t>DY6Q1</t>
  </si>
  <si>
    <t>DY5Q4</t>
  </si>
  <si>
    <t>DY5Q3</t>
  </si>
  <si>
    <t>DY5Q2</t>
  </si>
  <si>
    <t>DY5Q1</t>
  </si>
  <si>
    <t>DY4Q4</t>
  </si>
  <si>
    <t>DY4Q3</t>
  </si>
  <si>
    <t>DY4Q2</t>
  </si>
  <si>
    <t>DY4Q1</t>
  </si>
  <si>
    <t>DY3Q4</t>
  </si>
  <si>
    <t>DY3Q2</t>
  </si>
  <si>
    <t>DY2Q4</t>
  </si>
  <si>
    <t>DY2Q3</t>
  </si>
  <si>
    <t>DY2Q1</t>
  </si>
  <si>
    <t>Include Q</t>
  </si>
  <si>
    <t>CY Q</t>
  </si>
  <si>
    <t>DY Q</t>
  </si>
  <si>
    <t>DY1Q4</t>
  </si>
  <si>
    <t>Start date (Q,90 day)</t>
  </si>
  <si>
    <t xml:space="preserve">Start date: </t>
  </si>
  <si>
    <t>DY1Q2</t>
  </si>
  <si>
    <t>Count Qs</t>
  </si>
  <si>
    <t>TOTAL DEMONSTRATIONS Qs</t>
  </si>
  <si>
    <t xml:space="preserve">DEMO OUTPUT (Q+1) </t>
  </si>
  <si>
    <t>OUTPUT(Q+1)</t>
  </si>
  <si>
    <t>INPUT (Q)</t>
  </si>
  <si>
    <t>Demonstration reporting periods/dates</t>
  </si>
  <si>
    <t xml:space="preserve">Instructions: </t>
  </si>
  <si>
    <t>Narrative information</t>
  </si>
  <si>
    <t>CY</t>
  </si>
  <si>
    <t>DY Q annual metrics</t>
  </si>
  <si>
    <t>State-specific metrics</t>
  </si>
  <si>
    <t>State-specific</t>
  </si>
  <si>
    <t>Annually</t>
  </si>
  <si>
    <t>Other SMI/SED metrics</t>
  </si>
  <si>
    <t>Per Capita Costs Associated With Treatment for Mental Health in an IMD Among Beneficiaries With SMI/SED</t>
  </si>
  <si>
    <t>Total Costs Associated With Treatment for Mental Health in an IMD Among Beneficiaries With SMI/SED</t>
  </si>
  <si>
    <t xml:space="preserve">Critical Incidents Related to Services for SMI/SED </t>
  </si>
  <si>
    <t>Appeals Related to Services for SMI/SED</t>
  </si>
  <si>
    <t xml:space="preserve">Grievances Related to Services for SMI/SED </t>
  </si>
  <si>
    <t xml:space="preserve">Per Capita Costs Associated With Mental Health Services Among Beneficiaries With SMI/SED - Inpatient or Residential </t>
  </si>
  <si>
    <t xml:space="preserve">Per Capita Costs Associated With Mental Health Services Among Beneficiaries With SMI/SED - Not Inpatient or Residential </t>
  </si>
  <si>
    <t xml:space="preserve">Total Costs Associated With Mental Health Services Among Beneficiaries With SMI/SED - Inpatient or Residential   </t>
  </si>
  <si>
    <t xml:space="preserve">Total Costs Associated With Mental Health Services Among Beneficiaries With SMI/SED - Not Inpatient or Residential  </t>
  </si>
  <si>
    <t>Annual metrics that are an established quality measure</t>
  </si>
  <si>
    <t>Follow-Up Care for Adult Medicaid Beneficiaries Who are Newly Prescribed an Antipsychotic Medication</t>
  </si>
  <si>
    <t>Metabolic Monitoring for Children and Adolescents on Antipsychotics</t>
  </si>
  <si>
    <t>Access to Preventive/Ambulatory Health Services for Medicaid Beneficiaries With SMI</t>
  </si>
  <si>
    <t>Claims
Electronic medical records</t>
  </si>
  <si>
    <t>Claims
Medical records</t>
  </si>
  <si>
    <t>Count of Beneficiaries With SMI/SED (annually)</t>
  </si>
  <si>
    <t>Count of Beneficiaries With SMI/SED (monthly)</t>
  </si>
  <si>
    <t>Milestone 3</t>
  </si>
  <si>
    <t xml:space="preserve">Beneficiaries With SMI/SED Treated in an IMD for Mental Health </t>
  </si>
  <si>
    <t>Claims 
State-specific IMD database</t>
  </si>
  <si>
    <t>Average length of stay (ALOS) for beneficiaries with SMI discharged from an inpatient or residential stay in an IMD receiving federal financial participation (FFP). Three rates are reported:
• ALOS for all IMDs and populations
• ALOS among short-term stays (less than or equal to 60 days)
• ALOS among long-term stays (greater than 60 days)</t>
  </si>
  <si>
    <t>Average Length of Stay in IMDs (IMDs receiving FFP only)</t>
  </si>
  <si>
    <t>19b</t>
  </si>
  <si>
    <t>Average length of stay (ALOS) for beneficiaries with SMI discharged from an inpatient or residential stay in an IMD. Three rates are reported:
• ALOS for all IMDs and populations
• ALOS among short-term stays (less than or equal to 60 days)
• ALOS among long-term stays (greater than 60 days)</t>
  </si>
  <si>
    <t>19a</t>
  </si>
  <si>
    <t>Mental Health Services Utilization -  Any Services</t>
  </si>
  <si>
    <t>Mental Health Services Utilization -  Telehealth</t>
  </si>
  <si>
    <t>Mental Health Services Utilization -  ED</t>
  </si>
  <si>
    <t>Mental Health Services Utilization -  Outpatient</t>
  </si>
  <si>
    <t>Mental Health Services Utilization -  Intensive Outpatient and Partial Hospitalization</t>
  </si>
  <si>
    <t>Mental Health Services Utilization -  Inpatient</t>
  </si>
  <si>
    <t>State data on cause of death</t>
  </si>
  <si>
    <t xml:space="preserve">Suicide or Overdose Death Within 7 and 30 Days of Discharge From an Inpatient Facility or Residential Treatment for Mental Health Among Beneficiaries With SMI or SED (rate) </t>
  </si>
  <si>
    <t xml:space="preserve">Suicide or Overdose Death Within 7 and 30 Days of Discharge From an Inpatient Facility or Residential Treatment for Mental Health Among Beneficiaries With SMI or SED (count) </t>
  </si>
  <si>
    <t>Percentage of emergency department (ED) visits for beneficiaries age 18 and older with a primary diagnosis of mental illness or intentional self-harm and who had a follow-up visit for mental illness. Two rates are reported: 
• Percentage of ED visits for mental illness for which the beneficiary received follow-up within 30 days of the ED visit 
•  Percentage of ED visits for mental illness for which the beneficiary received follow-up within 7 days of the ED visit</t>
  </si>
  <si>
    <t>Percentage of emergency department (ED) visits for beneficiaries age 18 and older with a primary diagnosis of alcohol or other drug (AOD) abuse dependence who had a follow-up visit for AOD abuse or dependence. Two rates are reported: 
• Percentage of ED visits for AOD abuse or dependence for which the beneficiary received follow-up within 30 days of the ED visit 
• Percentage of ED visits for AOD abuse or dependence for which the beneficiary received follow-up within 7 days of the ED visit</t>
  </si>
  <si>
    <t>Follow-up After Hospitalization for Mental Illness: Age 18 and older (FUH-AD)</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</si>
  <si>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</si>
  <si>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Medication Continuation Following Inpatient Psychiatric Discharge</t>
  </si>
  <si>
    <t xml:space="preserve">The rate of unplanned, 30-day, readmission for demonstration beneficiaries with a primary discharge diagnosis of a psychiatric disorder or dementia/Alzheimer’s disease. The measurement period used to identify cases in the measure population is 12 months from January 1 through December 31. </t>
  </si>
  <si>
    <t>30-Day All-Cause Unplanned Readmission Following Psychiatric Hospitalization in an Inpatient Psychiatric Facility (IPF)</t>
  </si>
  <si>
    <t>Use of First-Line Psychosocial Care for Children and Adolescents on Antipsychotics (APP-CH)</t>
  </si>
  <si>
    <t>EXAMPLE:
DY3Q1</t>
  </si>
  <si>
    <t>EXAMPLE:
01/01/2020-12/31/2020</t>
  </si>
  <si>
    <t>EXAMPLE:
Annually</t>
  </si>
  <si>
    <t>EXAMPLE:
Year</t>
  </si>
  <si>
    <t xml:space="preserve">   </t>
  </si>
  <si>
    <t>See SMI example for format and required information</t>
  </si>
  <si>
    <t>Narrative description of how the state defines the population for purposes of monitoring (including age range, diagnosis groups, and associated service use requirements)</t>
  </si>
  <si>
    <t>Serious Emotional Disturbance (SED)</t>
  </si>
  <si>
    <t>Serious Mental Illness (SMI)</t>
  </si>
  <si>
    <t>.</t>
  </si>
  <si>
    <t>Narrative description of the SMI/SED demonstration population</t>
  </si>
  <si>
    <t>End of worksheet</t>
  </si>
  <si>
    <t>Note: PRA Disclosure Statement to be added here</t>
  </si>
  <si>
    <t>CMS-provided</t>
  </si>
  <si>
    <t>Metrics #13, 14, 15, 16, 17, 18, 21, 22</t>
  </si>
  <si>
    <t>Individuals with co-occurring physical health conditions</t>
  </si>
  <si>
    <t>Co-occurring physical health conditions</t>
  </si>
  <si>
    <t>Individuals with co-occurring SUD</t>
  </si>
  <si>
    <t>Co-occurring SUD</t>
  </si>
  <si>
    <t>Disability</t>
  </si>
  <si>
    <t>Metrics #11, 12, 13, 14, 15, 16, 17, 18, 21, 22</t>
  </si>
  <si>
    <t>Individuals who meet the state-specific definition of SMI</t>
  </si>
  <si>
    <t>State-specific definition of SMI</t>
  </si>
  <si>
    <t>Individuals who meet the standardized definition of SMI</t>
  </si>
  <si>
    <t>Standardized definition of SMI</t>
  </si>
  <si>
    <t>[Insert row(s) for any state-specific subpopulation(s)]</t>
  </si>
  <si>
    <t xml:space="preserve">Annual availability assessment </t>
  </si>
  <si>
    <t>EXAMPLE:
CMS-provided</t>
  </si>
  <si>
    <t>Dates of last SMI/SED reporting quarter:</t>
  </si>
  <si>
    <t>Substance Use Disorder (SUD)</t>
  </si>
  <si>
    <t>end of worksheet</t>
  </si>
  <si>
    <t>End of table</t>
  </si>
  <si>
    <t>Serious Mental Illness and Serious Emotional Disturbance (SMI/SED)</t>
  </si>
  <si>
    <t>SMI/SED reporting quarter start date
(MM/DD/YYYY)</t>
  </si>
  <si>
    <t>SMI/SED reporting quarter end date
(MM/DD/YYYY)</t>
  </si>
  <si>
    <r>
      <t>EXAMPLE:
The Department will use state-defined procedure codes (</t>
    </r>
    <r>
      <rPr>
        <i/>
        <u/>
        <sz val="11"/>
        <rFont val="Times New Roman"/>
        <family val="1"/>
      </rPr>
      <t>list specific codes</t>
    </r>
    <r>
      <rPr>
        <i/>
        <sz val="11"/>
        <rFont val="Times New Roman"/>
        <family val="1"/>
      </rPr>
      <t>) to calculate this metric.</t>
    </r>
  </si>
  <si>
    <r>
      <t>EXAMPLE</t>
    </r>
    <r>
      <rPr>
        <vertAlign val="superscript"/>
        <sz val="12"/>
        <rFont val="Times New Roman"/>
        <family val="1"/>
      </rPr>
      <t>a</t>
    </r>
    <r>
      <rPr>
        <i/>
        <sz val="11"/>
        <rFont val="Times New Roman"/>
        <family val="1"/>
      </rPr>
      <t xml:space="preserve">
Adults age 18 or older with serious mental illness or children under the age of 18 with a serious emotional disturbance living within the state.</t>
    </r>
  </si>
  <si>
    <r>
      <t>EXAMPLE</t>
    </r>
    <r>
      <rPr>
        <vertAlign val="superscript"/>
        <sz val="12"/>
        <rFont val="Times New Roman"/>
        <family val="1"/>
      </rPr>
      <t>a</t>
    </r>
    <r>
      <rPr>
        <i/>
        <sz val="11"/>
        <rFont val="Times New Roman"/>
        <family val="1"/>
      </rPr>
      <t xml:space="preserve">
*At least one acute inpatient claim/encounter with any diagnosis of schizophrenia, bipolar I disorder, or major depression, OR
*At least two visits in an outpatient, intensive outpatient (IOP), partial hospitalization (PH), emergency department (ED), or nonacute inpatient setting, on different dates of service, with any diagnosis of schizophrenia, OR
*At least two visits in an outpatient, IOP, PH, ED, or nonacute inpatient setting on different dates of service with a diagnosis of bipolar I disorder. </t>
    </r>
  </si>
  <si>
    <r>
      <t>Codes used to identify population</t>
    </r>
    <r>
      <rPr>
        <b/>
        <vertAlign val="superscript"/>
        <sz val="11"/>
        <rFont val="Times New Roman"/>
        <family val="1"/>
      </rPr>
      <t xml:space="preserve">b
</t>
    </r>
    <r>
      <rPr>
        <i/>
        <vertAlign val="superscript"/>
        <sz val="11"/>
        <rFont val="Times New Roman"/>
        <family val="1"/>
      </rPr>
      <t xml:space="preserve">
</t>
    </r>
    <r>
      <rPr>
        <i/>
        <sz val="11"/>
        <rFont val="Times New Roman"/>
        <family val="1"/>
      </rPr>
      <t>States may use ICD-10 diagnosis codes or state-specific treatment, diagnosis, or other types of codes to identify the population. When applicable, states should supplement ICD-10 codes with state-specific codes.</t>
    </r>
  </si>
  <si>
    <r>
      <t>EXAMPLE</t>
    </r>
    <r>
      <rPr>
        <vertAlign val="superscript"/>
        <sz val="12"/>
        <rFont val="Times New Roman"/>
        <family val="1"/>
      </rPr>
      <t>a</t>
    </r>
    <r>
      <rPr>
        <i/>
        <sz val="11"/>
        <rFont val="Times New Roman"/>
        <family val="1"/>
      </rPr>
      <t xml:space="preserve">
*Schizophrenia: F20.0-F20.5, F20.81, F20.89
*Major depression: F32.0 - F32.4, F33.0 - F33.3
*Bipolar I disorder: F30.10-F30.13, F30.2 - F30.9</t>
    </r>
  </si>
  <si>
    <r>
      <t>Procedure (e.g., CPT, HCPCS) or revenue codes used to identify/define service requirements</t>
    </r>
    <r>
      <rPr>
        <b/>
        <vertAlign val="superscript"/>
        <sz val="11"/>
        <rFont val="Times New Roman"/>
        <family val="1"/>
      </rPr>
      <t xml:space="preserve">b </t>
    </r>
    <r>
      <rPr>
        <b/>
        <sz val="11"/>
        <rFont val="Times New Roman"/>
        <family val="1"/>
      </rPr>
      <t xml:space="preserve">
</t>
    </r>
    <r>
      <rPr>
        <i/>
        <sz val="11"/>
        <rFont val="Times New Roman"/>
        <family val="1"/>
      </rPr>
      <t>If the state is not using procedure or revenue codes, the state should include the data source(s) (e.g., state-specific codes) used to identify/define service requirements.</t>
    </r>
  </si>
  <si>
    <r>
      <t>EXAMPLE</t>
    </r>
    <r>
      <rPr>
        <vertAlign val="superscript"/>
        <sz val="12"/>
        <rFont val="Times New Roman"/>
        <family val="1"/>
      </rPr>
      <t>a</t>
    </r>
    <r>
      <rPr>
        <i/>
        <sz val="11"/>
        <rFont val="Times New Roman"/>
        <family val="1"/>
      </rPr>
      <t xml:space="preserve">
*Outpatient: 98960-98962, 99211-99215, G0155, G0176, G0177, G0409, 0510, 0513, 0515-0517</t>
    </r>
  </si>
  <si>
    <r>
      <rPr>
        <vertAlign val="superscript"/>
        <sz val="11"/>
        <rFont val="Times New Roman"/>
        <family val="1"/>
      </rPr>
      <t>a</t>
    </r>
    <r>
      <rPr>
        <sz val="11"/>
        <rFont val="Times New Roman"/>
        <family val="1"/>
      </rPr>
      <t xml:space="preserve">The examples are based on a definition of SMI from the National Committee for Quality Assurance (NCQA).  The examples provided are intended to be illustrative only.  The example codes provided are not comprehensive. </t>
    </r>
  </si>
  <si>
    <r>
      <rPr>
        <vertAlign val="superscript"/>
        <sz val="11"/>
        <rFont val="Times New Roman"/>
        <family val="1"/>
      </rPr>
      <t>b</t>
    </r>
    <r>
      <rPr>
        <sz val="11"/>
        <rFont val="Times New Roman"/>
        <family val="1"/>
      </rPr>
      <t>States may choose to include codes as separate tabs in this workbook.</t>
    </r>
  </si>
  <si>
    <r>
      <t xml:space="preserve">EXAMPLE:
Age group
</t>
    </r>
    <r>
      <rPr>
        <b/>
        <i/>
        <sz val="11"/>
        <rFont val="Times New Roman"/>
        <family val="1"/>
      </rPr>
      <t>(Do not delete or edit this row)</t>
    </r>
  </si>
  <si>
    <r>
      <t>Start date (MM/DD/YYYY)</t>
    </r>
    <r>
      <rPr>
        <b/>
        <vertAlign val="superscript"/>
        <sz val="11"/>
        <color theme="0"/>
        <rFont val="Times New Roman"/>
        <family val="1"/>
      </rPr>
      <t>a</t>
    </r>
  </si>
  <si>
    <t>Table: Serious Mental Illness and Serious Emotional Disturbance Planned Metrics</t>
  </si>
  <si>
    <t>Medicaid Section 1115 SMI/SED Demonstrations Monitoring Protocol (Part A) - Planned metrics (Version 3.0)</t>
  </si>
  <si>
    <t>Medicaid Section 1115 SMI/SED Demonstrations Monitoring Protocol (Part A) - SMI/SED Definitions (Version 3.0)</t>
  </si>
  <si>
    <t>Table: Serious Mental Illness and Serious Emotional Disturbance Definitions</t>
  </si>
  <si>
    <t>Medicaid Section 1115 SMI/SED Demonstrations Monitoring Protocol (Part A) - Planned subpopulations (Version 3.0)</t>
  </si>
  <si>
    <t>Table: Serious Mental Illness and Serious Emotional Disturbance Planned Subpopulations</t>
  </si>
  <si>
    <t>Dual–eligible status</t>
  </si>
  <si>
    <t>Eligible for Medicaid on the basis of disability, Not eligible for Medicaid on the basis of disability</t>
  </si>
  <si>
    <t>Table 1. Serious Mental Illness and Serious Emotional Disturbance Reporting Periods Input Table</t>
  </si>
  <si>
    <t xml:space="preserve">(1) In the reporting periods input table (Table 1), use the prompt in column A to enter the requested information in the corresponding row of column B.  All monitoring report names and reporting periods should use the format DY#Q# or CY# and all dates should use the format MM/DD/YYYY with no spaces in the cell.  The information entered in these cells will auto-populate the SMI/SED demonstration reporting schedule in Table 2.  All cells in the input table must be completed in entirety for the standard reporting schedule to be accurately auto-populated.  </t>
  </si>
  <si>
    <t>First SMI/SED monitoring report due date (per STCs)
(MM/DD/YYYY)</t>
  </si>
  <si>
    <t>First SMI/SED monitoring report in which the state plans to report annual metrics that are established quality measures (EQMs):</t>
  </si>
  <si>
    <t>Table 2. Serious Mental Illness and Serious Emotional Disturbance Demonstration Reporting Schedule</t>
  </si>
  <si>
    <t>Monitoring report due
(per STCs)
(MM/DD/YYYY)</t>
  </si>
  <si>
    <t>Deviation from standard reporting schedule
(Y/N)</t>
  </si>
  <si>
    <t>[Add rows for all additional demonstration reporting quarters]</t>
  </si>
  <si>
    <r>
      <rPr>
        <b/>
        <sz val="1"/>
        <color rgb="FF6C6F70"/>
        <rFont val="Times New Roman"/>
        <family val="1"/>
      </rPr>
      <t>Standard information on CMS-provided metrics</t>
    </r>
    <r>
      <rPr>
        <b/>
        <sz val="11"/>
        <color theme="0"/>
        <rFont val="Times New Roman"/>
        <family val="1"/>
      </rPr>
      <t xml:space="preserve">
#</t>
    </r>
  </si>
  <si>
    <r>
      <rPr>
        <b/>
        <sz val="1"/>
        <color rgb="FF6C6F70"/>
        <rFont val="Times New Roman"/>
        <family val="1"/>
      </rPr>
      <t>Standard information on CMS-provided metrics</t>
    </r>
    <r>
      <rPr>
        <b/>
        <sz val="11"/>
        <color theme="0"/>
        <rFont val="Times New Roman"/>
        <family val="1"/>
      </rPr>
      <t xml:space="preserve">
Metric name</t>
    </r>
  </si>
  <si>
    <r>
      <rPr>
        <b/>
        <sz val="1"/>
        <color rgb="FF6C6F70"/>
        <rFont val="Times New Roman"/>
        <family val="1"/>
      </rPr>
      <t>Standard information on CMS-provided metrics</t>
    </r>
    <r>
      <rPr>
        <b/>
        <sz val="11"/>
        <color theme="0"/>
        <rFont val="Times New Roman"/>
        <family val="1"/>
      </rPr>
      <t xml:space="preserve">
Metric description</t>
    </r>
  </si>
  <si>
    <r>
      <rPr>
        <b/>
        <sz val="1"/>
        <color rgb="FF6C6F70"/>
        <rFont val="Times New Roman"/>
        <family val="1"/>
      </rPr>
      <t>Standard information on CMS-provided metrics</t>
    </r>
    <r>
      <rPr>
        <b/>
        <sz val="11"/>
        <color theme="0"/>
        <rFont val="Times New Roman"/>
        <family val="1"/>
      </rPr>
      <t xml:space="preserve">
Milestone or reporting topic</t>
    </r>
  </si>
  <si>
    <r>
      <rPr>
        <b/>
        <sz val="1"/>
        <color rgb="FF6C6F70"/>
        <rFont val="Times New Roman"/>
        <family val="1"/>
      </rPr>
      <t>Standard information on CMS-provided metrics</t>
    </r>
    <r>
      <rPr>
        <b/>
        <sz val="11"/>
        <color theme="0"/>
        <rFont val="Times New Roman"/>
        <family val="1"/>
      </rPr>
      <t xml:space="preserve">
Metric type</t>
    </r>
  </si>
  <si>
    <r>
      <rPr>
        <b/>
        <sz val="1"/>
        <color rgb="FF6C6F70"/>
        <rFont val="Times New Roman"/>
        <family val="1"/>
      </rPr>
      <t>Standard information on CMS-provided metrics</t>
    </r>
    <r>
      <rPr>
        <b/>
        <sz val="11"/>
        <color theme="0"/>
        <rFont val="Times New Roman"/>
        <family val="1"/>
      </rPr>
      <t xml:space="preserve">
Reporting category</t>
    </r>
  </si>
  <si>
    <r>
      <rPr>
        <b/>
        <sz val="1"/>
        <color rgb="FF6C6F70"/>
        <rFont val="Times New Roman"/>
        <family val="1"/>
      </rPr>
      <t>Standard information on CMS-provided metrics</t>
    </r>
    <r>
      <rPr>
        <b/>
        <sz val="11"/>
        <color theme="0"/>
        <rFont val="Times New Roman"/>
        <family val="1"/>
      </rPr>
      <t xml:space="preserve">
Data source</t>
    </r>
  </si>
  <si>
    <r>
      <rPr>
        <b/>
        <sz val="1"/>
        <color rgb="FF6C6F70"/>
        <rFont val="Times New Roman"/>
        <family val="1"/>
      </rPr>
      <t xml:space="preserve">Standard information on CMS-provided metrics
</t>
    </r>
    <r>
      <rPr>
        <b/>
        <sz val="11"/>
        <color theme="0"/>
        <rFont val="Times New Roman"/>
        <family val="1"/>
      </rPr>
      <t>Measurement period</t>
    </r>
  </si>
  <si>
    <r>
      <rPr>
        <b/>
        <sz val="1"/>
        <color rgb="FF6C6F70"/>
        <rFont val="Times New Roman"/>
        <family val="1"/>
      </rPr>
      <t>Standard information on CMS-provided metrics</t>
    </r>
    <r>
      <rPr>
        <b/>
        <sz val="11"/>
        <color theme="0"/>
        <rFont val="Times New Roman"/>
        <family val="1"/>
      </rPr>
      <t xml:space="preserve">
Reporting frequency</t>
    </r>
  </si>
  <si>
    <r>
      <rPr>
        <b/>
        <sz val="1"/>
        <color rgb="FF6C6F70"/>
        <rFont val="Times New Roman"/>
        <family val="1"/>
      </rPr>
      <t>Standard information on CMS-provided metrics</t>
    </r>
    <r>
      <rPr>
        <b/>
        <sz val="11"/>
        <color theme="0"/>
        <rFont val="Times New Roman"/>
        <family val="1"/>
      </rPr>
      <t xml:space="preserve">
Reporting priority</t>
    </r>
  </si>
  <si>
    <r>
      <rPr>
        <b/>
        <sz val="1"/>
        <color rgb="FF6C6F70"/>
        <rFont val="Times New Roman"/>
        <family val="1"/>
      </rPr>
      <t>Standard information on CMS-provided metrics</t>
    </r>
    <r>
      <rPr>
        <b/>
        <sz val="11"/>
        <color theme="0"/>
        <rFont val="Times New Roman"/>
        <family val="1"/>
      </rPr>
      <t xml:space="preserve">
State will report (Y/N)</t>
    </r>
  </si>
  <si>
    <r>
      <rPr>
        <b/>
        <sz val="1"/>
        <color rgb="FF6C6F70"/>
        <rFont val="Times New Roman"/>
        <family val="1"/>
      </rPr>
      <t>Baseline, annual goals, and demonstration target</t>
    </r>
    <r>
      <rPr>
        <b/>
        <sz val="11"/>
        <color theme="0"/>
        <rFont val="Times New Roman"/>
        <family val="1"/>
      </rPr>
      <t xml:space="preserve">
Baseline reporting period (MM/DD/YYYY--MM/DD/YYYY)</t>
    </r>
  </si>
  <si>
    <r>
      <rPr>
        <b/>
        <sz val="1"/>
        <color rgb="FF6C6F70"/>
        <rFont val="Times New Roman"/>
        <family val="1"/>
      </rPr>
      <t>Baseline, annual goals, and demonstration target</t>
    </r>
    <r>
      <rPr>
        <b/>
        <sz val="11"/>
        <color theme="0"/>
        <rFont val="Times New Roman"/>
        <family val="1"/>
      </rPr>
      <t xml:space="preserve">
Overall demonstration target</t>
    </r>
  </si>
  <si>
    <r>
      <rPr>
        <b/>
        <sz val="1"/>
        <color rgb="FF6C6F70"/>
        <rFont val="Times New Roman"/>
        <family val="1"/>
      </rPr>
      <t>Alignment with CMS-provided technical specifications manual</t>
    </r>
    <r>
      <rPr>
        <b/>
        <sz val="11"/>
        <color theme="0"/>
        <rFont val="Times New Roman"/>
        <family val="1"/>
      </rPr>
      <t xml:space="preserve">
Attest that planned reporting matches the CMS-provided technical specifications manual (Y/N)</t>
    </r>
  </si>
  <si>
    <r>
      <rPr>
        <b/>
        <sz val="1"/>
        <color rgb="FF6C6F70"/>
        <rFont val="Times New Roman"/>
        <family val="1"/>
      </rPr>
      <t>Phased-in metrics reporting</t>
    </r>
    <r>
      <rPr>
        <b/>
        <sz val="11"/>
        <color theme="0"/>
        <rFont val="Times New Roman"/>
        <family val="1"/>
      </rPr>
      <t xml:space="preserve">
State plans to phase in reporting (Y/N)</t>
    </r>
  </si>
  <si>
    <r>
      <rPr>
        <b/>
        <sz val="1"/>
        <color rgb="FF6C6F70"/>
        <rFont val="Times New Roman"/>
        <family val="1"/>
      </rPr>
      <t>Phased-in metrics reporting</t>
    </r>
    <r>
      <rPr>
        <b/>
        <sz val="11"/>
        <color theme="0"/>
        <rFont val="Times New Roman"/>
        <family val="1"/>
      </rPr>
      <t xml:space="preserve">
Explanation of any plans to phase in reporting over time</t>
    </r>
  </si>
  <si>
    <r>
      <rPr>
        <b/>
        <sz val="1"/>
        <color rgb="FF6C6F70"/>
        <rFont val="Times New Roman"/>
        <family val="1"/>
      </rPr>
      <t>Planned subpopulation reporting</t>
    </r>
    <r>
      <rPr>
        <b/>
        <sz val="11"/>
        <color theme="0"/>
        <rFont val="Times New Roman"/>
        <family val="1"/>
      </rPr>
      <t xml:space="preserve">
Subpopulation category</t>
    </r>
  </si>
  <si>
    <r>
      <rPr>
        <b/>
        <sz val="1"/>
        <color rgb="FF6C6F70"/>
        <rFont val="Times New Roman"/>
        <family val="1"/>
      </rPr>
      <t>Planned subpopulation reporting</t>
    </r>
    <r>
      <rPr>
        <b/>
        <sz val="11"/>
        <color theme="0"/>
        <rFont val="Times New Roman"/>
        <family val="1"/>
      </rPr>
      <t xml:space="preserve">
Subpopulations</t>
    </r>
  </si>
  <si>
    <r>
      <rPr>
        <b/>
        <sz val="1"/>
        <color rgb="FF6C6F70"/>
        <rFont val="Times New Roman"/>
        <family val="1"/>
      </rPr>
      <t>Planned subpopulation reporting</t>
    </r>
    <r>
      <rPr>
        <b/>
        <sz val="11"/>
        <color theme="0"/>
        <rFont val="Times New Roman"/>
        <family val="1"/>
      </rPr>
      <t xml:space="preserve">
Reporting priority</t>
    </r>
  </si>
  <si>
    <r>
      <rPr>
        <b/>
        <sz val="1"/>
        <color rgb="FF6C6F70"/>
        <rFont val="Times New Roman"/>
        <family val="1"/>
      </rPr>
      <t>Planned subpopulation reporting</t>
    </r>
    <r>
      <rPr>
        <b/>
        <sz val="11"/>
        <color theme="0"/>
        <rFont val="Times New Roman"/>
        <family val="1"/>
      </rPr>
      <t xml:space="preserve">
Relevant metrics</t>
    </r>
  </si>
  <si>
    <r>
      <rPr>
        <b/>
        <sz val="1"/>
        <color rgb="FF6C6F70"/>
        <rFont val="Times New Roman"/>
        <family val="1"/>
      </rPr>
      <t>Planned subpopulation reporting</t>
    </r>
    <r>
      <rPr>
        <b/>
        <sz val="11"/>
        <color theme="0"/>
        <rFont val="Times New Roman"/>
        <family val="1"/>
      </rPr>
      <t xml:space="preserve">
Subpopulation type</t>
    </r>
  </si>
  <si>
    <r>
      <rPr>
        <b/>
        <sz val="1"/>
        <color rgb="FF6C6F70"/>
        <rFont val="Times New Roman"/>
        <family val="1"/>
      </rPr>
      <t>Planned subpopulation reporting</t>
    </r>
    <r>
      <rPr>
        <b/>
        <sz val="11"/>
        <color theme="0"/>
        <rFont val="Times New Roman"/>
        <family val="1"/>
      </rPr>
      <t xml:space="preserve">
State will report (Y/N)</t>
    </r>
  </si>
  <si>
    <r>
      <rPr>
        <b/>
        <sz val="1"/>
        <color rgb="FF6C6F70"/>
        <rFont val="Times New Roman"/>
        <family val="1"/>
      </rPr>
      <t xml:space="preserve">Alignment with CMS-provided technical specifications manual
Subpopulations
</t>
    </r>
    <r>
      <rPr>
        <b/>
        <sz val="11"/>
        <color theme="0"/>
        <rFont val="Times New Roman"/>
        <family val="1"/>
      </rPr>
      <t>Attest that planned subpopulation reporting within each category matches the description in the CMS-provided technical specifications manual (Y/N)</t>
    </r>
  </si>
  <si>
    <r>
      <rPr>
        <b/>
        <sz val="1"/>
        <color rgb="FF6C6F70"/>
        <rFont val="Times New Roman"/>
        <family val="1"/>
      </rPr>
      <t xml:space="preserve">Alignment with CMS-provided technical specifications manual
Relevant Metrics
</t>
    </r>
    <r>
      <rPr>
        <b/>
        <sz val="11"/>
        <color theme="0"/>
        <rFont val="Times New Roman"/>
        <family val="1"/>
      </rPr>
      <t>Attest that metrics reporting for subpopulation category matches CMS-provided technical specifications manual (Y/N)</t>
    </r>
  </si>
  <si>
    <r>
      <t xml:space="preserve">EXAMPLE:
20
</t>
    </r>
    <r>
      <rPr>
        <b/>
        <i/>
        <sz val="11"/>
        <rFont val="Times New Roman"/>
        <family val="1"/>
      </rPr>
      <t>(Do not delete or edit this row)</t>
    </r>
  </si>
  <si>
    <t xml:space="preserve">EXAMPLE:
Beneficiaries With SMI/SED Treated in an IMD for Mental Health </t>
  </si>
  <si>
    <t>EXAMPLE:
CMS-constructed</t>
  </si>
  <si>
    <t>EXAMPLE:
Milestone 3</t>
  </si>
  <si>
    <t>EXAMPLE:
Other annual metrics</t>
  </si>
  <si>
    <t>EXAMPLE:
Claims</t>
  </si>
  <si>
    <t>EXAMPLE:
Consistent</t>
  </si>
  <si>
    <t xml:space="preserve">EXAMPLE:
The demonstration site will be updating its EHR during the start of the demonstration. We plan to phase in reporting after the system update has been completed by mid to late 2021 (DY2). </t>
  </si>
  <si>
    <t>blank</t>
  </si>
  <si>
    <r>
      <rPr>
        <b/>
        <sz val="1"/>
        <color rgb="FF6C6F70"/>
        <rFont val="Times New Roman"/>
        <family val="1"/>
      </rPr>
      <t>Baseline, annual goals, and demonstration target</t>
    </r>
    <r>
      <rPr>
        <b/>
        <sz val="11"/>
        <color theme="0"/>
        <rFont val="Times New Roman"/>
        <family val="1"/>
      </rPr>
      <t xml:space="preserve">
Annual goal</t>
    </r>
  </si>
  <si>
    <t>blank row</t>
  </si>
  <si>
    <r>
      <rPr>
        <b/>
        <sz val="1"/>
        <color rgb="FF6C6F70"/>
        <rFont val="Times New Roman"/>
        <family val="1"/>
      </rPr>
      <t xml:space="preserve">Relevant Metrics
</t>
    </r>
    <r>
      <rPr>
        <b/>
        <sz val="11"/>
        <color theme="0"/>
        <rFont val="Times New Roman"/>
        <family val="1"/>
      </rPr>
      <t>If the planned reporting of relevant metrics does not match (i.e., column I = “N”), list the metrics for which state plans to report for each subpopulation category (Format: metric number, comma separated)</t>
    </r>
  </si>
  <si>
    <t>State-specific subpopulations</t>
  </si>
  <si>
    <t>[State Name - automatically populated]</t>
  </si>
  <si>
    <t>[Demonstration Name - automatically populated]</t>
  </si>
  <si>
    <r>
      <t xml:space="preserve">a </t>
    </r>
    <r>
      <rPr>
        <sz val="11"/>
        <rFont val="Times New Roman"/>
        <family val="1"/>
      </rPr>
      <t>If the state is not reporting a required metric (i.e., column K = “N”), enter explanation in corresponding row in column P.</t>
    </r>
  </si>
  <si>
    <r>
      <rPr>
        <vertAlign val="superscript"/>
        <sz val="11"/>
        <rFont val="Times New Roman"/>
        <family val="1"/>
      </rPr>
      <t xml:space="preserve">a </t>
    </r>
    <r>
      <rPr>
        <sz val="11"/>
        <rFont val="Times New Roman"/>
        <family val="1"/>
      </rPr>
      <t>If the state is not reporting a required subpopulation category (i.e., column F = “N”), enter explanation in corresponding row in column H.</t>
    </r>
  </si>
  <si>
    <t>1115 DEMO START INPUT</t>
  </si>
  <si>
    <t>SMI-SED DEMO START INPUT</t>
  </si>
  <si>
    <t>DY22Q2</t>
  </si>
  <si>
    <t>SMI/SED reporting period
(Format DY#Q#; e.g., DY1Q3)</t>
  </si>
  <si>
    <r>
      <t>For each reporting category, measurement period for which information is captured in monitoring report per standard reporting schedule (Format DY#Q#; e.g., DY1Q3)</t>
    </r>
    <r>
      <rPr>
        <b/>
        <vertAlign val="superscript"/>
        <sz val="11"/>
        <color theme="0"/>
        <rFont val="Times New Roman"/>
        <family val="1"/>
      </rPr>
      <t>b</t>
    </r>
    <r>
      <rPr>
        <b/>
        <sz val="11"/>
        <color theme="0"/>
        <rFont val="Times New Roman"/>
        <family val="1"/>
      </rPr>
      <t xml:space="preserve">
SMI/SED</t>
    </r>
  </si>
  <si>
    <t>Broader section 1115 reporting period, if applicable; else SMI/SED reporting period
(Format DY#Q#; e.g., DY1Q3)</t>
  </si>
  <si>
    <t>Reporting period (SMI/SED DY and Q)
(Format DY#Q#; e.g., DY1Q1)</t>
  </si>
  <si>
    <t>Broader section 1115 demonstration reporting period corresponding with the first SMI/SED reporting quarter, if applicable. If there is no broader demonstration, fill in the first SMI/SED reporting period.  
(Format DY#Q#; e.g., DY3Q1)</t>
  </si>
  <si>
    <t>Baseline period for EQMs
(Format CY#; e.g., CY2019)</t>
  </si>
  <si>
    <t>SMI/SED DY and Q associated with monitoring report
(Format DY#Q#; e.g., DY1Q1)</t>
  </si>
  <si>
    <t>Dates of first quarter of the baseline reporting period for CMS-constructed metrics:</t>
  </si>
  <si>
    <r>
      <rPr>
        <b/>
        <sz val="1"/>
        <color rgb="FF6C6F70"/>
        <rFont val="Times New Roman"/>
        <family val="1"/>
      </rPr>
      <t>Phased-in metrics reporting</t>
    </r>
    <r>
      <rPr>
        <b/>
        <sz val="11"/>
        <color theme="0"/>
        <rFont val="Times New Roman"/>
        <family val="1"/>
      </rPr>
      <t xml:space="preserve">
SMI/SED monitoring report in which metric will be phased in (Format DY#Q#; e.g. DY1Q3)</t>
    </r>
  </si>
  <si>
    <t>Children (Age&lt;16), Transition-age youth (Age 16-24), Adults (Age 25–64), Older adults (Age 65+)</t>
  </si>
  <si>
    <t>EXAMPLE:
Children (Age&lt;16), Transition-age youth (Age 16-24), Adults (Age 25–64), Older adults (Age 65+)</t>
  </si>
  <si>
    <t>EXAMPLE:
Metrics #11, 12, 13, 14, 15, 16, 17, 18, 21, 22</t>
  </si>
  <si>
    <t>EXAMPLE:
Children/Young adults (ages 12-20), Adults (ages 21-65)</t>
  </si>
  <si>
    <t>EXAMPLE:
Number of beneficiaries in the demonstration population who have a claim for inpatient or residential treatment for mental health in an IMD during the reporting year</t>
  </si>
  <si>
    <t>Two rates will be reported for this measure:
1. SUB-2: Patients who screened positive for unhealthy alcohol use who received or refused a brief intervention during the hospital stay
2. SUB-2a: Patients who received the brief intervention during the hospital stay</t>
  </si>
  <si>
    <t>Percentage of children and adolescents ages 1 to 17 who had a new prescription for an antipsychotic medication and had documentation of psychosocial care as first-line treatment</t>
  </si>
  <si>
    <t>Number of suicide or overdose deaths among Medicaid beneficiaries with SMI or SED within 7 and 30 days of discharge from an inpatient facility or residential stay for mental health</t>
  </si>
  <si>
    <t>Rate of suicide or overdose deaths among Medicaid beneficiaries with SMI or SED within 7 and 30 days of discharge from an inpatient facility or residential stay for mental health</t>
  </si>
  <si>
    <t>Number of beneficiaries in the demonstration population who use inpatient services related to mental health during the measurement period</t>
  </si>
  <si>
    <t>Number of beneficiaries in the demonstration population who used intensive outpatient and/or partial hospitalization services related to mental health during the measurement period</t>
  </si>
  <si>
    <t>Number of beneficiaries in the demonstration population who used outpatient services related to mental health during the measurement period</t>
  </si>
  <si>
    <t>Number of beneficiaries in the demonstration population who use emergency department services for mental health during the measurement period</t>
  </si>
  <si>
    <t>Number of beneficiaries in the demonstration population who used telehealth services related to mental health during the measurement period</t>
  </si>
  <si>
    <t>Number of beneficiaries in the demonstration population who used any services related to mental health during the measurement period</t>
  </si>
  <si>
    <t>Number of beneficiaries in the demonstration population who have a claim for inpatient or residential treatment for mental health in an IMD during the reporting year</t>
  </si>
  <si>
    <t>Number of beneficiaries in the demonstration population during the measurement period and/or in the 11 months before the measurement period</t>
  </si>
  <si>
    <t>Number of beneficiaries in the demonstration population during the measurement period and/or in the 12 months before the measurement period</t>
  </si>
  <si>
    <t>The percentage of Medicaid beneficiaries age 18 years or older with SMI who had an ambulatory or preventive care visit during the measurement period</t>
  </si>
  <si>
    <t>The sum of all Medicaid spending for mental health services not in inpatient or residential settings during the measurement period</t>
  </si>
  <si>
    <t>Per capita costs for non-inpatient, non-residential services for mental health, among beneficiaries in the demonstration population during the measurement period</t>
  </si>
  <si>
    <t>Per capita costs for inpatient or residential services for mental health among beneficiaries in the demonstration population during the measurement period</t>
  </si>
  <si>
    <t>Number of grievances filed during the measurement period that are related to services for SMI/SED</t>
  </si>
  <si>
    <t>Number of appeals filed during the measurement period that are related to services for SMI/SED</t>
  </si>
  <si>
    <t>Number of critical incidents filed during the measurement period that are related to services for SMI/SED</t>
  </si>
  <si>
    <t>Total Medicaid costs for beneficiaries in the demonstration population who had claims for inpatient or residential treatment for mental health in an IMD during the reporting year</t>
  </si>
  <si>
    <t>Per capita Medicaid costs for beneficiaries in the demonstration population who had claims for inpatient or residential treatment for mental health in an IMD during the reporting year</t>
  </si>
  <si>
    <t>EXAMPLE:
11, 12, 13, 14</t>
  </si>
  <si>
    <t>(2) Review the state's reporting schedule in the SMI/SED demonstration reporting schedule table (Table 2).  For each of the reporting categories listed in column F, select Y or N in column H, "Deviations from standard reporting schedule (Y/N)" to indicate whether the state plans to report according to the standard reporting schedule.  If a state's planned reporting does not match the standard reporting schedule for any quarter and/or reporting category (i.e. column H= “Y”), the state should describe these deviations in column I, "Explanation for deviations (if column H="Y")"  and use column J, “Proposed deviation in measurement period from standard reporting schedule in column G,” to indicate the SMI/SED measurement periods with which it wishes to overwrite the standard schedule (column G).  All other columns are locked for editing and should not be altered by the state.</t>
  </si>
  <si>
    <t>Explanation for deviations 
(if column H="Y")</t>
  </si>
  <si>
    <t>Proposed deviation in measurement period from standard reporting schedule in column G
(Format DY#Q#; e.g., DY1Q3)</t>
  </si>
  <si>
    <r>
      <rPr>
        <b/>
        <sz val="1"/>
        <color rgb="FF6C6F70"/>
        <rFont val="Times New Roman"/>
        <family val="1"/>
      </rPr>
      <t>Alignment with CMS-provided technical specifications manual</t>
    </r>
    <r>
      <rPr>
        <b/>
        <sz val="11"/>
        <color theme="0"/>
        <rFont val="Times New Roman"/>
        <family val="1"/>
      </rPr>
      <t xml:space="preserve">
Explanation of any deviations from the CMS-provided technical specifications manual (different data source, definition, codes, target population, etc.)</t>
    </r>
    <r>
      <rPr>
        <b/>
        <vertAlign val="superscript"/>
        <sz val="11"/>
        <color theme="0"/>
        <rFont val="Times New Roman"/>
        <family val="1"/>
      </rPr>
      <t>a,b</t>
    </r>
  </si>
  <si>
    <r>
      <rPr>
        <b/>
        <sz val="1"/>
        <color rgb="FF6C6F70"/>
        <rFont val="Times New Roman"/>
        <family val="1"/>
      </rPr>
      <t xml:space="preserve">Alignment with CMS-provided technical specifications manual
Subpopulations
</t>
    </r>
    <r>
      <rPr>
        <b/>
        <sz val="11"/>
        <color theme="0"/>
        <rFont val="Times New Roman"/>
        <family val="1"/>
      </rPr>
      <t>If the planned reporting of subpopulations does not match (i.e., column G = “N”), list the subpopulations state plans to report (Format comma separated)</t>
    </r>
    <r>
      <rPr>
        <b/>
        <vertAlign val="superscript"/>
        <sz val="11"/>
        <color theme="0"/>
        <rFont val="Times New Roman"/>
        <family val="1"/>
      </rPr>
      <t>a,b,c</t>
    </r>
  </si>
  <si>
    <r>
      <rPr>
        <vertAlign val="superscript"/>
        <sz val="11"/>
        <rFont val="Times New Roman"/>
        <family val="1"/>
      </rPr>
      <t>c</t>
    </r>
    <r>
      <rPr>
        <sz val="11"/>
        <rFont val="Times New Roman"/>
        <family val="1"/>
      </rPr>
      <t xml:space="preserve"> If the state is planning to phase in the reporting of any of the subpopulation categories, the state should (1) select N in column G and (2) provide an explanation and the report (SMI/SED DY and Q) in which it will begin reporting the subpopulation category in column H.</t>
    </r>
  </si>
  <si>
    <r>
      <rPr>
        <vertAlign val="superscript"/>
        <sz val="11"/>
        <rFont val="Times New Roman"/>
        <family val="1"/>
      </rPr>
      <t>b</t>
    </r>
    <r>
      <rPr>
        <sz val="11"/>
        <rFont val="Times New Roman"/>
        <family val="1"/>
      </rPr>
      <t xml:space="preserve"> If the state is reporting on the Dual-eligible status subpopulation category, the state should use column H to outline its subpopulation identification approach as explained in Version 3.0 of the Medicaid Section 1115 Serious Mental Illness and Serious Emotional Disturbance Demonstrations Monitoring Protocol Instructions.</t>
    </r>
  </si>
  <si>
    <t>Follow-up After Hospitalization for Mental Illness: Ages 6 to 17 (FUH-CH)</t>
  </si>
  <si>
    <t>Percentage of discharges for beneficiaries age 18 and older who were hospitalized for treatment of selected mental illness or intentional self-harm diagnoses and who had a follow-up visit with a mental health provider. Two rates are reported:
• Percentage of discharges for which the beneficiary received follow-up within 30 days after discharge
• Percentage of discharges for which the beneficiary received follow-up within 7 days after discharge</t>
  </si>
  <si>
    <t>Follow-up After Emergency Department Visit for Alcohol and Other Drug Abuse or Dependence (FUA-AD)</t>
  </si>
  <si>
    <t>Diabetes Care for People with Serious Mental Illness: Hemoglobin A1c (HbA1c) Poor Control (&gt;9.0%) (HPCMI-AD)</t>
  </si>
  <si>
    <t>Screening for Depression and Follow-up Plan: Ages 12 to 17 (CDF-CH)</t>
  </si>
  <si>
    <t>Percentage of children and adolescents ages 1 to 17 who had two or more antipsychotic prescriptions and had metabolic testing. Three rates are reported:
•	Percentage of children and adolescents on antipsychotics who received blood glucose testing
•	Percentage of children and adolescents on antipsychotics who received cholesterol testing
•	Percentage of children and adolescents on antipsychotics who received blood glucose and cholesterol testing</t>
  </si>
  <si>
    <t>SMI/SED DY and Q start date (MM/DD/YYYY)</t>
  </si>
  <si>
    <t>SMI/SED DY and Q end date (MM/DD/YYYY)</t>
  </si>
  <si>
    <t>Percentage of discharges for children ages 6 to 17 who were hospitalized for treatment of selected mental illness or intentional self-harm diagnoses and who had a follow-up visit with a mental health provider. Two rates are reported: 
• Percentage of discharges for which the child received follow-up within 30 days after discharge
• Percentage of discharges for which the child received follow-up within 7 days after discharge</t>
  </si>
  <si>
    <t>[Insert row(s) for any additional state-specific metrics by right-clicking on row 50 and selecting "Insert"]</t>
  </si>
  <si>
    <t>Medicaid Section 1115 SMI/SED Demonstrations Monitoring Protocol (Part A) - Reporting schedule (Version 3.0)</t>
  </si>
  <si>
    <t>Dates of first SMI/SED demonstration year:</t>
  </si>
  <si>
    <t>Screening for Depression and Follow-up Plan: Age 18 and Older (CDF-AD)</t>
  </si>
  <si>
    <t>Percentage of new antipsychotic prescriptions for Medicaid beneficiaries who meet the following criteria:
•age 18 years and older, and 
•completed a follow-up visit with a provider with prescribing authority within four weeks (28 days) of prescription of an antipsychotic medication</t>
  </si>
  <si>
    <r>
      <t xml:space="preserve">b </t>
    </r>
    <r>
      <rPr>
        <sz val="11"/>
        <rFont val="Times New Roman"/>
        <family val="1"/>
      </rPr>
      <t>The state should use column P to outline calculation methods for specific metrics as explained in Version 3.0 of the Medicaid Section 1115 Serious Mental Illness and Serious Emotional Disturbance Demonstrations Monitoring Protocol Instructions.</t>
    </r>
  </si>
  <si>
    <t>Percentage of beneficiaries ages 18 to 75 with a serious mental illness and diabetes (type 1 and type 2) who had hemoglobin A1c (HbA1c) in poor control (&gt; 9.0%)</t>
  </si>
  <si>
    <t>Percentage of beneficiaries age 18 and older screened for depression on the date of the encounter or 14 days prior to the date of the encounter using an age appropriate standardized depression screening tool, and if positive, a follow-up plan is documented on the date of the eligible encounter</t>
  </si>
  <si>
    <t>Percentage of beneficiaries ages 12 to 17 screened for depression on the date of the encounter or 14 days prior to the date of the encounter using an age appropriate standardized depression screening tool, and if positive, a follow-up plan is documented on the date of the eligible encounter</t>
  </si>
  <si>
    <t>The sum of all Medicaid costs for mental health services in inpatient or residential settings during the measurement period</t>
  </si>
  <si>
    <t>Follow-Up After Emergency Department Visit for Mental Illness (FUM-AD)</t>
  </si>
  <si>
    <t>SUD Screening of Beneficiaries Admitted to Psychiatric Hospitals or Residential Treatment Settings</t>
  </si>
  <si>
    <t>DY</t>
  </si>
  <si>
    <t>DY26Q1</t>
  </si>
  <si>
    <t>DY26Q2</t>
  </si>
  <si>
    <t>DY26Q3</t>
  </si>
  <si>
    <t>DY26Q4</t>
  </si>
  <si>
    <t>DY27Q1</t>
  </si>
  <si>
    <t>DY27Q2</t>
  </si>
  <si>
    <t>DY27Q3</t>
  </si>
  <si>
    <t>DY27Q4</t>
  </si>
  <si>
    <t>DY28Q1</t>
  </si>
  <si>
    <t>DY28Q2</t>
  </si>
  <si>
    <t>DY28Q3</t>
  </si>
  <si>
    <t>DY28Q4</t>
  </si>
  <si>
    <t>DY29Q1</t>
  </si>
  <si>
    <t>DY29Q2</t>
  </si>
  <si>
    <t>DY29Q3</t>
  </si>
  <si>
    <t>DY29Q4</t>
  </si>
  <si>
    <t>DY30Q1</t>
  </si>
  <si>
    <t>DY30Q2</t>
  </si>
  <si>
    <t>DY30Q3</t>
  </si>
  <si>
    <t>DY30Q4</t>
  </si>
  <si>
    <t>DY31Q1</t>
  </si>
  <si>
    <t>DY31Q2</t>
  </si>
  <si>
    <t>DY31Q3</t>
  </si>
  <si>
    <t>DY31Q4</t>
  </si>
  <si>
    <t>DY32Q1</t>
  </si>
  <si>
    <t>DY32Q2</t>
  </si>
  <si>
    <t>DY32Q3</t>
  </si>
  <si>
    <t>DY32Q4</t>
  </si>
  <si>
    <t>DY33Q1</t>
  </si>
  <si>
    <t>DY33Q2</t>
  </si>
  <si>
    <t>DY33Q3</t>
  </si>
  <si>
    <t>DY33Q4</t>
  </si>
  <si>
    <t>DY34Q1</t>
  </si>
  <si>
    <t>DY34Q2</t>
  </si>
  <si>
    <t>DY34Q3</t>
  </si>
  <si>
    <t>DY34Q4</t>
  </si>
  <si>
    <t>DY35Q1</t>
  </si>
  <si>
    <t>DY35Q2</t>
  </si>
  <si>
    <t>DY35Q3</t>
  </si>
  <si>
    <t>DY35Q4</t>
  </si>
  <si>
    <t>DY36Q1</t>
  </si>
  <si>
    <t>DY36Q2</t>
  </si>
  <si>
    <t>DY36Q3</t>
  </si>
  <si>
    <t>DY36Q4</t>
  </si>
  <si>
    <t>DY37Q1</t>
  </si>
  <si>
    <t>DY37Q2</t>
  </si>
  <si>
    <t>DY37Q3</t>
  </si>
  <si>
    <t>DY37Q4</t>
  </si>
  <si>
    <t>DY38Q1</t>
  </si>
  <si>
    <t>DY38Q2</t>
  </si>
  <si>
    <t>DY38Q3</t>
  </si>
  <si>
    <t>DY38Q4</t>
  </si>
  <si>
    <t>DY39Q1</t>
  </si>
  <si>
    <t>DY39Q2</t>
  </si>
  <si>
    <t>DY39Q3</t>
  </si>
  <si>
    <t>DY39Q4</t>
  </si>
  <si>
    <t>DY40Q1</t>
  </si>
  <si>
    <t>DY40Q2</t>
  </si>
  <si>
    <t>DY40Q3</t>
  </si>
  <si>
    <t>DY40Q4</t>
  </si>
  <si>
    <t>DY41Q1</t>
  </si>
  <si>
    <t>DY41Q2</t>
  </si>
  <si>
    <t>DY41Q3</t>
  </si>
  <si>
    <t>DY41Q4</t>
  </si>
  <si>
    <t>DY42Q1</t>
  </si>
  <si>
    <t>DY42Q2</t>
  </si>
  <si>
    <t>DY42Q3</t>
  </si>
  <si>
    <t>DY42Q4</t>
  </si>
  <si>
    <t>DY43Q1</t>
  </si>
  <si>
    <t>DY43Q2</t>
  </si>
  <si>
    <t>DY43Q3</t>
  </si>
  <si>
    <t>DY43Q4</t>
  </si>
  <si>
    <t>DY44Q1</t>
  </si>
  <si>
    <t>DY44Q2</t>
  </si>
  <si>
    <t>DY44Q3</t>
  </si>
  <si>
    <t>DY44Q4</t>
  </si>
  <si>
    <t>DY45Q1</t>
  </si>
  <si>
    <t>DY45Q2</t>
  </si>
  <si>
    <t>DY45Q3</t>
  </si>
  <si>
    <t>DY45Q4</t>
  </si>
  <si>
    <t>DY46Q1</t>
  </si>
  <si>
    <t>DY46Q2</t>
  </si>
  <si>
    <t>DY46Q3</t>
  </si>
  <si>
    <t>DY46Q4</t>
  </si>
  <si>
    <t>DY47Q1</t>
  </si>
  <si>
    <t>DY47Q2</t>
  </si>
  <si>
    <t>DY47Q3</t>
  </si>
  <si>
    <t>DY47Q4</t>
  </si>
  <si>
    <t>DY48Q1</t>
  </si>
  <si>
    <t>DY48Q2</t>
  </si>
  <si>
    <t>DY48Q3</t>
  </si>
  <si>
    <t>DY48Q4</t>
  </si>
  <si>
    <t>DY49Q1</t>
  </si>
  <si>
    <t>DY49Q2</t>
  </si>
  <si>
    <t>DY49Q3</t>
  </si>
  <si>
    <t>DY49Q4</t>
  </si>
  <si>
    <t>DY50Q1</t>
  </si>
  <si>
    <t>DY50Q2</t>
  </si>
  <si>
    <t>DY50Q3</t>
  </si>
  <si>
    <t>DY50Q4</t>
  </si>
  <si>
    <t>DY51Q1</t>
  </si>
  <si>
    <t>DY51Q2</t>
  </si>
  <si>
    <t>DY51Q3</t>
  </si>
  <si>
    <t>DY51Q4</t>
  </si>
  <si>
    <t>DY52Q1</t>
  </si>
  <si>
    <t>DY52Q2</t>
  </si>
  <si>
    <t>DY52Q3</t>
  </si>
  <si>
    <t>DY52Q4</t>
  </si>
  <si>
    <t>DY53Q1</t>
  </si>
  <si>
    <t>DY53Q2</t>
  </si>
  <si>
    <t>DY53Q3</t>
  </si>
  <si>
    <t>DY53Q4</t>
  </si>
  <si>
    <t>DY54Q1</t>
  </si>
  <si>
    <t>DY54Q2</t>
  </si>
  <si>
    <t>DY54Q3</t>
  </si>
  <si>
    <t>DY54Q4</t>
  </si>
  <si>
    <t>DY55Q1</t>
  </si>
  <si>
    <t>DY55Q2</t>
  </si>
  <si>
    <t>DY55Q3</t>
  </si>
  <si>
    <t>DY55Q4</t>
  </si>
  <si>
    <t>DY56Q1</t>
  </si>
  <si>
    <t>DY56Q2</t>
  </si>
  <si>
    <t>DY56Q3</t>
  </si>
  <si>
    <t>DY56Q4</t>
  </si>
  <si>
    <t>DY57Q1</t>
  </si>
  <si>
    <t>DY57Q2</t>
  </si>
  <si>
    <t>DY57Q3</t>
  </si>
  <si>
    <t>DY57Q4</t>
  </si>
  <si>
    <t>DY58Q1</t>
  </si>
  <si>
    <t>DY58Q2</t>
  </si>
  <si>
    <t>DY58Q3</t>
  </si>
  <si>
    <t>DY58Q4</t>
  </si>
  <si>
    <t>DY59Q1</t>
  </si>
  <si>
    <t>DY59Q2</t>
  </si>
  <si>
    <t>DY59Q3</t>
  </si>
  <si>
    <t>DY59Q4</t>
  </si>
  <si>
    <t>DY60Q1</t>
  </si>
  <si>
    <t>DY60Q2</t>
  </si>
  <si>
    <t>DY60Q3</t>
  </si>
  <si>
    <t>DY60Q4</t>
  </si>
  <si>
    <t>DY61Q1</t>
  </si>
  <si>
    <t>DY61Q2</t>
  </si>
  <si>
    <t>DY61Q3</t>
  </si>
  <si>
    <t>DY61Q4</t>
  </si>
  <si>
    <t>DY62Q1</t>
  </si>
  <si>
    <t>DY62Q2</t>
  </si>
  <si>
    <t>DY62Q3</t>
  </si>
  <si>
    <t>DY62Q4</t>
  </si>
  <si>
    <t>DY63Q1</t>
  </si>
  <si>
    <t>DY63Q2</t>
  </si>
  <si>
    <t>DY63Q3</t>
  </si>
  <si>
    <t>DY63Q4</t>
  </si>
  <si>
    <t>DY64Q1</t>
  </si>
  <si>
    <t>DY64Q2</t>
  </si>
  <si>
    <t>DY64Q3</t>
  </si>
  <si>
    <t>DY64Q4</t>
  </si>
  <si>
    <t>DY65Q1</t>
  </si>
  <si>
    <t>DY65Q2</t>
  </si>
  <si>
    <t>DY65Q3</t>
  </si>
  <si>
    <t>DY65Q4</t>
  </si>
  <si>
    <t>DY66Q1</t>
  </si>
  <si>
    <t>DY66Q2</t>
  </si>
  <si>
    <t>DY66Q3</t>
  </si>
  <si>
    <t>DY66Q4</t>
  </si>
  <si>
    <t>DY67Q1</t>
  </si>
  <si>
    <t>DY67Q2</t>
  </si>
  <si>
    <t>DY67Q3</t>
  </si>
  <si>
    <t>DY67Q4</t>
  </si>
  <si>
    <t>DY68Q1</t>
  </si>
  <si>
    <t>DY68Q2</t>
  </si>
  <si>
    <t>DY68Q3</t>
  </si>
  <si>
    <t>DY68Q4</t>
  </si>
  <si>
    <t>DY69Q1</t>
  </si>
  <si>
    <t>DY69Q2</t>
  </si>
  <si>
    <t>DY69Q3</t>
  </si>
  <si>
    <t>DY69Q4</t>
  </si>
  <si>
    <t>DY70Q1</t>
  </si>
  <si>
    <t>DY70Q2</t>
  </si>
  <si>
    <t>DY70Q3</t>
  </si>
  <si>
    <t>DY70Q4</t>
  </si>
  <si>
    <t>DY71Q1</t>
  </si>
  <si>
    <t>DY71Q2</t>
  </si>
  <si>
    <t>DY71Q3</t>
  </si>
  <si>
    <t>DY71Q4</t>
  </si>
  <si>
    <t>DY72Q1</t>
  </si>
  <si>
    <t>DY72Q2</t>
  </si>
  <si>
    <t>DY72Q3</t>
  </si>
  <si>
    <t>DY72Q4</t>
  </si>
  <si>
    <t>DY73Q1</t>
  </si>
  <si>
    <t>DY73Q2</t>
  </si>
  <si>
    <t>DY73Q3</t>
  </si>
  <si>
    <t>DY73Q4</t>
  </si>
  <si>
    <t>DY74Q1</t>
  </si>
  <si>
    <t>DY74Q2</t>
  </si>
  <si>
    <t>DY74Q3</t>
  </si>
  <si>
    <t>DY74Q4</t>
  </si>
  <si>
    <t>DY75Q1</t>
  </si>
  <si>
    <t>DY75Q2</t>
  </si>
  <si>
    <t>DY75Q3</t>
  </si>
  <si>
    <t>DY75Q4</t>
  </si>
  <si>
    <t>DY76Q1</t>
  </si>
  <si>
    <t>DY76Q2</t>
  </si>
  <si>
    <t>DY76Q3</t>
  </si>
  <si>
    <t>DY76Q4</t>
  </si>
  <si>
    <t>DY77Q1</t>
  </si>
  <si>
    <t>DY77Q2</t>
  </si>
  <si>
    <t>DY77Q3</t>
  </si>
  <si>
    <t>DY77Q4</t>
  </si>
  <si>
    <t>DY78Q1</t>
  </si>
  <si>
    <t>DY78Q2</t>
  </si>
  <si>
    <t>DY78Q3</t>
  </si>
  <si>
    <t>DY78Q4</t>
  </si>
  <si>
    <t>DY79Q1</t>
  </si>
  <si>
    <t>DY79Q2</t>
  </si>
  <si>
    <t>DY79Q3</t>
  </si>
  <si>
    <t>DY79Q4</t>
  </si>
  <si>
    <t>DY80Q1</t>
  </si>
  <si>
    <t>DY80Q2</t>
  </si>
  <si>
    <t>DY80Q3</t>
  </si>
  <si>
    <t>DY80Q4</t>
  </si>
  <si>
    <t>DY81Q1</t>
  </si>
  <si>
    <t>DY81Q2</t>
  </si>
  <si>
    <t>DY81Q3</t>
  </si>
  <si>
    <t>DY81Q4</t>
  </si>
  <si>
    <t>DY82Q1</t>
  </si>
  <si>
    <t>DY82Q2</t>
  </si>
  <si>
    <t>DY82Q3</t>
  </si>
  <si>
    <t>DY82Q4</t>
  </si>
  <si>
    <t>DY83Q1</t>
  </si>
  <si>
    <t>DY83Q2</t>
  </si>
  <si>
    <t>DY83Q3</t>
  </si>
  <si>
    <t>DY83Q4</t>
  </si>
  <si>
    <t>DY84Q1</t>
  </si>
  <si>
    <t>DY84Q2</t>
  </si>
  <si>
    <t>DY84Q3</t>
  </si>
  <si>
    <t>DY84Q4</t>
  </si>
  <si>
    <t>DY85Q1</t>
  </si>
  <si>
    <t>DY85Q2</t>
  </si>
  <si>
    <t>DY85Q3</t>
  </si>
  <si>
    <t>DY85Q4</t>
  </si>
  <si>
    <t>DY86Q1</t>
  </si>
  <si>
    <t>DY86Q2</t>
  </si>
  <si>
    <t>DY86Q3</t>
  </si>
  <si>
    <t>DY86Q4</t>
  </si>
  <si>
    <t>DY87Q1</t>
  </si>
  <si>
    <t>DY87Q2</t>
  </si>
  <si>
    <t>DY87Q3</t>
  </si>
  <si>
    <t>DY87Q4</t>
  </si>
  <si>
    <t>DY88Q1</t>
  </si>
  <si>
    <t>DY88Q2</t>
  </si>
  <si>
    <t>DY88Q3</t>
  </si>
  <si>
    <t>DY88Q4</t>
  </si>
  <si>
    <t>DY89Q1</t>
  </si>
  <si>
    <t>DY89Q2</t>
  </si>
  <si>
    <t>DY89Q3</t>
  </si>
  <si>
    <t>DY89Q4</t>
  </si>
  <si>
    <t>DY90Q1</t>
  </si>
  <si>
    <t>DY90Q2</t>
  </si>
  <si>
    <t>DY90Q3</t>
  </si>
  <si>
    <t>DY90Q4</t>
  </si>
  <si>
    <t>DY91Q1</t>
  </si>
  <si>
    <t>DY91Q2</t>
  </si>
  <si>
    <t>DY91Q3</t>
  </si>
  <si>
    <t>DY91Q4</t>
  </si>
  <si>
    <t>DY92Q1</t>
  </si>
  <si>
    <t>DY92Q2</t>
  </si>
  <si>
    <t>DY92Q3</t>
  </si>
  <si>
    <t>DY92Q4</t>
  </si>
  <si>
    <t>DY93Q1</t>
  </si>
  <si>
    <t>DY93Q2</t>
  </si>
  <si>
    <t>DY93Q3</t>
  </si>
  <si>
    <t>DY93Q4</t>
  </si>
  <si>
    <t>DY94Q1</t>
  </si>
  <si>
    <t>DY94Q2</t>
  </si>
  <si>
    <t>DY94Q3</t>
  </si>
  <si>
    <t>DY94Q4</t>
  </si>
  <si>
    <t>DY95Q1</t>
  </si>
  <si>
    <t>DY95Q2</t>
  </si>
  <si>
    <t>DY95Q3</t>
  </si>
  <si>
    <t>DY95Q4</t>
  </si>
  <si>
    <t>DY96Q1</t>
  </si>
  <si>
    <t>DY96Q2</t>
  </si>
  <si>
    <t>DY96Q3</t>
  </si>
  <si>
    <t>DY96Q4</t>
  </si>
  <si>
    <t>DY97Q1</t>
  </si>
  <si>
    <t>DY97Q2</t>
  </si>
  <si>
    <t>DY97Q3</t>
  </si>
  <si>
    <t>DY97Q4</t>
  </si>
  <si>
    <t>DY98Q1</t>
  </si>
  <si>
    <t>DY98Q2</t>
  </si>
  <si>
    <t>DY98Q3</t>
  </si>
  <si>
    <t>DY98Q4</t>
  </si>
  <si>
    <t>DY99Q1</t>
  </si>
  <si>
    <t>DY99Q2</t>
  </si>
  <si>
    <t>DY99Q3</t>
  </si>
  <si>
    <t>DY99Q4</t>
  </si>
  <si>
    <t>DY100Q1</t>
  </si>
  <si>
    <t>DY100Q2</t>
  </si>
  <si>
    <t>DY100Q3</t>
  </si>
  <si>
    <t>DY100Q4</t>
  </si>
  <si>
    <r>
      <t xml:space="preserve">a </t>
    </r>
    <r>
      <rPr>
        <b/>
        <sz val="11"/>
        <rFont val="Times New Roman"/>
        <family val="1"/>
      </rPr>
      <t>SMI/SED demonstration start date</t>
    </r>
    <r>
      <rPr>
        <sz val="11"/>
        <rFont val="Times New Roman"/>
        <family val="1"/>
      </rPr>
      <t>: For monitoring purposes, CMS defines the start date of the demonstration as the effective date listed in the state’s STCs at time of SMI/SED demonstration approval.  For example, if the state’s STCs at the time of SMI/SED demonstration approval note that the demonstration is effective January 1, 2020 – December 31, 2025, the state should consider January 1, 2020 to be the start date of the demonstration.  Note that the effective date is considered to be the first day the state may begin its SMI/SED demonstration.  In many cases, the effective date is distinct from the approval date of a demonstration; that is, in certain cases, CMS may approve a section 1115 demonstration with an effective date that is in the future.  For example, CMS may approve an extension request on December 15, 2020, with an effective date of January 1, 2021 for the new demonstration period.  In many cases, the effective date also differs from the date a state begins implementing its demonstration. To generate an accurate reporting schedule, the start date as listed in Table 1 of the “SMI/SED reporting schedule" tab should align with the first day of a month.  If a state’s SMI/SED demonstration begins on any day other than the first day of the month, the state should list its start date as the first day of the month in which the effective date occurs.  For example, if a state’s effective date is listed as January 15, 2020, the state should indicate "01/01/2020" as the start date in Table 1 of the “SMI-SED reporting schedule” tab.  Please see Appendix A of the Monitoring Protocol Instructions for more information on determining demonstration quarter timing.</t>
    </r>
  </si>
  <si>
    <r>
      <rPr>
        <vertAlign val="superscript"/>
        <sz val="11"/>
        <rFont val="Times New Roman"/>
        <family val="1"/>
      </rPr>
      <t>b</t>
    </r>
    <r>
      <rPr>
        <sz val="11"/>
        <rFont val="Times New Roman"/>
        <family val="1"/>
      </rPr>
      <t xml:space="preserve"> The auto-populated reporting schedule in Table 2 outlines the data the state is expected to report for each SMI/SED demonstration year and quarter.  However, the state is not expected to begin reporting any metrics data until after protocol approval.  The state should see Section B of the Monitoring Report Instructions for more information on retrospective reporting of data following protocol approval.
AA# refers to the Annual Assessment of the Availability of Mental Health Services (“Annual Availability Assessment”) and the SMI/SED DY in which the Annual Availability Assessment will be submitted (for example, “AA1” refers to the Annual Availability Assessment that will be submitted with the state’s annual monitoring report for SMI/SED DY1).  Data in each Annual Availability Assessment should be reported as of the month and day indicated in the state’s approved monitoring protocol.  If the state cannot submit its Annual Availability Assessments when it submits its annual monitoring reports, it should propose and describe a reporting deviation in Columns G and H.</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</si>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</sst>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mm/dd/yyyy"/>
  </numFmts>
  <fonts count="43" x14ac:knownFonts="1">
    <font>
      <sz val="11"/>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11"/>
      <color theme="0"/>
      <name val="Calibri"/>
      <family val="2"/>
      <scheme val="minor"/>
    </font>
    <font>
      <sz val="11"/>
      <color theme="1"/>
      <name val="Calibri"/>
      <family val="2"/>
      <scheme val="minor"/>
    </font>
    <font>
      <sz val="11"/>
      <color theme="2" tint="-0.249977111117893"/>
      <name val="Calibri"/>
      <family val="2"/>
      <scheme val="minor"/>
    </font>
    <font>
      <b/>
      <vertAlign val="superscript"/>
      <sz val="11"/>
      <color theme="0"/>
      <name val="Calibri"/>
      <family val="2"/>
      <scheme val="minor"/>
    </font>
    <font>
      <sz val="11"/>
      <color rgb="FF006100"/>
      <name val="Calibri"/>
      <family val="2"/>
      <scheme val="minor"/>
    </font>
    <font>
      <sz val="11"/>
      <color rgb="FF9C0006"/>
      <name val="Calibri"/>
      <family val="2"/>
      <scheme val="minor"/>
    </font>
    <font>
      <vertAlign val="superscript"/>
      <sz val="10"/>
      <color theme="1"/>
      <name val="Times New Roman"/>
      <family val="1"/>
    </font>
    <font>
      <sz val="11"/>
      <color theme="5"/>
      <name val="Calibri"/>
      <family val="2"/>
      <scheme val="minor"/>
    </font>
    <font>
      <sz val="7"/>
      <color rgb="FF000000"/>
      <name val="Times New Roman"/>
      <family val="1"/>
    </font>
    <font>
      <b/>
      <sz val="16"/>
      <color theme="1"/>
      <name val="Times New Roman"/>
      <family val="1"/>
    </font>
    <font>
      <i/>
      <sz val="11"/>
      <name val="Times New Roman"/>
      <family val="1"/>
    </font>
    <font>
      <sz val="11"/>
      <name val="Times New Roman"/>
      <family val="1"/>
    </font>
    <font>
      <sz val="11"/>
      <color theme="1"/>
      <name val="Times New Roman"/>
      <family val="1"/>
    </font>
    <font>
      <b/>
      <sz val="11"/>
      <color theme="1"/>
      <name val="Times New Roman"/>
      <family val="1"/>
    </font>
    <font>
      <b/>
      <sz val="11"/>
      <name val="Times New Roman"/>
      <family val="1"/>
    </font>
    <font>
      <b/>
      <sz val="11"/>
      <color theme="0"/>
      <name val="Times New Roman"/>
      <family val="1"/>
    </font>
    <font>
      <b/>
      <i/>
      <sz val="11"/>
      <name val="Times New Roman"/>
      <family val="1"/>
    </font>
    <font>
      <i/>
      <u/>
      <sz val="11"/>
      <name val="Times New Roman"/>
      <family val="1"/>
    </font>
    <font>
      <sz val="11"/>
      <color theme="0"/>
      <name val="Times New Roman"/>
      <family val="1"/>
    </font>
    <font>
      <vertAlign val="superscript"/>
      <sz val="12"/>
      <name val="Times New Roman"/>
      <family val="1"/>
    </font>
    <font>
      <sz val="11"/>
      <color rgb="FF6C6F70"/>
      <name val="Times New Roman"/>
      <family val="1"/>
    </font>
    <font>
      <b/>
      <vertAlign val="superscript"/>
      <sz val="11"/>
      <name val="Times New Roman"/>
      <family val="1"/>
    </font>
    <font>
      <i/>
      <vertAlign val="superscript"/>
      <sz val="11"/>
      <name val="Times New Roman"/>
      <family val="1"/>
    </font>
    <font>
      <vertAlign val="superscript"/>
      <sz val="11"/>
      <name val="Times New Roman"/>
      <family val="1"/>
    </font>
    <font>
      <sz val="11"/>
      <color rgb="FF000000"/>
      <name val="Times New Roman"/>
      <family val="1"/>
    </font>
    <font>
      <b/>
      <sz val="16"/>
      <name val="Times New Roman"/>
      <family val="1"/>
    </font>
    <font>
      <sz val="12"/>
      <color rgb="FF000000"/>
      <name val="Times New Roman"/>
      <family val="1"/>
    </font>
    <font>
      <b/>
      <vertAlign val="superscript"/>
      <sz val="11"/>
      <color theme="0"/>
      <name val="Times New Roman"/>
      <family val="1"/>
    </font>
    <font>
      <sz val="10"/>
      <color theme="1"/>
      <name val="Times New Roman"/>
      <family val="1"/>
    </font>
    <font>
      <b/>
      <sz val="1"/>
      <color rgb="FF6C6F70"/>
      <name val="Times New Roman"/>
      <family val="1"/>
    </font>
    <font>
      <sz val="1"/>
      <color rgb="FF6C6F70"/>
      <name val="Times New Roman"/>
      <family val="1"/>
    </font>
    <font>
      <sz val="11"/>
      <color rgb="FFD9D9D9"/>
      <name val="Times New Roman"/>
      <family val="1"/>
    </font>
    <font>
      <sz val="11"/>
      <color rgb="FFF2F2F2"/>
      <name val="Times New Roman"/>
      <family val="1"/>
    </font>
    <font>
      <b/>
      <sz val="16"/>
      <color theme="0"/>
      <name val="Times New Roman"/>
      <family val="1"/>
    </font>
    <font>
      <sz val="11"/>
      <color theme="0" tint="-0.24994659260841701"/>
      <name val="Times New Roman"/>
      <family val="1"/>
    </font>
    <font>
      <sz val="1"/>
      <color theme="0" tint="-0.249977111117893"/>
      <name val="Times New Roman"/>
      <family val="1"/>
    </font>
    <font>
      <sz val="11"/>
      <color theme="0" tint="-0.14996795556505021"/>
      <name val="Times New Roman"/>
      <family val="1"/>
    </font>
    <font>
      <i/>
      <sz val="1"/>
      <color rgb="FFAEAAAA"/>
      <name val="Times New Roman"/>
      <family val="1"/>
    </font>
    <font>
      <sz val="1"/>
      <color theme="0" tint="-0.14999847407452621"/>
      <name val="Times New Roman"/>
      <family val="1"/>
    </font>
  </fonts>
  <fills count="1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6C6F70"/>
        <bgColor indexed="64"/>
      </patternFill>
    </fill>
    <fill>
      <patternFill patternType="solid">
        <fgColor theme="2" tint="-9.9978637043366805E-2"/>
        <bgColor indexed="64"/>
      </patternFill>
    </fill>
    <fill>
      <patternFill patternType="solid">
        <fgColor rgb="FFFFFFCC"/>
      </patternFill>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rgb="FFFFC7CE"/>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D9D9D9"/>
        <bgColor indexed="64"/>
      </patternFill>
    </fill>
    <fill>
      <patternFill patternType="lightUp">
        <bgColor theme="2"/>
      </patternFill>
    </fill>
    <fill>
      <patternFill patternType="lightUp">
        <bgColor theme="0" tint="-0.24994659260841701"/>
      </patternFill>
    </fill>
  </fills>
  <borders count="72">
    <border>
      <left/>
      <right/>
      <top/>
      <bottom/>
      <diagonal/>
    </border>
    <border>
      <left style="thin">
        <color theme="0"/>
      </left>
      <right/>
      <top/>
      <bottom/>
      <diagonal/>
    </border>
    <border>
      <left/>
      <right style="thin">
        <color theme="0"/>
      </right>
      <top/>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indexed="64"/>
      </left>
      <right style="thin">
        <color indexed="64"/>
      </right>
      <top/>
      <bottom style="thin">
        <color indexed="64"/>
      </bottom>
      <diagonal/>
    </border>
    <border>
      <left/>
      <right/>
      <top style="thin">
        <color theme="1" tint="0.499984740745262"/>
      </top>
      <bottom/>
      <diagonal/>
    </border>
    <border>
      <left style="thin">
        <color theme="1" tint="0.499984740745262"/>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top/>
      <bottom/>
      <diagonal/>
    </border>
    <border>
      <left/>
      <right style="thin">
        <color indexed="64"/>
      </right>
      <top style="thin">
        <color rgb="FF808080"/>
      </top>
      <bottom/>
      <diagonal/>
    </border>
    <border>
      <left/>
      <right style="thin">
        <color indexed="64"/>
      </right>
      <top/>
      <bottom style="thin">
        <color indexed="64"/>
      </bottom>
      <diagonal/>
    </border>
    <border>
      <left style="thin">
        <color rgb="FFB2B2B2"/>
      </left>
      <right/>
      <top style="thin">
        <color rgb="FFB2B2B2"/>
      </top>
      <bottom/>
      <diagonal/>
    </border>
    <border>
      <left style="thin">
        <color indexed="64"/>
      </left>
      <right/>
      <top style="thin">
        <color rgb="FFB2B2B2"/>
      </top>
      <bottom/>
      <diagonal/>
    </border>
    <border>
      <left style="thin">
        <color rgb="FFB2B2B2"/>
      </left>
      <right style="thin">
        <color indexed="64"/>
      </right>
      <top style="thin">
        <color rgb="FFB2B2B2"/>
      </top>
      <bottom/>
      <diagonal/>
    </border>
    <border>
      <left/>
      <right/>
      <top style="thin">
        <color rgb="FF808080"/>
      </top>
      <bottom/>
      <diagonal/>
    </border>
    <border>
      <left/>
      <right/>
      <top style="thin">
        <color rgb="FF808080"/>
      </top>
      <bottom style="thin">
        <color indexed="64"/>
      </bottom>
      <diagonal/>
    </border>
    <border>
      <left style="thin">
        <color theme="1" tint="0.499984740745262"/>
      </left>
      <right/>
      <top style="thin">
        <color theme="1" tint="0.499984740745262"/>
      </top>
      <bottom/>
      <diagonal/>
    </border>
    <border>
      <left/>
      <right/>
      <top style="medium">
        <color indexed="64"/>
      </top>
      <bottom/>
      <diagonal/>
    </border>
    <border>
      <left/>
      <right/>
      <top style="thin">
        <color theme="0"/>
      </top>
      <bottom/>
      <diagonal/>
    </border>
    <border>
      <left style="thin">
        <color indexed="64"/>
      </left>
      <right/>
      <top style="thin">
        <color indexed="64"/>
      </top>
      <bottom/>
      <diagonal/>
    </border>
    <border>
      <left style="thin">
        <color theme="0" tint="-0.34998626667073579"/>
      </left>
      <right/>
      <top style="thin">
        <color indexed="64"/>
      </top>
      <bottom/>
      <diagonal/>
    </border>
    <border>
      <left style="thin">
        <color theme="0" tint="-0.34998626667073579"/>
      </left>
      <right style="thin">
        <color indexed="64"/>
      </right>
      <top style="thin">
        <color indexed="64"/>
      </top>
      <bottom/>
      <diagonal/>
    </border>
    <border>
      <left style="thin">
        <color theme="0" tint="-0.34998626667073579"/>
      </left>
      <right/>
      <top style="medium">
        <color theme="0" tint="-0.34998626667073579"/>
      </top>
      <bottom/>
      <diagonal/>
    </border>
    <border>
      <left style="thin">
        <color theme="0" tint="-0.34998626667073579"/>
      </left>
      <right style="thin">
        <color indexed="64"/>
      </right>
      <top style="medium">
        <color theme="0" tint="-0.34998626667073579"/>
      </top>
      <bottom/>
      <diagonal/>
    </border>
    <border>
      <left/>
      <right/>
      <top style="thin">
        <color indexed="64"/>
      </top>
      <bottom/>
      <diagonal/>
    </border>
    <border>
      <left/>
      <right/>
      <top style="medium">
        <color theme="0" tint="-0.34998626667073579"/>
      </top>
      <bottom/>
      <diagonal/>
    </border>
    <border>
      <left style="thin">
        <color rgb="FFB2B2B2"/>
      </left>
      <right style="thin">
        <color rgb="FFB2B2B2"/>
      </right>
      <top style="thin">
        <color rgb="FFB2B2B2"/>
      </top>
      <bottom style="medium">
        <color indexed="64"/>
      </bottom>
      <diagonal/>
    </border>
    <border>
      <left style="thin">
        <color rgb="FFB2B2B2"/>
      </left>
      <right style="thin">
        <color indexed="64"/>
      </right>
      <top style="thin">
        <color rgb="FFB2B2B2"/>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theme="0" tint="-0.34998626667073579"/>
      </right>
      <top style="medium">
        <color theme="0" tint="-0.34998626667073579"/>
      </top>
      <bottom style="thin">
        <color indexed="64"/>
      </bottom>
      <diagonal/>
    </border>
    <border>
      <left style="thin">
        <color theme="0" tint="-0.34998626667073579"/>
      </left>
      <right style="thin">
        <color indexed="64"/>
      </right>
      <top style="medium">
        <color theme="0" tint="-0.34998626667073579"/>
      </top>
      <bottom style="thin">
        <color indexed="64"/>
      </bottom>
      <diagonal/>
    </border>
    <border>
      <left style="thin">
        <color theme="0" tint="-0.34998626667073579"/>
      </left>
      <right style="thin">
        <color indexed="64"/>
      </right>
      <top/>
      <bottom/>
      <diagonal/>
    </border>
    <border>
      <left style="thin">
        <color rgb="FF808080"/>
      </left>
      <right style="thin">
        <color indexed="64"/>
      </right>
      <top style="medium">
        <color indexed="64"/>
      </top>
      <bottom style="medium">
        <color indexed="64"/>
      </bottom>
      <diagonal/>
    </border>
    <border>
      <left style="thin">
        <color rgb="FF808080"/>
      </left>
      <right/>
      <top style="medium">
        <color indexed="64"/>
      </top>
      <bottom style="medium">
        <color indexed="64"/>
      </bottom>
      <diagonal/>
    </border>
    <border>
      <left style="thin">
        <color indexed="64"/>
      </left>
      <right/>
      <top style="medium">
        <color indexed="64"/>
      </top>
      <bottom style="medium">
        <color indexed="64"/>
      </bottom>
      <diagonal/>
    </border>
    <border>
      <left style="thin">
        <color rgb="FF808080"/>
      </left>
      <right style="thin">
        <color rgb="FF808080"/>
      </right>
      <top/>
      <bottom style="medium">
        <color rgb="FF6C6F70"/>
      </bottom>
      <diagonal/>
    </border>
    <border>
      <left style="thin">
        <color rgb="FF808080"/>
      </left>
      <right/>
      <top style="thick">
        <color rgb="FF808080"/>
      </top>
      <bottom style="thick">
        <color rgb="FF808080"/>
      </bottom>
      <diagonal/>
    </border>
    <border>
      <left style="thin">
        <color indexed="64"/>
      </left>
      <right/>
      <top style="thick">
        <color rgb="FF808080"/>
      </top>
      <bottom style="thick">
        <color rgb="FF808080"/>
      </bottom>
      <diagonal/>
    </border>
    <border>
      <left style="thin">
        <color rgb="FF808080"/>
      </left>
      <right style="thin">
        <color indexed="64"/>
      </right>
      <top style="thick">
        <color rgb="FF808080"/>
      </top>
      <bottom style="thick">
        <color rgb="FF808080"/>
      </bottom>
      <diagonal/>
    </border>
    <border>
      <left style="thin">
        <color rgb="FF808080"/>
      </left>
      <right/>
      <top style="medium">
        <color indexed="64"/>
      </top>
      <bottom/>
      <diagonal/>
    </border>
    <border>
      <left style="thin">
        <color indexed="64"/>
      </left>
      <right/>
      <top style="medium">
        <color indexed="64"/>
      </top>
      <bottom/>
      <diagonal/>
    </border>
    <border>
      <left style="thin">
        <color rgb="FF808080"/>
      </left>
      <right/>
      <top style="thick">
        <color rgb="FF808080"/>
      </top>
      <bottom style="thin">
        <color rgb="FF808080"/>
      </bottom>
      <diagonal/>
    </border>
    <border>
      <left style="thin">
        <color rgb="FF6C6F70"/>
      </left>
      <right/>
      <top style="thick">
        <color rgb="FF808080"/>
      </top>
      <bottom style="thin">
        <color rgb="FF808080"/>
      </bottom>
      <diagonal/>
    </border>
    <border>
      <left style="thin">
        <color indexed="64"/>
      </left>
      <right/>
      <top style="thick">
        <color rgb="FF808080"/>
      </top>
      <bottom style="thin">
        <color rgb="FF808080"/>
      </bottom>
      <diagonal/>
    </border>
    <border>
      <left style="thin">
        <color rgb="FF808080"/>
      </left>
      <right style="thin">
        <color indexed="64"/>
      </right>
      <top style="thick">
        <color rgb="FF808080"/>
      </top>
      <bottom style="thin">
        <color rgb="FF808080"/>
      </bottom>
      <diagonal/>
    </border>
    <border>
      <left style="thin">
        <color rgb="FF808080"/>
      </left>
      <right style="thin">
        <color indexed="64"/>
      </right>
      <top style="medium">
        <color indexed="64"/>
      </top>
      <bottom style="thick">
        <color rgb="FF808080"/>
      </bottom>
      <diagonal/>
    </border>
    <border>
      <left/>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style="thin">
        <color theme="1" tint="0.499984740745262"/>
      </left>
      <right style="thin">
        <color indexed="64"/>
      </right>
      <top/>
      <bottom/>
      <diagonal/>
    </border>
    <border>
      <left style="thin">
        <color theme="1" tint="0.499984740745262"/>
      </left>
      <right style="thin">
        <color indexed="64"/>
      </right>
      <top style="thin">
        <color theme="1" tint="0.499984740745262"/>
      </top>
      <bottom/>
      <diagonal/>
    </border>
    <border>
      <left style="thin">
        <color theme="1" tint="0.499984740745262"/>
      </left>
      <right style="thin">
        <color indexed="64"/>
      </right>
      <top style="thin">
        <color theme="1" tint="0.499984740745262"/>
      </top>
      <bottom style="thin">
        <color indexed="64"/>
      </bottom>
      <diagonal/>
    </border>
    <border>
      <left/>
      <right style="thin">
        <color indexed="64"/>
      </right>
      <top/>
      <bottom style="thin">
        <color rgb="FFB2B2B2"/>
      </bottom>
      <diagonal/>
    </border>
  </borders>
  <cellStyleXfs count="5">
    <xf numFmtId="0" fontId="0" fillId="0" borderId="0"/>
    <xf numFmtId="0" fontId="5" fillId="6" borderId="3" applyNumberFormat="0" applyFont="0" applyAlignment="0" applyProtection="0"/>
    <xf numFmtId="0" fontId="6" fillId="6" borderId="3"/>
    <xf numFmtId="0" fontId="8" fillId="9" borderId="0" applyNumberFormat="0" applyBorder="0" applyAlignment="0" applyProtection="0"/>
    <xf numFmtId="0" fontId="9" fillId="10" borderId="0" applyNumberFormat="0" applyBorder="0" applyAlignment="0" applyProtection="0"/>
  </cellStyleXfs>
  <cellXfs count="321">
    <xf numFmtId="0" fontId="0" fillId="0" borderId="0" xfId="0"/>
    <xf numFmtId="0" fontId="0" fillId="0" borderId="0" xfId="0" applyAlignment="1">
      <alignment horizontal="left" vertical="center"/>
    </xf>
    <xf numFmtId="0" fontId="3" fillId="0" borderId="0" xfId="0" applyFont="1"/>
    <xf numFmtId="0" fontId="4" fillId="0" borderId="0" xfId="0" applyFont="1"/>
    <xf numFmtId="0" fontId="0" fillId="0" borderId="0" xfId="0" applyProtection="1">
      <protection locked="0"/>
    </xf>
    <xf numFmtId="0" fontId="0" fillId="0" borderId="0" xfId="0"/>
    <xf numFmtId="0" fontId="0" fillId="0" borderId="0" xfId="0" applyAlignment="1">
      <alignment wrapText="1"/>
    </xf>
    <xf numFmtId="0" fontId="1" fillId="4" borderId="0" xfId="0" applyFont="1" applyFill="1" applyAlignment="1" applyProtection="1">
      <alignment horizontal="center" wrapText="1"/>
      <protection locked="0"/>
    </xf>
    <xf numFmtId="0" fontId="1" fillId="4" borderId="0" xfId="0" applyFont="1" applyFill="1" applyAlignment="1" applyProtection="1">
      <alignment horizontal="left" wrapText="1"/>
      <protection locked="0"/>
    </xf>
    <xf numFmtId="0" fontId="1" fillId="0" borderId="0" xfId="0" applyFont="1" applyAlignment="1">
      <alignment horizontal="center" wrapText="1"/>
    </xf>
    <xf numFmtId="0" fontId="2" fillId="0" borderId="0" xfId="0" applyFont="1" applyAlignment="1">
      <alignment wrapText="1"/>
    </xf>
    <xf numFmtId="0" fontId="1" fillId="4" borderId="0" xfId="0" applyFont="1" applyFill="1" applyAlignment="1" applyProtection="1">
      <alignment wrapText="1"/>
      <protection locked="0"/>
    </xf>
    <xf numFmtId="0" fontId="2" fillId="0" borderId="0" xfId="0" applyFont="1"/>
    <xf numFmtId="0" fontId="0" fillId="7" borderId="0" xfId="0" applyFill="1"/>
    <xf numFmtId="3" fontId="0" fillId="7" borderId="0" xfId="0" applyNumberFormat="1" applyFill="1"/>
    <xf numFmtId="0" fontId="3" fillId="7" borderId="0" xfId="0" applyFont="1" applyFill="1"/>
    <xf numFmtId="14" fontId="1" fillId="4" borderId="0" xfId="0" applyNumberFormat="1" applyFont="1" applyFill="1" applyAlignment="1" applyProtection="1">
      <alignment horizontal="center" wrapText="1"/>
      <protection locked="0"/>
    </xf>
    <xf numFmtId="0" fontId="0" fillId="7" borderId="0" xfId="0" applyFill="1" applyAlignment="1">
      <alignment wrapText="1"/>
    </xf>
    <xf numFmtId="0" fontId="1" fillId="4" borderId="0" xfId="0" applyFont="1" applyFill="1" applyAlignment="1" applyProtection="1">
      <alignment horizontal="center" wrapText="1"/>
      <protection locked="0"/>
    </xf>
    <xf numFmtId="0" fontId="0" fillId="7" borderId="0" xfId="0" applyNumberFormat="1" applyFill="1"/>
    <xf numFmtId="0" fontId="10" fillId="0" borderId="0" xfId="0" applyFont="1" applyAlignment="1">
      <alignment vertical="top" wrapText="1"/>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0" fillId="0" borderId="0" xfId="0" applyAlignment="1" applyProtection="1">
      <alignment horizontal="left"/>
      <protection locked="0"/>
    </xf>
    <xf numFmtId="0" fontId="11" fillId="0" borderId="0" xfId="0" applyFont="1"/>
    <xf numFmtId="0" fontId="12" fillId="0" borderId="0" xfId="0" applyFont="1" applyAlignment="1">
      <alignment horizontal="left" vertical="center" indent="8"/>
    </xf>
    <xf numFmtId="0" fontId="0" fillId="0" borderId="0" xfId="0" applyAlignment="1">
      <alignment horizontal="center"/>
    </xf>
    <xf numFmtId="0" fontId="3" fillId="0" borderId="0" xfId="0" applyFont="1" applyAlignment="1">
      <alignment horizontal="left"/>
    </xf>
    <xf numFmtId="0" fontId="0" fillId="0" borderId="0" xfId="0" applyAlignment="1">
      <alignment horizontal="left"/>
    </xf>
    <xf numFmtId="0" fontId="4" fillId="0" borderId="0" xfId="0" applyFont="1" applyAlignment="1">
      <alignment horizontal="center"/>
    </xf>
    <xf numFmtId="0" fontId="3" fillId="0" borderId="0" xfId="0" applyFont="1" applyAlignment="1">
      <alignment horizontal="center"/>
    </xf>
    <xf numFmtId="0" fontId="0" fillId="0" borderId="0" xfId="0"/>
    <xf numFmtId="3" fontId="3" fillId="7" borderId="9" xfId="4" applyNumberFormat="1" applyFont="1" applyFill="1" applyBorder="1" applyAlignment="1" applyProtection="1">
      <alignment horizontal="left" vertical="center" wrapText="1"/>
      <protection locked="0"/>
    </xf>
    <xf numFmtId="3" fontId="3" fillId="11" borderId="9" xfId="3" applyNumberFormat="1" applyFont="1" applyFill="1" applyBorder="1" applyAlignment="1" applyProtection="1">
      <alignment horizontal="left" vertical="center" wrapText="1"/>
      <protection locked="0"/>
    </xf>
    <xf numFmtId="0" fontId="0" fillId="0" borderId="0" xfId="0" applyProtection="1"/>
    <xf numFmtId="0" fontId="13" fillId="12" borderId="0" xfId="0" applyFont="1" applyFill="1"/>
    <xf numFmtId="0" fontId="14" fillId="0" borderId="0" xfId="0" applyFont="1" applyAlignment="1">
      <alignment wrapText="1"/>
    </xf>
    <xf numFmtId="0" fontId="15" fillId="0" borderId="0" xfId="0" applyFont="1" applyAlignment="1" applyProtection="1">
      <alignment horizontal="left"/>
    </xf>
    <xf numFmtId="0" fontId="16" fillId="0" borderId="0" xfId="0" applyFont="1" applyAlignment="1" applyProtection="1">
      <alignment horizontal="left"/>
      <protection locked="0"/>
    </xf>
    <xf numFmtId="0" fontId="16" fillId="0" borderId="0" xfId="0" applyFont="1" applyProtection="1">
      <protection locked="0"/>
    </xf>
    <xf numFmtId="0" fontId="14" fillId="0" borderId="0" xfId="0" applyFont="1" applyAlignment="1" applyProtection="1">
      <alignment horizontal="left"/>
      <protection locked="0"/>
    </xf>
    <xf numFmtId="0" fontId="15" fillId="0" borderId="0" xfId="0" applyFont="1" applyAlignment="1" applyProtection="1">
      <alignment vertical="center"/>
      <protection locked="0"/>
    </xf>
    <xf numFmtId="0" fontId="16" fillId="0" borderId="0" xfId="0" applyFont="1" applyAlignment="1" applyProtection="1">
      <alignment wrapText="1"/>
      <protection locked="0"/>
    </xf>
    <xf numFmtId="0" fontId="15" fillId="0" borderId="0" xfId="0" applyFont="1" applyAlignment="1" applyProtection="1">
      <alignment horizontal="left" vertical="center"/>
      <protection locked="0"/>
    </xf>
    <xf numFmtId="0" fontId="15"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0" fontId="15" fillId="0" borderId="0" xfId="0" applyFont="1" applyAlignment="1" applyProtection="1">
      <alignment horizontal="left" vertical="center"/>
    </xf>
    <xf numFmtId="0" fontId="15" fillId="0" borderId="0" xfId="0" applyFont="1" applyAlignment="1" applyProtection="1">
      <alignment horizontal="left"/>
      <protection locked="0"/>
    </xf>
    <xf numFmtId="0" fontId="18" fillId="2" borderId="0" xfId="0" applyFont="1" applyFill="1" applyAlignment="1" applyProtection="1">
      <alignment horizontal="left" vertical="center"/>
    </xf>
    <xf numFmtId="0" fontId="16" fillId="0" borderId="0" xfId="0" applyFont="1" applyProtection="1"/>
    <xf numFmtId="0" fontId="16" fillId="0" borderId="0" xfId="0" applyFont="1" applyAlignment="1" applyProtection="1">
      <alignment horizontal="center" vertical="center"/>
      <protection locked="0"/>
    </xf>
    <xf numFmtId="0" fontId="16" fillId="0" borderId="0" xfId="0" applyFont="1" applyAlignment="1" applyProtection="1">
      <alignment horizontal="left"/>
    </xf>
    <xf numFmtId="0" fontId="16" fillId="0" borderId="0" xfId="0" applyFont="1"/>
    <xf numFmtId="0" fontId="24" fillId="4" borderId="0" xfId="0" applyFont="1" applyFill="1" applyAlignment="1">
      <alignment horizontal="center"/>
    </xf>
    <xf numFmtId="0" fontId="19" fillId="4" borderId="0" xfId="0" applyFont="1" applyFill="1" applyAlignment="1">
      <alignment horizontal="center"/>
    </xf>
    <xf numFmtId="0" fontId="18" fillId="12" borderId="0" xfId="0" applyFont="1" applyFill="1" applyAlignment="1">
      <alignment horizontal="left" wrapText="1"/>
    </xf>
    <xf numFmtId="0" fontId="15" fillId="0" borderId="0" xfId="0" applyFont="1"/>
    <xf numFmtId="0" fontId="22" fillId="0" borderId="0" xfId="0" applyFont="1"/>
    <xf numFmtId="0" fontId="28" fillId="0" borderId="0" xfId="0" applyFont="1"/>
    <xf numFmtId="0" fontId="16" fillId="0" borderId="0" xfId="0" applyFont="1" applyAlignment="1">
      <alignment horizontal="left"/>
    </xf>
    <xf numFmtId="0" fontId="15" fillId="0" borderId="0" xfId="0" applyFont="1" applyAlignment="1">
      <alignment horizontal="left" vertical="center"/>
    </xf>
    <xf numFmtId="0" fontId="15" fillId="0" borderId="0" xfId="0" applyFont="1" applyAlignment="1">
      <alignment horizontal="center"/>
    </xf>
    <xf numFmtId="0" fontId="22" fillId="0" borderId="0" xfId="0" applyFont="1" applyAlignment="1">
      <alignment horizontal="center"/>
    </xf>
    <xf numFmtId="0" fontId="15" fillId="0" borderId="0" xfId="0" applyFont="1" applyAlignment="1">
      <alignment horizontal="left"/>
    </xf>
    <xf numFmtId="0" fontId="15" fillId="0" borderId="0" xfId="0" applyFont="1" applyFill="1" applyAlignment="1" applyProtection="1">
      <alignment horizontal="left" wrapText="1"/>
    </xf>
    <xf numFmtId="0" fontId="15" fillId="0" borderId="0" xfId="0" applyFont="1" applyAlignment="1" applyProtection="1">
      <alignment horizontal="left" vertical="center" wrapText="1"/>
      <protection locked="0"/>
    </xf>
    <xf numFmtId="0" fontId="15" fillId="0" borderId="0" xfId="0" applyFont="1" applyFill="1" applyAlignment="1" applyProtection="1">
      <alignment horizontal="left" vertical="center" wrapText="1"/>
      <protection locked="0"/>
    </xf>
    <xf numFmtId="0" fontId="16" fillId="0" borderId="0" xfId="0" applyFont="1" applyAlignment="1">
      <alignment horizontal="left" wrapText="1"/>
    </xf>
    <xf numFmtId="0" fontId="16" fillId="0" borderId="0" xfId="0" applyFont="1" applyAlignment="1">
      <alignment wrapText="1"/>
    </xf>
    <xf numFmtId="0" fontId="15" fillId="0" borderId="0" xfId="0" applyFont="1" applyFill="1" applyAlignment="1" applyProtection="1">
      <alignment vertical="center" wrapText="1"/>
    </xf>
    <xf numFmtId="0" fontId="15" fillId="0" borderId="0" xfId="0" applyFont="1" applyAlignment="1" applyProtection="1">
      <alignment wrapText="1"/>
      <protection locked="0"/>
    </xf>
    <xf numFmtId="0" fontId="16" fillId="0" borderId="0" xfId="0" applyFont="1" applyAlignment="1">
      <alignment vertical="center"/>
    </xf>
    <xf numFmtId="0" fontId="16" fillId="0" borderId="0" xfId="0" applyFont="1" applyAlignment="1">
      <alignment horizontal="left" vertical="center"/>
    </xf>
    <xf numFmtId="0" fontId="16" fillId="0" borderId="0" xfId="0" applyFont="1" applyAlignment="1">
      <alignment vertical="center" wrapText="1"/>
    </xf>
    <xf numFmtId="0" fontId="30" fillId="0" borderId="0" xfId="0" applyFont="1" applyAlignment="1">
      <alignment vertical="center" wrapText="1"/>
    </xf>
    <xf numFmtId="0" fontId="22" fillId="0" borderId="0" xfId="0" applyFont="1" applyAlignment="1">
      <alignment vertical="center" wrapText="1"/>
    </xf>
    <xf numFmtId="0" fontId="19" fillId="4" borderId="0" xfId="0" applyFont="1" applyFill="1" applyAlignment="1" applyProtection="1">
      <alignment vertical="top" wrapText="1"/>
    </xf>
    <xf numFmtId="0" fontId="19" fillId="4" borderId="0" xfId="0" applyFont="1" applyFill="1" applyAlignment="1" applyProtection="1">
      <alignment horizontal="left" wrapText="1" indent="4"/>
    </xf>
    <xf numFmtId="0" fontId="19" fillId="4" borderId="0" xfId="0" applyFont="1" applyFill="1" applyAlignment="1" applyProtection="1">
      <alignment horizontal="left" vertical="top" wrapText="1" indent="4"/>
    </xf>
    <xf numFmtId="0" fontId="10" fillId="0" borderId="0" xfId="0" applyFont="1" applyAlignment="1">
      <alignment horizontal="left" vertical="top" wrapText="1"/>
    </xf>
    <xf numFmtId="0" fontId="32" fillId="0" borderId="0" xfId="0" applyFont="1" applyAlignment="1">
      <alignment horizontal="left" vertical="top" wrapText="1"/>
    </xf>
    <xf numFmtId="0" fontId="15" fillId="0" borderId="0" xfId="0" applyFont="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top" wrapText="1"/>
    </xf>
    <xf numFmtId="0" fontId="29" fillId="0" borderId="0" xfId="0" applyFont="1" applyProtection="1"/>
    <xf numFmtId="0" fontId="18" fillId="12" borderId="11" xfId="0" applyFont="1" applyFill="1" applyBorder="1" applyAlignment="1">
      <alignment horizontal="left" wrapText="1"/>
    </xf>
    <xf numFmtId="0" fontId="16" fillId="0" borderId="0" xfId="0" applyFont="1" applyAlignment="1" applyProtection="1">
      <alignment horizontal="left" vertical="top" wrapText="1"/>
      <protection locked="0"/>
    </xf>
    <xf numFmtId="0" fontId="16" fillId="0" borderId="0" xfId="0" applyFont="1" applyAlignment="1" applyProtection="1">
      <alignment horizontal="left" vertical="top"/>
      <protection locked="0"/>
    </xf>
    <xf numFmtId="0" fontId="15" fillId="0" borderId="0" xfId="0" applyFont="1" applyAlignment="1" applyProtection="1">
      <alignment horizontal="left" vertical="top"/>
      <protection locked="0"/>
    </xf>
    <xf numFmtId="0" fontId="19" fillId="0" borderId="0" xfId="0" applyFont="1" applyBorder="1" applyAlignment="1" applyProtection="1">
      <alignment horizontal="center" wrapText="1"/>
      <protection locked="0"/>
    </xf>
    <xf numFmtId="0" fontId="16" fillId="0" borderId="0" xfId="0" applyFont="1" applyBorder="1" applyAlignment="1" applyProtection="1">
      <alignment wrapText="1"/>
      <protection locked="0"/>
    </xf>
    <xf numFmtId="0" fontId="16" fillId="0" borderId="0" xfId="0" applyFont="1" applyBorder="1" applyProtection="1">
      <protection locked="0"/>
    </xf>
    <xf numFmtId="0" fontId="0" fillId="0" borderId="0" xfId="0" applyBorder="1" applyProtection="1">
      <protection locked="0"/>
    </xf>
    <xf numFmtId="0" fontId="0" fillId="0" borderId="0" xfId="0" applyBorder="1" applyAlignment="1" applyProtection="1">
      <alignment wrapText="1"/>
      <protection locked="0"/>
    </xf>
    <xf numFmtId="0" fontId="1" fillId="3" borderId="0" xfId="0" applyFont="1" applyFill="1" applyBorder="1" applyAlignment="1" applyProtection="1">
      <alignment horizontal="center" wrapText="1"/>
      <protection locked="0"/>
    </xf>
    <xf numFmtId="0" fontId="19" fillId="0" borderId="0"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0" fontId="0" fillId="0" borderId="16" xfId="0" applyBorder="1" applyAlignment="1" applyProtection="1">
      <alignment wrapText="1"/>
      <protection locked="0"/>
    </xf>
    <xf numFmtId="0" fontId="0" fillId="0" borderId="17" xfId="0" applyBorder="1" applyAlignment="1" applyProtection="1">
      <alignment wrapText="1"/>
      <protection locked="0"/>
    </xf>
    <xf numFmtId="0" fontId="1" fillId="3" borderId="17" xfId="0" applyFont="1" applyFill="1" applyBorder="1" applyAlignment="1" applyProtection="1">
      <alignment horizontal="center" wrapText="1"/>
      <protection locked="0"/>
    </xf>
    <xf numFmtId="0" fontId="1" fillId="0" borderId="18" xfId="0" applyFont="1" applyBorder="1" applyAlignment="1" applyProtection="1">
      <alignment horizontal="left" vertical="top" wrapText="1"/>
      <protection locked="0"/>
    </xf>
    <xf numFmtId="0" fontId="1" fillId="0" borderId="19" xfId="0" applyFont="1" applyBorder="1" applyAlignment="1" applyProtection="1">
      <alignment horizontal="left" vertical="top" wrapText="1"/>
      <protection locked="0"/>
    </xf>
    <xf numFmtId="0" fontId="0" fillId="0" borderId="20" xfId="0" applyBorder="1" applyAlignment="1" applyProtection="1">
      <alignment wrapText="1"/>
      <protection locked="0"/>
    </xf>
    <xf numFmtId="0" fontId="1" fillId="0" borderId="21" xfId="0" applyFont="1" applyBorder="1" applyAlignment="1" applyProtection="1">
      <alignment horizontal="left" vertical="top" wrapText="1"/>
      <protection locked="0"/>
    </xf>
    <xf numFmtId="0" fontId="1" fillId="3" borderId="13" xfId="0" applyFont="1" applyFill="1" applyBorder="1" applyAlignment="1" applyProtection="1">
      <alignment horizontal="center" wrapText="1"/>
      <protection locked="0"/>
    </xf>
    <xf numFmtId="0" fontId="1" fillId="3" borderId="22" xfId="0" applyFont="1" applyFill="1" applyBorder="1" applyAlignment="1" applyProtection="1">
      <alignment horizontal="center" wrapText="1"/>
      <protection locked="0"/>
    </xf>
    <xf numFmtId="0" fontId="1" fillId="3" borderId="23" xfId="0" applyFont="1" applyFill="1" applyBorder="1" applyAlignment="1" applyProtection="1">
      <alignment horizontal="center" wrapText="1"/>
      <protection locked="0"/>
    </xf>
    <xf numFmtId="0" fontId="1" fillId="3" borderId="24" xfId="0" applyFont="1" applyFill="1" applyBorder="1" applyAlignment="1" applyProtection="1">
      <alignment horizontal="center" wrapText="1"/>
      <protection locked="0"/>
    </xf>
    <xf numFmtId="0" fontId="1" fillId="3" borderId="14" xfId="0" applyFont="1" applyFill="1" applyBorder="1" applyAlignment="1" applyProtection="1">
      <alignment horizontal="center" wrapText="1"/>
      <protection locked="0"/>
    </xf>
    <xf numFmtId="0" fontId="1" fillId="3" borderId="25" xfId="0" applyFont="1" applyFill="1" applyBorder="1" applyAlignment="1" applyProtection="1">
      <alignment horizontal="center" wrapText="1"/>
      <protection locked="0"/>
    </xf>
    <xf numFmtId="0" fontId="1" fillId="0" borderId="15"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24" xfId="0" applyFont="1" applyBorder="1" applyAlignment="1" applyProtection="1">
      <alignment horizontal="left" vertical="top" wrapText="1"/>
      <protection locked="0"/>
    </xf>
    <xf numFmtId="0" fontId="14" fillId="0" borderId="0" xfId="0" applyFont="1" applyBorder="1" applyAlignment="1" applyProtection="1">
      <protection locked="0"/>
    </xf>
    <xf numFmtId="0" fontId="22" fillId="0" borderId="0" xfId="0" applyFont="1" applyAlignment="1">
      <alignment horizontal="left" vertical="center"/>
    </xf>
    <xf numFmtId="0" fontId="38" fillId="2" borderId="0" xfId="0" applyFont="1" applyFill="1" applyAlignment="1" applyProtection="1">
      <alignment horizontal="left" wrapText="1"/>
    </xf>
    <xf numFmtId="0" fontId="15" fillId="0" borderId="0" xfId="0" applyFont="1" applyAlignment="1" applyProtection="1">
      <alignment vertical="center" wrapText="1"/>
    </xf>
    <xf numFmtId="0" fontId="29" fillId="0" borderId="0" xfId="0" applyFont="1" applyAlignment="1" applyProtection="1">
      <alignment horizontal="left" wrapText="1"/>
    </xf>
    <xf numFmtId="0" fontId="37" fillId="0" borderId="0" xfId="0" applyFont="1" applyAlignment="1">
      <alignment horizontal="left" wrapText="1"/>
    </xf>
    <xf numFmtId="0" fontId="29" fillId="0" borderId="0" xfId="0" applyFont="1" applyAlignment="1">
      <alignment horizontal="left" wrapText="1"/>
    </xf>
    <xf numFmtId="0" fontId="18" fillId="0" borderId="0" xfId="0" applyFont="1" applyFill="1" applyAlignment="1" applyProtection="1">
      <alignment vertical="center"/>
    </xf>
    <xf numFmtId="0" fontId="18" fillId="0" borderId="0" xfId="0" applyFont="1" applyAlignment="1" applyProtection="1">
      <alignment horizontal="left"/>
    </xf>
    <xf numFmtId="0" fontId="27" fillId="0" borderId="0" xfId="0" applyFont="1" applyAlignment="1">
      <alignment horizontal="left"/>
    </xf>
    <xf numFmtId="0" fontId="15" fillId="0" borderId="4" xfId="0" applyFont="1" applyBorder="1" applyAlignment="1" applyProtection="1">
      <alignment horizontal="left" vertical="top"/>
      <protection locked="0"/>
    </xf>
    <xf numFmtId="0" fontId="15" fillId="0" borderId="26" xfId="0" applyFont="1" applyBorder="1" applyAlignment="1" applyProtection="1">
      <alignment horizontal="left" vertical="top"/>
      <protection locked="0"/>
    </xf>
    <xf numFmtId="0" fontId="15" fillId="0" borderId="0" xfId="0" applyFont="1" applyProtection="1">
      <protection locked="0"/>
    </xf>
    <xf numFmtId="0" fontId="19" fillId="4" borderId="0" xfId="0" applyFont="1" applyFill="1" applyAlignment="1">
      <alignment horizontal="left" vertical="top" wrapText="1"/>
    </xf>
    <xf numFmtId="0" fontId="19" fillId="4" borderId="0" xfId="0" applyFont="1" applyFill="1" applyAlignment="1">
      <alignment horizontal="left" vertical="top" wrapText="1" indent="4"/>
    </xf>
    <xf numFmtId="0" fontId="39" fillId="2" borderId="27" xfId="0" applyFont="1" applyFill="1" applyBorder="1" applyAlignment="1" applyProtection="1">
      <alignment horizontal="left" wrapText="1"/>
    </xf>
    <xf numFmtId="0" fontId="38" fillId="2" borderId="5" xfId="0" applyFont="1" applyFill="1" applyBorder="1" applyAlignment="1" applyProtection="1">
      <alignment horizontal="left" vertical="center"/>
      <protection locked="0"/>
    </xf>
    <xf numFmtId="0" fontId="16" fillId="2" borderId="5" xfId="0" applyFont="1" applyFill="1" applyBorder="1" applyAlignment="1" applyProtection="1">
      <alignment wrapText="1"/>
      <protection locked="0"/>
    </xf>
    <xf numFmtId="0" fontId="16" fillId="2" borderId="5" xfId="0" applyFont="1" applyFill="1" applyBorder="1" applyProtection="1">
      <protection locked="0"/>
    </xf>
    <xf numFmtId="0" fontId="15" fillId="2" borderId="5" xfId="0" applyFont="1" applyFill="1" applyBorder="1" applyProtection="1">
      <protection locked="0"/>
    </xf>
    <xf numFmtId="0" fontId="15" fillId="2" borderId="28" xfId="0" applyFont="1" applyFill="1" applyBorder="1" applyProtection="1">
      <protection locked="0"/>
    </xf>
    <xf numFmtId="0" fontId="15" fillId="0" borderId="0" xfId="0" applyFont="1" applyFill="1" applyAlignment="1" applyProtection="1">
      <alignment horizontal="left" wrapText="1"/>
      <protection locked="0"/>
    </xf>
    <xf numFmtId="0" fontId="14" fillId="0" borderId="0" xfId="0" applyFont="1" applyAlignment="1" applyProtection="1">
      <alignment horizontal="left" vertical="top"/>
      <protection locked="0"/>
    </xf>
    <xf numFmtId="2" fontId="0" fillId="0" borderId="0" xfId="0" applyNumberFormat="1"/>
    <xf numFmtId="0" fontId="22" fillId="0" borderId="0" xfId="0" applyFont="1" applyAlignment="1" applyProtection="1">
      <alignment horizontal="left" vertical="top" wrapText="1"/>
    </xf>
    <xf numFmtId="0" fontId="14" fillId="0" borderId="0" xfId="0" applyFont="1" applyBorder="1" applyAlignment="1" applyProtection="1">
      <alignment horizontal="left" wrapText="1"/>
      <protection locked="0"/>
    </xf>
    <xf numFmtId="0" fontId="1" fillId="4" borderId="0" xfId="0" applyFont="1" applyFill="1" applyAlignment="1" applyProtection="1">
      <alignment horizontal="center" wrapText="1"/>
      <protection locked="0"/>
    </xf>
    <xf numFmtId="0" fontId="0" fillId="7" borderId="0" xfId="0" applyFill="1" applyAlignment="1">
      <alignment horizontal="left"/>
    </xf>
    <xf numFmtId="0" fontId="0" fillId="7" borderId="0" xfId="0" applyFill="1" applyAlignment="1">
      <alignment horizontal="left" wrapText="1"/>
    </xf>
    <xf numFmtId="0" fontId="0" fillId="7" borderId="0" xfId="0" applyFill="1"/>
    <xf numFmtId="3" fontId="0" fillId="7" borderId="0" xfId="0" applyNumberFormat="1" applyFill="1"/>
    <xf numFmtId="165" fontId="15" fillId="0" borderId="6" xfId="0" applyNumberFormat="1" applyFont="1" applyBorder="1" applyAlignment="1" applyProtection="1">
      <alignment horizontal="left" vertical="center" wrapText="1"/>
      <protection locked="0"/>
    </xf>
    <xf numFmtId="0" fontId="19" fillId="4" borderId="1" xfId="0" applyFont="1" applyFill="1" applyBorder="1" applyAlignment="1" applyProtection="1">
      <alignment horizontal="center" wrapText="1"/>
    </xf>
    <xf numFmtId="0" fontId="19" fillId="4" borderId="0" xfId="0" applyFont="1" applyFill="1" applyAlignment="1" applyProtection="1">
      <alignment horizontal="center" wrapText="1"/>
    </xf>
    <xf numFmtId="0" fontId="19" fillId="4" borderId="0" xfId="0" applyFont="1" applyFill="1" applyBorder="1" applyAlignment="1" applyProtection="1">
      <alignment horizontal="center" wrapText="1"/>
    </xf>
    <xf numFmtId="0" fontId="14" fillId="6" borderId="29" xfId="1" applyFont="1" applyBorder="1" applyAlignment="1" applyProtection="1">
      <alignment horizontal="left" vertical="top" wrapText="1"/>
    </xf>
    <xf numFmtId="0" fontId="14" fillId="6" borderId="30" xfId="1" applyFont="1" applyBorder="1" applyAlignment="1" applyProtection="1">
      <alignment horizontal="left" vertical="top" wrapText="1"/>
    </xf>
    <xf numFmtId="0" fontId="14" fillId="6" borderId="31" xfId="1" applyFont="1" applyBorder="1" applyAlignment="1" applyProtection="1">
      <alignment horizontal="left" vertical="top" wrapText="1"/>
    </xf>
    <xf numFmtId="0" fontId="18" fillId="2" borderId="32" xfId="0" applyFont="1" applyFill="1" applyBorder="1" applyAlignment="1" applyProtection="1">
      <alignment horizontal="left" vertical="center"/>
    </xf>
    <xf numFmtId="0" fontId="38" fillId="2" borderId="32" xfId="0" applyFont="1" applyFill="1" applyBorder="1" applyAlignment="1" applyProtection="1">
      <alignment horizontal="left" wrapText="1"/>
    </xf>
    <xf numFmtId="0" fontId="39" fillId="2" borderId="32" xfId="0" applyFont="1" applyFill="1" applyBorder="1" applyAlignment="1" applyProtection="1">
      <alignment horizontal="left" wrapText="1"/>
    </xf>
    <xf numFmtId="0" fontId="15" fillId="0" borderId="0" xfId="0" applyFont="1" applyBorder="1" applyAlignment="1" applyProtection="1">
      <alignment horizontal="left" vertical="top"/>
      <protection locked="0"/>
    </xf>
    <xf numFmtId="0" fontId="15" fillId="2" borderId="33" xfId="0" applyFont="1" applyFill="1" applyBorder="1" applyProtection="1">
      <protection locked="0"/>
    </xf>
    <xf numFmtId="49" fontId="14" fillId="0" borderId="12" xfId="0" applyNumberFormat="1" applyFont="1" applyBorder="1" applyAlignment="1" applyProtection="1">
      <alignment horizontal="left" wrapText="1"/>
      <protection locked="0"/>
    </xf>
    <xf numFmtId="49" fontId="14" fillId="0" borderId="34" xfId="0" applyNumberFormat="1" applyFont="1" applyBorder="1" applyAlignment="1" applyProtection="1">
      <alignment horizontal="left" wrapText="1"/>
      <protection locked="0"/>
    </xf>
    <xf numFmtId="0" fontId="16" fillId="0" borderId="35" xfId="0" applyFont="1" applyBorder="1" applyAlignment="1">
      <alignment horizontal="left" vertical="top"/>
    </xf>
    <xf numFmtId="0" fontId="16" fillId="0" borderId="0" xfId="0" applyFont="1" applyBorder="1" applyAlignment="1">
      <alignment horizontal="left" vertical="center" wrapText="1"/>
    </xf>
    <xf numFmtId="0" fontId="15" fillId="0" borderId="0" xfId="0" applyFont="1" applyBorder="1" applyAlignment="1">
      <alignment horizontal="left" vertical="center" wrapText="1"/>
    </xf>
    <xf numFmtId="0" fontId="16" fillId="0" borderId="0" xfId="0" applyFont="1" applyBorder="1" applyAlignment="1" applyProtection="1">
      <alignment horizontal="left"/>
      <protection locked="0"/>
    </xf>
    <xf numFmtId="0" fontId="15" fillId="0" borderId="0" xfId="0" applyFont="1" applyFill="1" applyBorder="1" applyAlignment="1" applyProtection="1">
      <alignment horizontal="left" wrapText="1"/>
    </xf>
    <xf numFmtId="0" fontId="15" fillId="0" borderId="0" xfId="0" applyFont="1" applyFill="1" applyBorder="1" applyAlignment="1" applyProtection="1">
      <alignment horizontal="left" wrapText="1"/>
      <protection locked="0"/>
    </xf>
    <xf numFmtId="14" fontId="15" fillId="0" borderId="7" xfId="0" applyNumberFormat="1" applyFont="1" applyBorder="1" applyAlignment="1" applyProtection="1">
      <alignment horizontal="left" vertical="center" wrapText="1"/>
      <protection locked="0"/>
    </xf>
    <xf numFmtId="3" fontId="15" fillId="0" borderId="7" xfId="0" applyNumberFormat="1" applyFont="1" applyBorder="1" applyAlignment="1" applyProtection="1">
      <alignment horizontal="left" vertical="center" wrapText="1"/>
      <protection locked="0"/>
    </xf>
    <xf numFmtId="165" fontId="15" fillId="0" borderId="7" xfId="0" applyNumberFormat="1" applyFont="1" applyBorder="1" applyAlignment="1" applyProtection="1">
      <alignment horizontal="left" vertical="center" wrapText="1"/>
      <protection locked="0"/>
    </xf>
    <xf numFmtId="0" fontId="19" fillId="4" borderId="36" xfId="0" applyFont="1" applyFill="1" applyBorder="1" applyAlignment="1" applyProtection="1">
      <alignment horizontal="left" wrapText="1"/>
    </xf>
    <xf numFmtId="0" fontId="19" fillId="4" borderId="0" xfId="0" applyFont="1" applyFill="1" applyBorder="1" applyAlignment="1" applyProtection="1">
      <alignment horizontal="left" wrapText="1" indent="4"/>
    </xf>
    <xf numFmtId="0" fontId="19" fillId="4" borderId="0" xfId="0" applyFont="1" applyFill="1" applyBorder="1" applyAlignment="1" applyProtection="1">
      <alignment horizontal="left" vertical="top" wrapText="1" indent="4"/>
    </xf>
    <xf numFmtId="0" fontId="19" fillId="4" borderId="1" xfId="0" applyFont="1" applyFill="1" applyBorder="1" applyAlignment="1">
      <alignment horizontal="center" wrapText="1"/>
    </xf>
    <xf numFmtId="14" fontId="15" fillId="7" borderId="37" xfId="0" applyNumberFormat="1" applyFont="1" applyFill="1" applyBorder="1" applyAlignment="1" applyProtection="1">
      <alignment horizontal="left" vertical="center" wrapText="1"/>
    </xf>
    <xf numFmtId="3" fontId="15" fillId="7" borderId="37" xfId="0" applyNumberFormat="1" applyFont="1" applyFill="1" applyBorder="1" applyAlignment="1" applyProtection="1">
      <alignment horizontal="left" vertical="center" wrapText="1"/>
    </xf>
    <xf numFmtId="3" fontId="15" fillId="3" borderId="38" xfId="0" applyNumberFormat="1" applyFont="1" applyFill="1" applyBorder="1" applyAlignment="1" applyProtection="1">
      <alignment horizontal="left" vertical="center" wrapText="1"/>
      <protection locked="0"/>
    </xf>
    <xf numFmtId="3" fontId="15" fillId="3" borderId="39" xfId="0" applyNumberFormat="1" applyFont="1" applyFill="1" applyBorder="1" applyAlignment="1" applyProtection="1">
      <alignment horizontal="left" vertical="center" wrapText="1"/>
      <protection locked="0"/>
    </xf>
    <xf numFmtId="14" fontId="35" fillId="13" borderId="26" xfId="0" applyNumberFormat="1" applyFont="1" applyFill="1" applyBorder="1" applyAlignment="1">
      <alignment horizontal="left" vertical="center" wrapText="1"/>
    </xf>
    <xf numFmtId="3" fontId="15" fillId="3" borderId="40" xfId="0" applyNumberFormat="1" applyFont="1" applyFill="1" applyBorder="1" applyAlignment="1" applyProtection="1">
      <alignment horizontal="left" vertical="center" wrapText="1"/>
      <protection locked="0"/>
    </xf>
    <xf numFmtId="3" fontId="15" fillId="3" borderId="41" xfId="0" applyNumberFormat="1" applyFont="1" applyFill="1" applyBorder="1" applyAlignment="1" applyProtection="1">
      <alignment horizontal="left" vertical="center" wrapText="1"/>
      <protection locked="0"/>
    </xf>
    <xf numFmtId="3" fontId="15" fillId="7" borderId="26" xfId="0" applyNumberFormat="1" applyFont="1" applyFill="1" applyBorder="1" applyAlignment="1" applyProtection="1">
      <alignment horizontal="left" vertical="center" wrapText="1"/>
    </xf>
    <xf numFmtId="14" fontId="15" fillId="12" borderId="37" xfId="0" applyNumberFormat="1" applyFont="1" applyFill="1" applyBorder="1" applyAlignment="1" applyProtection="1">
      <alignment horizontal="left" vertical="center" wrapText="1"/>
    </xf>
    <xf numFmtId="3" fontId="15" fillId="12" borderId="37" xfId="0" applyNumberFormat="1" applyFont="1" applyFill="1" applyBorder="1" applyAlignment="1" applyProtection="1">
      <alignment horizontal="left" vertical="center" wrapText="1"/>
    </xf>
    <xf numFmtId="14" fontId="36" fillId="12" borderId="26" xfId="0" applyNumberFormat="1" applyFont="1" applyFill="1" applyBorder="1" applyAlignment="1">
      <alignment horizontal="left" vertical="center" wrapText="1"/>
    </xf>
    <xf numFmtId="3" fontId="15" fillId="12" borderId="26" xfId="0" applyNumberFormat="1" applyFont="1" applyFill="1" applyBorder="1" applyAlignment="1" applyProtection="1">
      <alignment horizontal="left" vertical="center" wrapText="1"/>
    </xf>
    <xf numFmtId="164" fontId="15" fillId="12" borderId="42" xfId="0" applyNumberFormat="1" applyFont="1" applyFill="1" applyBorder="1" applyAlignment="1" applyProtection="1">
      <alignment horizontal="left" vertical="center" wrapText="1"/>
    </xf>
    <xf numFmtId="164" fontId="15" fillId="12" borderId="43" xfId="0" applyNumberFormat="1" applyFont="1" applyFill="1" applyBorder="1" applyAlignment="1" applyProtection="1">
      <alignment horizontal="left" vertical="center" wrapText="1"/>
    </xf>
    <xf numFmtId="14" fontId="15" fillId="12" borderId="26" xfId="0" applyNumberFormat="1" applyFont="1" applyFill="1" applyBorder="1" applyAlignment="1" applyProtection="1">
      <alignment horizontal="left" vertical="center" wrapText="1"/>
    </xf>
    <xf numFmtId="0" fontId="16" fillId="8" borderId="0" xfId="0" applyFont="1" applyFill="1" applyBorder="1" applyAlignment="1">
      <alignment horizontal="left" vertical="center"/>
    </xf>
    <xf numFmtId="0" fontId="16" fillId="8" borderId="0" xfId="0" applyFont="1" applyFill="1" applyBorder="1"/>
    <xf numFmtId="0" fontId="16" fillId="8" borderId="0" xfId="0" applyFont="1" applyFill="1" applyBorder="1" applyAlignment="1">
      <alignment vertical="top"/>
    </xf>
    <xf numFmtId="0" fontId="16" fillId="0" borderId="35" xfId="0" applyFont="1" applyBorder="1" applyAlignment="1">
      <alignment horizontal="left" vertical="top" wrapText="1"/>
    </xf>
    <xf numFmtId="0" fontId="14" fillId="6" borderId="44" xfId="1" applyFont="1" applyBorder="1" applyAlignment="1" applyProtection="1">
      <alignment horizontal="left" vertical="top" wrapText="1"/>
    </xf>
    <xf numFmtId="0" fontId="14" fillId="6" borderId="45" xfId="1" applyFont="1" applyBorder="1" applyAlignment="1" applyProtection="1">
      <alignment horizontal="left" vertical="top" wrapText="1"/>
    </xf>
    <xf numFmtId="0" fontId="16" fillId="0" borderId="4" xfId="0" applyFont="1" applyBorder="1" applyAlignment="1" applyProtection="1">
      <alignment horizontal="left"/>
      <protection locked="0"/>
    </xf>
    <xf numFmtId="0" fontId="15" fillId="0" borderId="4" xfId="0" applyFont="1" applyBorder="1" applyAlignment="1" applyProtection="1">
      <alignment horizontal="left"/>
      <protection locked="0"/>
    </xf>
    <xf numFmtId="0" fontId="15" fillId="0" borderId="4" xfId="0" applyFont="1" applyBorder="1" applyAlignment="1" applyProtection="1">
      <alignment horizontal="left" vertical="center" wrapText="1"/>
      <protection locked="0"/>
    </xf>
    <xf numFmtId="0" fontId="38" fillId="2" borderId="4" xfId="0" applyFont="1" applyFill="1" applyBorder="1" applyAlignment="1" applyProtection="1">
      <alignment horizontal="left" wrapText="1"/>
    </xf>
    <xf numFmtId="3" fontId="15" fillId="7" borderId="42" xfId="0" applyNumberFormat="1" applyFont="1" applyFill="1" applyBorder="1" applyAlignment="1" applyProtection="1">
      <alignment horizontal="left" vertical="center" wrapText="1"/>
    </xf>
    <xf numFmtId="3" fontId="15" fillId="7" borderId="43" xfId="0" applyNumberFormat="1" applyFont="1" applyFill="1" applyBorder="1" applyAlignment="1" applyProtection="1">
      <alignment horizontal="left" vertical="center" wrapText="1"/>
    </xf>
    <xf numFmtId="164" fontId="15" fillId="7" borderId="42" xfId="0" applyNumberFormat="1" applyFont="1" applyFill="1" applyBorder="1" applyAlignment="1" applyProtection="1">
      <alignment horizontal="left" vertical="center" wrapText="1"/>
    </xf>
    <xf numFmtId="164" fontId="15" fillId="7" borderId="43" xfId="0" applyNumberFormat="1" applyFont="1" applyFill="1" applyBorder="1" applyAlignment="1" applyProtection="1">
      <alignment horizontal="left" vertical="center" wrapText="1"/>
    </xf>
    <xf numFmtId="3" fontId="15" fillId="7" borderId="7" xfId="0" applyNumberFormat="1" applyFont="1" applyFill="1" applyBorder="1" applyAlignment="1" applyProtection="1">
      <alignment horizontal="left" vertical="center" wrapText="1"/>
    </xf>
    <xf numFmtId="14" fontId="35" fillId="13" borderId="8" xfId="0" applyNumberFormat="1" applyFont="1" applyFill="1" applyBorder="1" applyAlignment="1">
      <alignment horizontal="left" vertical="center" wrapText="1"/>
    </xf>
    <xf numFmtId="3" fontId="15" fillId="7" borderId="8" xfId="0" applyNumberFormat="1" applyFont="1" applyFill="1" applyBorder="1" applyAlignment="1" applyProtection="1">
      <alignment horizontal="left" vertical="center" wrapText="1"/>
    </xf>
    <xf numFmtId="3" fontId="15" fillId="12" borderId="7" xfId="0" applyNumberFormat="1" applyFont="1" applyFill="1" applyBorder="1" applyAlignment="1" applyProtection="1">
      <alignment horizontal="left" vertical="center" wrapText="1"/>
    </xf>
    <xf numFmtId="14" fontId="36" fillId="12" borderId="8" xfId="0" applyNumberFormat="1" applyFont="1" applyFill="1" applyBorder="1" applyAlignment="1">
      <alignment horizontal="left" vertical="center" wrapText="1"/>
    </xf>
    <xf numFmtId="3" fontId="15" fillId="12" borderId="8" xfId="0" applyNumberFormat="1" applyFont="1" applyFill="1" applyBorder="1" applyAlignment="1" applyProtection="1">
      <alignment horizontal="left" vertical="center" wrapText="1"/>
    </xf>
    <xf numFmtId="14" fontId="35" fillId="13" borderId="4" xfId="0" applyNumberFormat="1" applyFont="1" applyFill="1" applyBorder="1" applyAlignment="1">
      <alignment horizontal="left" vertical="center" wrapText="1"/>
    </xf>
    <xf numFmtId="14" fontId="35" fillId="13" borderId="28" xfId="0" applyNumberFormat="1" applyFont="1" applyFill="1" applyBorder="1" applyAlignment="1">
      <alignment horizontal="left" vertical="center" wrapText="1"/>
    </xf>
    <xf numFmtId="14" fontId="35" fillId="13" borderId="46" xfId="0" applyNumberFormat="1" applyFont="1" applyFill="1" applyBorder="1" applyAlignment="1">
      <alignment horizontal="left" vertical="center" wrapText="1"/>
    </xf>
    <xf numFmtId="14" fontId="35" fillId="13" borderId="10" xfId="0" applyNumberFormat="1" applyFont="1" applyFill="1" applyBorder="1" applyAlignment="1">
      <alignment horizontal="left" vertical="center" wrapText="1"/>
    </xf>
    <xf numFmtId="14" fontId="36" fillId="12" borderId="10" xfId="0" applyNumberFormat="1" applyFont="1" applyFill="1" applyBorder="1" applyAlignment="1">
      <alignment horizontal="left" vertical="center" wrapText="1"/>
    </xf>
    <xf numFmtId="14" fontId="36" fillId="12" borderId="46" xfId="0" applyNumberFormat="1" applyFont="1" applyFill="1" applyBorder="1" applyAlignment="1">
      <alignment horizontal="left" vertical="center" wrapText="1"/>
    </xf>
    <xf numFmtId="0" fontId="14" fillId="0" borderId="47" xfId="0" applyFont="1" applyBorder="1" applyProtection="1">
      <protection locked="0"/>
    </xf>
    <xf numFmtId="0" fontId="14" fillId="0" borderId="5" xfId="0" applyFont="1" applyBorder="1" applyProtection="1">
      <protection locked="0"/>
    </xf>
    <xf numFmtId="0" fontId="16" fillId="0" borderId="5" xfId="0" applyFont="1" applyBorder="1" applyProtection="1">
      <protection locked="0"/>
    </xf>
    <xf numFmtId="0" fontId="16" fillId="0" borderId="48" xfId="0" applyFont="1" applyBorder="1" applyProtection="1">
      <protection locked="0"/>
    </xf>
    <xf numFmtId="0" fontId="15" fillId="0" borderId="5" xfId="0" applyFont="1" applyBorder="1" applyProtection="1">
      <protection locked="0"/>
    </xf>
    <xf numFmtId="0" fontId="15" fillId="0" borderId="48" xfId="0" applyFont="1" applyBorder="1" applyProtection="1">
      <protection locked="0"/>
    </xf>
    <xf numFmtId="164" fontId="15" fillId="12" borderId="49" xfId="0" applyNumberFormat="1" applyFont="1" applyFill="1" applyBorder="1" applyAlignment="1" applyProtection="1">
      <alignment horizontal="left" vertical="center" wrapText="1"/>
    </xf>
    <xf numFmtId="3" fontId="15" fillId="3" borderId="42" xfId="0" applyNumberFormat="1" applyFont="1" applyFill="1" applyBorder="1" applyAlignment="1" applyProtection="1">
      <alignment horizontal="left" vertical="center" wrapText="1"/>
      <protection locked="0"/>
    </xf>
    <xf numFmtId="3" fontId="15" fillId="3" borderId="43" xfId="0" applyNumberFormat="1" applyFont="1" applyFill="1" applyBorder="1" applyAlignment="1" applyProtection="1">
      <alignment horizontal="left" vertical="center" wrapText="1"/>
      <protection locked="0"/>
    </xf>
    <xf numFmtId="164" fontId="15" fillId="7" borderId="39" xfId="0" applyNumberFormat="1" applyFont="1" applyFill="1" applyBorder="1" applyAlignment="1">
      <alignment horizontal="left" vertical="center" wrapText="1"/>
    </xf>
    <xf numFmtId="164" fontId="15" fillId="7" borderId="41" xfId="0" applyNumberFormat="1" applyFont="1" applyFill="1" applyBorder="1" applyAlignment="1">
      <alignment horizontal="left" vertical="center" wrapText="1"/>
    </xf>
    <xf numFmtId="164" fontId="15" fillId="7" borderId="41" xfId="0" applyNumberFormat="1" applyFont="1" applyFill="1" applyBorder="1" applyAlignment="1" applyProtection="1">
      <alignment horizontal="left" vertical="center" wrapText="1"/>
    </xf>
    <xf numFmtId="164" fontId="15" fillId="7" borderId="39" xfId="0" quotePrefix="1" applyNumberFormat="1" applyFont="1" applyFill="1" applyBorder="1" applyAlignment="1" applyProtection="1">
      <alignment horizontal="left" vertical="center" wrapText="1"/>
    </xf>
    <xf numFmtId="164" fontId="15" fillId="7" borderId="39" xfId="0" applyNumberFormat="1" applyFont="1" applyFill="1" applyBorder="1" applyAlignment="1" applyProtection="1">
      <alignment horizontal="left" vertical="center" wrapText="1"/>
    </xf>
    <xf numFmtId="164" fontId="15" fillId="12" borderId="39" xfId="0" applyNumberFormat="1" applyFont="1" applyFill="1" applyBorder="1" applyAlignment="1" applyProtection="1">
      <alignment horizontal="left" vertical="center" wrapText="1"/>
    </xf>
    <xf numFmtId="164" fontId="15" fillId="12" borderId="41" xfId="0" applyNumberFormat="1" applyFont="1" applyFill="1" applyBorder="1" applyAlignment="1" applyProtection="1">
      <alignment horizontal="left" vertical="center" wrapText="1"/>
    </xf>
    <xf numFmtId="164" fontId="15" fillId="12" borderId="50" xfId="0" applyNumberFormat="1" applyFont="1" applyFill="1" applyBorder="1" applyAlignment="1" applyProtection="1">
      <alignment horizontal="left" vertical="center" wrapText="1"/>
    </xf>
    <xf numFmtId="164" fontId="15" fillId="12" borderId="51" xfId="0" applyNumberFormat="1" applyFont="1" applyFill="1" applyBorder="1" applyAlignment="1" applyProtection="1">
      <alignment horizontal="left" vertical="center" wrapText="1"/>
    </xf>
    <xf numFmtId="164" fontId="15" fillId="7" borderId="50" xfId="0" applyNumberFormat="1" applyFont="1" applyFill="1" applyBorder="1" applyAlignment="1" applyProtection="1">
      <alignment horizontal="left" vertical="center" wrapText="1"/>
    </xf>
    <xf numFmtId="2" fontId="15" fillId="0" borderId="7" xfId="4" applyNumberFormat="1" applyFont="1" applyFill="1" applyBorder="1" applyAlignment="1" applyProtection="1">
      <alignment horizontal="left" vertical="center" wrapText="1"/>
      <protection locked="0"/>
    </xf>
    <xf numFmtId="0" fontId="15" fillId="0" borderId="53" xfId="0" applyFont="1" applyFill="1" applyBorder="1" applyAlignment="1">
      <alignment horizontal="left" vertical="top" wrapText="1"/>
    </xf>
    <xf numFmtId="0" fontId="16" fillId="0" borderId="53" xfId="0" applyFont="1" applyFill="1" applyBorder="1" applyAlignment="1">
      <alignment horizontal="left" vertical="top" wrapText="1"/>
    </xf>
    <xf numFmtId="0" fontId="15" fillId="0" borderId="53" xfId="0" applyFont="1" applyFill="1" applyBorder="1" applyAlignment="1" applyProtection="1">
      <alignment horizontal="left" vertical="top" wrapText="1"/>
      <protection locked="0"/>
    </xf>
    <xf numFmtId="0" fontId="15" fillId="0" borderId="54" xfId="0" applyFont="1" applyFill="1" applyBorder="1" applyAlignment="1" applyProtection="1">
      <alignment horizontal="left" vertical="top" wrapText="1"/>
      <protection locked="0"/>
    </xf>
    <xf numFmtId="0" fontId="15" fillId="0" borderId="52" xfId="0" applyFont="1" applyFill="1" applyBorder="1" applyAlignment="1" applyProtection="1">
      <alignment horizontal="left" vertical="top" wrapText="1"/>
      <protection locked="0"/>
    </xf>
    <xf numFmtId="0" fontId="15" fillId="0" borderId="55" xfId="0" applyFont="1" applyFill="1" applyBorder="1" applyAlignment="1">
      <alignment horizontal="left" vertical="top" wrapText="1"/>
    </xf>
    <xf numFmtId="0" fontId="15" fillId="0" borderId="56" xfId="0" applyFont="1" applyBorder="1" applyAlignment="1">
      <alignment horizontal="left" vertical="top" wrapText="1"/>
    </xf>
    <xf numFmtId="0" fontId="15" fillId="0" borderId="56" xfId="0" applyFont="1" applyBorder="1" applyAlignment="1" applyProtection="1">
      <alignment horizontal="left" vertical="top" wrapText="1"/>
      <protection locked="0"/>
    </xf>
    <xf numFmtId="0" fontId="15" fillId="0" borderId="57" xfId="0" applyFont="1" applyBorder="1" applyAlignment="1" applyProtection="1">
      <alignment horizontal="left" vertical="top" wrapText="1"/>
      <protection locked="0"/>
    </xf>
    <xf numFmtId="0" fontId="15" fillId="0" borderId="58" xfId="0" applyFont="1" applyBorder="1" applyAlignment="1" applyProtection="1">
      <alignment horizontal="left" vertical="top" wrapText="1"/>
      <protection locked="0"/>
    </xf>
    <xf numFmtId="0" fontId="15" fillId="0" borderId="59" xfId="0" applyFont="1" applyBorder="1" applyAlignment="1">
      <alignment horizontal="left" vertical="top" wrapText="1"/>
    </xf>
    <xf numFmtId="0" fontId="15" fillId="0" borderId="59" xfId="0" applyFont="1" applyBorder="1" applyAlignment="1" applyProtection="1">
      <alignment horizontal="left" vertical="top" wrapText="1"/>
      <protection locked="0"/>
    </xf>
    <xf numFmtId="0" fontId="15" fillId="0" borderId="60" xfId="0" applyFont="1" applyBorder="1" applyAlignment="1" applyProtection="1">
      <alignment horizontal="left" vertical="top" wrapText="1"/>
      <protection locked="0"/>
    </xf>
    <xf numFmtId="0" fontId="15" fillId="0" borderId="61" xfId="0" applyFont="1" applyBorder="1" applyAlignment="1">
      <alignment horizontal="left" vertical="top" wrapText="1"/>
    </xf>
    <xf numFmtId="0" fontId="14" fillId="0" borderId="62" xfId="0" applyFont="1" applyBorder="1" applyAlignment="1" applyProtection="1">
      <alignment horizontal="left" vertical="top" wrapText="1"/>
      <protection locked="0"/>
    </xf>
    <xf numFmtId="0" fontId="15" fillId="0" borderId="61" xfId="0" applyFont="1" applyBorder="1" applyAlignment="1">
      <alignment horizontal="left" vertical="top"/>
    </xf>
    <xf numFmtId="0" fontId="15" fillId="0" borderId="62" xfId="0" applyFont="1" applyBorder="1" applyAlignment="1">
      <alignment horizontal="left" vertical="top"/>
    </xf>
    <xf numFmtId="0" fontId="15" fillId="0" borderId="61" xfId="0" applyFont="1" applyBorder="1" applyAlignment="1" applyProtection="1">
      <alignment horizontal="left" vertical="top" wrapText="1"/>
      <protection locked="0"/>
    </xf>
    <xf numFmtId="0" fontId="15" fillId="0" borderId="61" xfId="0" applyFont="1" applyBorder="1" applyAlignment="1" applyProtection="1">
      <alignment horizontal="left" vertical="top"/>
      <protection locked="0"/>
    </xf>
    <xf numFmtId="0" fontId="15" fillId="0" borderId="63" xfId="0" applyFont="1" applyBorder="1" applyAlignment="1" applyProtection="1">
      <alignment horizontal="left" vertical="top" wrapText="1"/>
      <protection locked="0"/>
    </xf>
    <xf numFmtId="0" fontId="15" fillId="0" borderId="61" xfId="0" applyFont="1" applyBorder="1" applyAlignment="1" applyProtection="1">
      <alignment horizontal="left"/>
      <protection locked="0"/>
    </xf>
    <xf numFmtId="0" fontId="15" fillId="0" borderId="64" xfId="0" applyFont="1" applyBorder="1" applyAlignment="1" applyProtection="1">
      <alignment horizontal="left" vertical="top" wrapText="1"/>
      <protection locked="0"/>
    </xf>
    <xf numFmtId="0" fontId="15" fillId="0" borderId="62" xfId="0" applyFont="1" applyBorder="1" applyAlignment="1" applyProtection="1">
      <alignment horizontal="left" vertical="top" wrapText="1"/>
      <protection locked="0"/>
    </xf>
    <xf numFmtId="0" fontId="15" fillId="0" borderId="65" xfId="0" applyFont="1" applyBorder="1" applyAlignment="1" applyProtection="1">
      <alignment horizontal="left" vertical="top" wrapText="1"/>
      <protection locked="0"/>
    </xf>
    <xf numFmtId="0" fontId="40" fillId="5" borderId="5" xfId="0" applyFont="1" applyFill="1" applyBorder="1" applyProtection="1">
      <protection locked="0"/>
    </xf>
    <xf numFmtId="0" fontId="16" fillId="5" borderId="5" xfId="0" applyFont="1" applyFill="1" applyBorder="1"/>
    <xf numFmtId="0" fontId="16" fillId="5" borderId="28" xfId="0" applyFont="1" applyFill="1" applyBorder="1"/>
    <xf numFmtId="0" fontId="18" fillId="12" borderId="66" xfId="0" applyFont="1" applyFill="1" applyBorder="1" applyAlignment="1">
      <alignment horizontal="left" wrapText="1"/>
    </xf>
    <xf numFmtId="49" fontId="14" fillId="0" borderId="67" xfId="0" applyNumberFormat="1" applyFont="1" applyBorder="1" applyAlignment="1" applyProtection="1">
      <alignment horizontal="left" wrapText="1"/>
      <protection locked="0"/>
    </xf>
    <xf numFmtId="0" fontId="0" fillId="0" borderId="0" xfId="0" applyBorder="1"/>
    <xf numFmtId="49" fontId="14" fillId="0" borderId="68" xfId="0" applyNumberFormat="1" applyFont="1" applyBorder="1" applyAlignment="1" applyProtection="1">
      <alignment horizontal="left"/>
      <protection locked="0"/>
    </xf>
    <xf numFmtId="49" fontId="14" fillId="0" borderId="69" xfId="0" applyNumberFormat="1" applyFont="1" applyBorder="1" applyAlignment="1" applyProtection="1">
      <alignment horizontal="left"/>
      <protection locked="0"/>
    </xf>
    <xf numFmtId="49" fontId="14" fillId="0" borderId="70" xfId="0" applyNumberFormat="1" applyFont="1" applyBorder="1" applyAlignment="1" applyProtection="1">
      <alignment horizontal="left"/>
      <protection locked="0"/>
    </xf>
    <xf numFmtId="0" fontId="14" fillId="0" borderId="4" xfId="0" applyFont="1" applyBorder="1" applyAlignment="1" applyProtection="1">
      <protection locked="0"/>
    </xf>
    <xf numFmtId="0" fontId="0" fillId="0" borderId="0" xfId="0" applyBorder="1" applyAlignment="1">
      <alignment horizontal="center"/>
    </xf>
    <xf numFmtId="0" fontId="19" fillId="4" borderId="4" xfId="0" applyFont="1" applyFill="1" applyBorder="1" applyAlignment="1">
      <alignment horizontal="center"/>
    </xf>
    <xf numFmtId="0" fontId="19" fillId="4" borderId="71" xfId="0" applyFont="1" applyFill="1" applyBorder="1" applyAlignment="1" applyProtection="1">
      <alignment horizontal="center" wrapText="1"/>
    </xf>
    <xf numFmtId="0" fontId="14" fillId="0" borderId="56" xfId="0" applyFont="1" applyBorder="1" applyAlignment="1" applyProtection="1">
      <alignment horizontal="left" vertical="top" wrapText="1"/>
      <protection locked="0"/>
    </xf>
    <xf numFmtId="0" fontId="41" fillId="14" borderId="26" xfId="0" applyFont="1" applyFill="1" applyBorder="1" applyAlignment="1">
      <alignment horizontal="left"/>
    </xf>
    <xf numFmtId="0" fontId="41" fillId="14" borderId="0" xfId="0" applyFont="1" applyFill="1" applyBorder="1" applyAlignment="1">
      <alignment horizontal="left"/>
    </xf>
    <xf numFmtId="0" fontId="41" fillId="15" borderId="0" xfId="0" applyFont="1" applyFill="1"/>
    <xf numFmtId="0" fontId="41" fillId="15" borderId="4" xfId="0" applyFont="1" applyFill="1" applyBorder="1"/>
    <xf numFmtId="14" fontId="42" fillId="7" borderId="7" xfId="0" applyNumberFormat="1" applyFont="1" applyFill="1" applyBorder="1" applyAlignment="1">
      <alignment horizontal="left" vertical="center" wrapText="1"/>
    </xf>
    <xf numFmtId="14" fontId="42" fillId="7" borderId="7" xfId="0" applyNumberFormat="1" applyFont="1" applyFill="1" applyBorder="1" applyAlignment="1" applyProtection="1">
      <alignment horizontal="left" vertical="center" wrapText="1"/>
    </xf>
    <xf numFmtId="165" fontId="42" fillId="7" borderId="7" xfId="0" applyNumberFormat="1" applyFont="1" applyFill="1" applyBorder="1" applyAlignment="1">
      <alignment horizontal="left" vertical="center" wrapText="1"/>
    </xf>
    <xf numFmtId="0" fontId="17" fillId="2" borderId="1" xfId="0" applyFont="1" applyFill="1" applyBorder="1" applyAlignment="1" applyProtection="1">
      <alignment horizontal="center"/>
    </xf>
    <xf numFmtId="0" fontId="17" fillId="2" borderId="0" xfId="0" applyFont="1" applyFill="1" applyAlignment="1" applyProtection="1">
      <alignment horizontal="center"/>
    </xf>
    <xf numFmtId="0" fontId="17" fillId="2" borderId="1" xfId="0" applyFont="1" applyFill="1" applyBorder="1" applyAlignment="1" applyProtection="1">
      <alignment horizontal="center" wrapText="1"/>
    </xf>
    <xf numFmtId="0" fontId="17" fillId="2" borderId="0" xfId="0" applyFont="1" applyFill="1" applyAlignment="1" applyProtection="1">
      <alignment horizontal="center" wrapText="1"/>
    </xf>
    <xf numFmtId="0" fontId="18" fillId="2" borderId="1" xfId="0" applyFont="1" applyFill="1" applyBorder="1" applyAlignment="1" applyProtection="1">
      <alignment horizontal="center" wrapText="1"/>
    </xf>
    <xf numFmtId="0" fontId="18" fillId="2" borderId="0" xfId="0" applyFont="1" applyFill="1" applyBorder="1" applyAlignment="1" applyProtection="1">
      <alignment horizontal="center" wrapText="1"/>
    </xf>
    <xf numFmtId="0" fontId="17" fillId="2" borderId="2" xfId="0" applyFont="1" applyFill="1" applyBorder="1" applyAlignment="1" applyProtection="1">
      <alignment horizontal="center"/>
    </xf>
    <xf numFmtId="0" fontId="19" fillId="4" borderId="0" xfId="0" applyFont="1" applyFill="1" applyBorder="1" applyAlignment="1">
      <alignment horizontal="center" wrapText="1"/>
    </xf>
    <xf numFmtId="0" fontId="19" fillId="4" borderId="4" xfId="0" applyFont="1" applyFill="1" applyBorder="1" applyAlignment="1">
      <alignment horizontal="center" wrapText="1"/>
    </xf>
    <xf numFmtId="0" fontId="15" fillId="0" borderId="0" xfId="0" applyFont="1" applyBorder="1" applyAlignment="1">
      <alignment wrapText="1"/>
    </xf>
    <xf numFmtId="0" fontId="15" fillId="0" borderId="0" xfId="0" applyFont="1" applyAlignment="1" applyProtection="1">
      <alignment horizontal="left" wrapText="1"/>
    </xf>
    <xf numFmtId="0" fontId="15" fillId="0" borderId="0" xfId="0" applyFont="1" applyAlignment="1">
      <alignment horizontal="left" wrapText="1"/>
    </xf>
    <xf numFmtId="0" fontId="18" fillId="2" borderId="0" xfId="0" applyFont="1" applyFill="1" applyAlignment="1" applyProtection="1">
      <alignment horizontal="center" vertical="top"/>
    </xf>
    <xf numFmtId="0" fontId="18" fillId="2" borderId="2" xfId="0" applyFont="1" applyFill="1" applyBorder="1" applyAlignment="1" applyProtection="1">
      <alignment horizontal="center" vertical="top"/>
    </xf>
    <xf numFmtId="0" fontId="18" fillId="2" borderId="4" xfId="0" applyFont="1" applyFill="1" applyBorder="1" applyAlignment="1" applyProtection="1">
      <alignment horizontal="center" wrapText="1"/>
    </xf>
    <xf numFmtId="0" fontId="19" fillId="4" borderId="1" xfId="0" applyFont="1" applyFill="1" applyBorder="1" applyAlignment="1" applyProtection="1">
      <alignment horizontal="center" wrapText="1"/>
    </xf>
    <xf numFmtId="0" fontId="19" fillId="4" borderId="2" xfId="0" applyFont="1" applyFill="1" applyBorder="1" applyAlignment="1" applyProtection="1">
      <alignment horizontal="center" wrapText="1"/>
    </xf>
    <xf numFmtId="0" fontId="19" fillId="4" borderId="0" xfId="0" applyFont="1" applyFill="1" applyBorder="1" applyAlignment="1" applyProtection="1">
      <alignment horizontal="center" wrapText="1"/>
    </xf>
    <xf numFmtId="0" fontId="19" fillId="4" borderId="4" xfId="0" applyFont="1" applyFill="1" applyBorder="1" applyAlignment="1" applyProtection="1">
      <alignment horizontal="center" wrapText="1"/>
    </xf>
    <xf numFmtId="0" fontId="34" fillId="4" borderId="0" xfId="0" applyFont="1" applyFill="1" applyAlignment="1" applyProtection="1">
      <alignment horizontal="center"/>
    </xf>
    <xf numFmtId="0" fontId="34" fillId="4" borderId="2" xfId="0" applyFont="1" applyFill="1" applyBorder="1" applyAlignment="1" applyProtection="1">
      <alignment horizontal="center"/>
    </xf>
    <xf numFmtId="0" fontId="27" fillId="0" borderId="0" xfId="0" applyFont="1" applyAlignment="1">
      <alignment horizontal="left" vertical="top" wrapText="1"/>
    </xf>
    <xf numFmtId="0" fontId="15" fillId="0" borderId="0" xfId="0" applyFont="1" applyAlignment="1">
      <alignment horizontal="left" vertical="top" wrapText="1"/>
    </xf>
    <xf numFmtId="0" fontId="29" fillId="0" borderId="0" xfId="0" applyFont="1" applyAlignment="1" applyProtection="1">
      <alignment horizontal="left" wrapText="1"/>
    </xf>
    <xf numFmtId="0" fontId="37" fillId="0" borderId="0" xfId="0" applyFont="1" applyAlignment="1">
      <alignment horizontal="left" wrapText="1"/>
    </xf>
    <xf numFmtId="0" fontId="29" fillId="0" borderId="0" xfId="0" applyFont="1" applyAlignment="1">
      <alignment horizontal="left" wrapText="1"/>
    </xf>
    <xf numFmtId="0" fontId="15" fillId="0" borderId="0" xfId="0" applyFont="1" applyAlignment="1" applyProtection="1">
      <alignment horizontal="left" vertical="center" wrapText="1"/>
    </xf>
    <xf numFmtId="1" fontId="3" fillId="11" borderId="7" xfId="0" applyNumberFormat="1" applyFont="1" applyFill="1" applyBorder="1" applyAlignment="1" applyProtection="1">
      <alignment horizontal="left" vertical="center" wrapText="1"/>
      <protection locked="0"/>
    </xf>
    <xf numFmtId="1" fontId="3" fillId="11" borderId="8" xfId="0" applyNumberFormat="1" applyFont="1" applyFill="1" applyBorder="1" applyAlignment="1" applyProtection="1">
      <alignment horizontal="left" vertical="center" wrapText="1"/>
      <protection locked="0"/>
    </xf>
    <xf numFmtId="1" fontId="3" fillId="11" borderId="10" xfId="0" applyNumberFormat="1" applyFont="1" applyFill="1" applyBorder="1" applyAlignment="1" applyProtection="1">
      <alignment horizontal="left" vertical="center" wrapText="1"/>
      <protection locked="0"/>
    </xf>
    <xf numFmtId="1" fontId="3" fillId="7" borderId="7" xfId="0" applyNumberFormat="1" applyFont="1" applyFill="1" applyBorder="1" applyAlignment="1" applyProtection="1">
      <alignment horizontal="left" vertical="center" wrapText="1"/>
      <protection locked="0"/>
    </xf>
    <xf numFmtId="1" fontId="3" fillId="7" borderId="8" xfId="0" applyNumberFormat="1" applyFont="1" applyFill="1" applyBorder="1" applyAlignment="1" applyProtection="1">
      <alignment horizontal="left" vertical="center" wrapText="1"/>
      <protection locked="0"/>
    </xf>
    <xf numFmtId="1" fontId="3" fillId="7" borderId="10" xfId="0" applyNumberFormat="1" applyFont="1" applyFill="1" applyBorder="1" applyAlignment="1" applyProtection="1">
      <alignment horizontal="left" vertical="center" wrapText="1"/>
      <protection locked="0"/>
    </xf>
    <xf numFmtId="0" fontId="1" fillId="4" borderId="0" xfId="0" applyFont="1" applyFill="1" applyAlignment="1" applyProtection="1">
      <alignment horizontal="center" wrapText="1"/>
      <protection locked="0"/>
    </xf>
    <xf numFmtId="14" fontId="3" fillId="11" borderId="7" xfId="0" applyNumberFormat="1" applyFont="1" applyFill="1" applyBorder="1" applyAlignment="1" applyProtection="1">
      <alignment horizontal="left" vertical="center" wrapText="1"/>
      <protection locked="0"/>
    </xf>
    <xf numFmtId="14" fontId="3" fillId="11" borderId="8" xfId="0" applyNumberFormat="1" applyFont="1" applyFill="1" applyBorder="1" applyAlignment="1" applyProtection="1">
      <alignment horizontal="left" vertical="center" wrapText="1"/>
      <protection locked="0"/>
    </xf>
    <xf numFmtId="14" fontId="3" fillId="11" borderId="10" xfId="0" applyNumberFormat="1" applyFont="1" applyFill="1" applyBorder="1" applyAlignment="1" applyProtection="1">
      <alignment horizontal="left" vertical="center" wrapText="1"/>
      <protection locked="0"/>
    </xf>
    <xf numFmtId="14" fontId="3" fillId="7" borderId="7" xfId="0" applyNumberFormat="1" applyFont="1" applyFill="1" applyBorder="1" applyAlignment="1" applyProtection="1">
      <alignment horizontal="left" vertical="center" wrapText="1"/>
      <protection locked="0"/>
    </xf>
    <xf numFmtId="14" fontId="3" fillId="7" borderId="8" xfId="0" applyNumberFormat="1" applyFont="1" applyFill="1" applyBorder="1" applyAlignment="1" applyProtection="1">
      <alignment horizontal="left" vertical="center" wrapText="1"/>
      <protection locked="0"/>
    </xf>
    <xf numFmtId="14" fontId="3" fillId="7" borderId="10" xfId="0" applyNumberFormat="1" applyFont="1" applyFill="1" applyBorder="1" applyAlignment="1" applyProtection="1">
      <alignment horizontal="left" vertical="center" wrapText="1"/>
      <protection locked="0"/>
    </xf>
  </cellXfs>
  <cellStyles count="5">
    <cellStyle name="Bad" xfId="4" builtinId="27"/>
    <cellStyle name="Good" xfId="3" builtinId="26"/>
    <cellStyle name="Normal" xfId="0" builtinId="0"/>
    <cellStyle name="Note" xfId="1" builtinId="10"/>
    <cellStyle name="Style 1" xfId="2" xr:uid="{00000000-0005-0000-0000-000004000000}"/>
  </cellStyles>
  <dxfs count="164">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s>
  <tableStyles count="3" defaultTableStyle="TableStyleMedium2" defaultPivotStyle="PivotStyleLight16">
    <tableStyle name="Table Style 1" pivot="0" count="0" xr9:uid="{00000000-0011-0000-FFFF-FFFF00000000}"/>
    <tableStyle name="Table Style 2" pivot="0" count="0" xr9:uid="{00000000-0011-0000-FFFF-FFFF01000000}"/>
    <tableStyle name="Table Style 3" pivot="0" count="0" xr9:uid="{00000000-0011-0000-FFFF-FFFF02000000}"/>
  </tableStyles>
  <colors>
    <mruColors>
      <color rgb="FFAEAAAA"/>
      <color rgb="FF808080"/>
      <color rgb="FF6C6F70"/>
      <color rgb="FFFA9494"/>
      <color rgb="FFFCA2A4"/>
      <color rgb="FFFEDEDF"/>
      <color rgb="FF858200"/>
      <color rgb="FF65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7"/>
  <sheetViews>
    <sheetView zoomScale="50" zoomScaleNormal="50" workbookViewId="0"/>
  </sheetViews>
  <sheetFormatPr defaultColWidth="8.54296875" defaultRowHeight="14.5" x14ac:dyDescent="0.35"/>
  <cols>
    <col min="1" max="1" width="121.54296875" style="5" customWidth="1"/>
    <col min="2" max="16384" width="8.54296875" style="5"/>
  </cols>
  <sheetData>
    <row r="1" spans="1:1" s="31" customFormat="1" ht="20" x14ac:dyDescent="0.4">
      <c r="A1" s="35" t="s">
        <v>246</v>
      </c>
    </row>
    <row r="2" spans="1:1" s="31" customFormat="1" ht="240.65" customHeight="1" x14ac:dyDescent="0.35">
      <c r="A2" s="36" t="s">
        <v>229</v>
      </c>
    </row>
    <row r="3" spans="1:1" s="31" customFormat="1" x14ac:dyDescent="0.35">
      <c r="A3" s="3" t="s">
        <v>313</v>
      </c>
    </row>
    <row r="4" spans="1:1" s="31" customFormat="1" ht="20" x14ac:dyDescent="0.4">
      <c r="A4" s="35" t="s">
        <v>249</v>
      </c>
    </row>
    <row r="5" spans="1:1" s="31" customFormat="1" ht="240.65" customHeight="1" x14ac:dyDescent="0.35">
      <c r="A5" s="36" t="s">
        <v>229</v>
      </c>
    </row>
    <row r="6" spans="1:1" x14ac:dyDescent="0.35">
      <c r="A6" s="3" t="s">
        <v>247</v>
      </c>
    </row>
    <row r="7" spans="1:1" x14ac:dyDescent="0.35">
      <c r="A7" s="3" t="s">
        <v>247</v>
      </c>
    </row>
  </sheetData>
  <sheetProtection algorithmName="SHA-512" hashValue="qGPO/hLSJ0a9Pr2/6Xb+w40txyRHj2nHt/21tex7lyDdotbQTuk1iYvprZ8mwSQ6DKM3Dwomq0RLYklHqbh68g==" saltValue="YHdhBk4W0Kcwke82XH0efw==" spinCount="100000" sheet="1" objects="1" scenarios="1"/>
  <pageMargins left="0.7" right="0.7" top="0.75" bottom="0.75" header="0.3" footer="0.3"/>
  <pageSetup scale="7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53"/>
  <sheetViews>
    <sheetView topLeftCell="J1" zoomScale="80" zoomScaleNormal="80" workbookViewId="0">
      <selection activeCell="P7" sqref="P7"/>
    </sheetView>
  </sheetViews>
  <sheetFormatPr defaultColWidth="8.54296875" defaultRowHeight="14.5" x14ac:dyDescent="0.35"/>
  <cols>
    <col min="1" max="1" width="21.54296875" style="52" customWidth="1"/>
    <col min="2" max="2" width="30.54296875" style="42" customWidth="1"/>
    <col min="3" max="3" width="69.54296875" style="39" customWidth="1"/>
    <col min="4" max="4" width="18.453125" style="39" customWidth="1"/>
    <col min="5" max="5" width="17.453125" style="39" customWidth="1"/>
    <col min="6" max="6" width="16.453125" style="39" customWidth="1"/>
    <col min="7" max="7" width="13.54296875" style="39" customWidth="1"/>
    <col min="8" max="8" width="14" style="39" customWidth="1"/>
    <col min="9" max="9" width="12.54296875" style="39" customWidth="1"/>
    <col min="10" max="11" width="19.453125" style="39" customWidth="1"/>
    <col min="12" max="14" width="20.54296875" style="39" customWidth="1"/>
    <col min="15" max="15" width="22.453125" style="39" customWidth="1"/>
    <col min="16" max="16" width="58.453125" style="39" customWidth="1"/>
    <col min="17" max="17" width="31.453125" style="39" customWidth="1"/>
    <col min="18" max="18" width="22.54296875" style="39" customWidth="1"/>
    <col min="19" max="19" width="76.453125" style="39" customWidth="1"/>
    <col min="20" max="20" width="9.453125" style="39" customWidth="1"/>
    <col min="21" max="16384" width="8.54296875" style="4"/>
  </cols>
  <sheetData>
    <row r="1" spans="1:57" s="94" customFormat="1" x14ac:dyDescent="0.35">
      <c r="A1" s="125" t="s">
        <v>264</v>
      </c>
      <c r="B1" s="38"/>
      <c r="C1" s="39"/>
      <c r="D1" s="39"/>
      <c r="E1" s="39"/>
      <c r="F1" s="39"/>
      <c r="G1" s="39"/>
      <c r="H1" s="39"/>
      <c r="I1" s="39"/>
      <c r="J1" s="39"/>
      <c r="K1" s="39"/>
      <c r="L1" s="39"/>
      <c r="M1" s="39"/>
      <c r="N1" s="39"/>
      <c r="O1" s="39"/>
      <c r="P1" s="39"/>
      <c r="Q1" s="39"/>
      <c r="R1" s="39"/>
      <c r="S1" s="39"/>
      <c r="T1" s="93"/>
    </row>
    <row r="2" spans="1:57" s="94" customFormat="1" x14ac:dyDescent="0.35">
      <c r="A2" s="37" t="s">
        <v>13</v>
      </c>
      <c r="B2" s="37" t="s">
        <v>316</v>
      </c>
      <c r="C2" s="39"/>
      <c r="D2" s="39"/>
      <c r="E2" s="39"/>
      <c r="F2" s="39"/>
      <c r="G2" s="39"/>
      <c r="H2" s="39"/>
      <c r="I2" s="39"/>
      <c r="J2" s="39"/>
      <c r="K2" s="41"/>
      <c r="L2" s="39"/>
      <c r="M2" s="39"/>
      <c r="N2" s="39"/>
      <c r="O2" s="39"/>
      <c r="P2" s="39"/>
      <c r="Q2" s="39"/>
      <c r="R2" s="39"/>
      <c r="S2" s="39"/>
      <c r="T2" s="93"/>
    </row>
    <row r="3" spans="1:57" s="95" customFormat="1" x14ac:dyDescent="0.35">
      <c r="A3" s="37" t="s">
        <v>14</v>
      </c>
      <c r="B3" s="48" t="s">
        <v>317</v>
      </c>
      <c r="C3" s="42"/>
      <c r="D3" s="42"/>
      <c r="E3" s="43"/>
      <c r="F3" s="43"/>
      <c r="G3" s="42"/>
      <c r="H3" s="42"/>
      <c r="I3" s="42"/>
      <c r="J3" s="43"/>
      <c r="K3" s="43"/>
      <c r="L3" s="42"/>
      <c r="M3" s="42"/>
      <c r="N3" s="42"/>
      <c r="O3" s="42"/>
      <c r="P3" s="42"/>
      <c r="Q3" s="42"/>
      <c r="R3" s="42"/>
      <c r="S3" s="42"/>
      <c r="T3" s="92"/>
      <c r="U3" s="99"/>
      <c r="V3" s="106"/>
      <c r="W3" s="106"/>
      <c r="X3" s="106"/>
      <c r="Y3" s="100"/>
    </row>
    <row r="4" spans="1:57" s="95" customFormat="1" x14ac:dyDescent="0.35">
      <c r="A4" s="141" t="s">
        <v>313</v>
      </c>
      <c r="B4" s="118"/>
      <c r="C4" s="42"/>
      <c r="D4" s="42"/>
      <c r="E4" s="43"/>
      <c r="F4" s="43"/>
      <c r="G4" s="42"/>
      <c r="H4" s="42"/>
      <c r="I4" s="42"/>
      <c r="J4" s="43"/>
      <c r="K4" s="43"/>
      <c r="L4" s="42"/>
      <c r="M4" s="42"/>
      <c r="N4" s="42"/>
      <c r="O4" s="42"/>
      <c r="P4" s="42"/>
      <c r="Q4" s="42"/>
      <c r="R4" s="42"/>
      <c r="S4" s="42"/>
      <c r="T4" s="92"/>
      <c r="U4" s="101"/>
      <c r="Y4" s="102"/>
    </row>
    <row r="5" spans="1:57" s="95" customFormat="1" ht="20" x14ac:dyDescent="0.4">
      <c r="A5" s="86" t="s">
        <v>263</v>
      </c>
      <c r="B5" s="42"/>
      <c r="C5" s="42"/>
      <c r="D5" s="42"/>
      <c r="E5" s="43"/>
      <c r="F5" s="43"/>
      <c r="G5" s="42"/>
      <c r="H5" s="42"/>
      <c r="I5" s="42"/>
      <c r="J5" s="43"/>
      <c r="K5" s="43"/>
      <c r="L5" s="42"/>
      <c r="M5" s="42"/>
      <c r="N5" s="42"/>
      <c r="O5" s="42"/>
      <c r="P5" s="42"/>
      <c r="Q5" s="42"/>
      <c r="R5" s="42"/>
      <c r="S5" s="42"/>
      <c r="T5" s="92"/>
      <c r="U5" s="99"/>
      <c r="V5" s="100"/>
      <c r="Y5" s="102"/>
    </row>
    <row r="6" spans="1:57" s="95" customFormat="1" ht="15" customHeight="1" x14ac:dyDescent="0.35">
      <c r="A6" s="282" t="s">
        <v>22</v>
      </c>
      <c r="B6" s="282"/>
      <c r="C6" s="282"/>
      <c r="D6" s="282"/>
      <c r="E6" s="282"/>
      <c r="F6" s="282"/>
      <c r="G6" s="282"/>
      <c r="H6" s="282"/>
      <c r="I6" s="282"/>
      <c r="J6" s="282"/>
      <c r="K6" s="287"/>
      <c r="L6" s="281" t="s">
        <v>21</v>
      </c>
      <c r="M6" s="282"/>
      <c r="N6" s="282"/>
      <c r="O6" s="283" t="s">
        <v>39</v>
      </c>
      <c r="P6" s="284"/>
      <c r="Q6" s="285" t="s">
        <v>37</v>
      </c>
      <c r="R6" s="286"/>
      <c r="S6" s="286"/>
      <c r="T6" s="92"/>
      <c r="U6" s="101"/>
      <c r="V6" s="102"/>
      <c r="Y6" s="102"/>
      <c r="AK6" s="99"/>
      <c r="AL6" s="100"/>
      <c r="AM6" s="106"/>
      <c r="AN6" s="106"/>
      <c r="AO6" s="106"/>
      <c r="AP6" s="106"/>
      <c r="AQ6" s="106"/>
      <c r="AR6" s="106"/>
      <c r="AS6" s="106"/>
      <c r="AT6" s="106"/>
      <c r="AU6" s="106"/>
      <c r="AV6" s="106"/>
      <c r="AW6" s="106"/>
      <c r="AX6" s="106"/>
      <c r="AY6" s="106"/>
      <c r="AZ6" s="106"/>
      <c r="BA6" s="106"/>
      <c r="BB6" s="106"/>
      <c r="BC6" s="106"/>
      <c r="BD6" s="106"/>
      <c r="BE6" s="100"/>
    </row>
    <row r="7" spans="1:57" s="96" customFormat="1" ht="75.650000000000006" customHeight="1" x14ac:dyDescent="0.35">
      <c r="A7" s="150" t="s">
        <v>279</v>
      </c>
      <c r="B7" s="150" t="s">
        <v>280</v>
      </c>
      <c r="C7" s="150" t="s">
        <v>281</v>
      </c>
      <c r="D7" s="150" t="s">
        <v>282</v>
      </c>
      <c r="E7" s="150" t="s">
        <v>283</v>
      </c>
      <c r="F7" s="150" t="s">
        <v>284</v>
      </c>
      <c r="G7" s="150" t="s">
        <v>285</v>
      </c>
      <c r="H7" s="150" t="s">
        <v>286</v>
      </c>
      <c r="I7" s="150" t="s">
        <v>287</v>
      </c>
      <c r="J7" s="150" t="s">
        <v>288</v>
      </c>
      <c r="K7" s="150" t="s">
        <v>289</v>
      </c>
      <c r="L7" s="149" t="s">
        <v>290</v>
      </c>
      <c r="M7" s="150" t="s">
        <v>312</v>
      </c>
      <c r="N7" s="150" t="s">
        <v>291</v>
      </c>
      <c r="O7" s="149" t="s">
        <v>292</v>
      </c>
      <c r="P7" s="150" t="s">
        <v>363</v>
      </c>
      <c r="Q7" s="149" t="s">
        <v>293</v>
      </c>
      <c r="R7" s="150" t="s">
        <v>331</v>
      </c>
      <c r="S7" s="151" t="s">
        <v>294</v>
      </c>
      <c r="T7" s="91"/>
      <c r="U7" s="108"/>
      <c r="V7" s="109"/>
      <c r="W7" s="108"/>
      <c r="X7" s="110"/>
      <c r="Y7" s="108"/>
      <c r="Z7" s="108"/>
      <c r="AA7" s="108"/>
      <c r="AB7" s="111"/>
      <c r="AC7" s="108"/>
      <c r="AD7" s="108"/>
      <c r="AE7" s="109"/>
      <c r="AF7" s="111"/>
      <c r="AG7" s="110"/>
      <c r="AH7" s="110"/>
      <c r="AI7" s="110"/>
      <c r="AJ7" s="110"/>
      <c r="AK7" s="113"/>
      <c r="AL7" s="112"/>
      <c r="AM7" s="108"/>
      <c r="AN7" s="109"/>
      <c r="AO7" s="111"/>
      <c r="AP7" s="110"/>
      <c r="AQ7" s="111"/>
      <c r="AR7" s="111"/>
      <c r="AS7" s="111"/>
      <c r="AT7" s="111"/>
      <c r="AU7" s="111"/>
      <c r="AV7" s="111"/>
      <c r="AW7" s="111"/>
      <c r="AX7" s="111"/>
      <c r="AY7" s="111"/>
      <c r="AZ7" s="111"/>
      <c r="BA7" s="109"/>
      <c r="BE7" s="103"/>
    </row>
    <row r="8" spans="1:57" s="98" customFormat="1" ht="63" customHeight="1" thickBot="1" x14ac:dyDescent="0.4">
      <c r="A8" s="152" t="s">
        <v>303</v>
      </c>
      <c r="B8" s="152" t="s">
        <v>304</v>
      </c>
      <c r="C8" s="152" t="s">
        <v>336</v>
      </c>
      <c r="D8" s="152" t="s">
        <v>306</v>
      </c>
      <c r="E8" s="152" t="s">
        <v>305</v>
      </c>
      <c r="F8" s="152" t="s">
        <v>307</v>
      </c>
      <c r="G8" s="152" t="s">
        <v>308</v>
      </c>
      <c r="H8" s="152" t="s">
        <v>220</v>
      </c>
      <c r="I8" s="152" t="s">
        <v>219</v>
      </c>
      <c r="J8" s="152" t="s">
        <v>36</v>
      </c>
      <c r="K8" s="152" t="s">
        <v>33</v>
      </c>
      <c r="L8" s="153" t="s">
        <v>218</v>
      </c>
      <c r="M8" s="152" t="s">
        <v>34</v>
      </c>
      <c r="N8" s="152" t="s">
        <v>309</v>
      </c>
      <c r="O8" s="153" t="s">
        <v>35</v>
      </c>
      <c r="P8" s="152" t="s">
        <v>252</v>
      </c>
      <c r="Q8" s="153" t="s">
        <v>33</v>
      </c>
      <c r="R8" s="152" t="s">
        <v>217</v>
      </c>
      <c r="S8" s="154" t="s">
        <v>310</v>
      </c>
      <c r="T8" s="97"/>
      <c r="U8" s="104"/>
      <c r="V8" s="105"/>
      <c r="W8" s="107"/>
      <c r="X8" s="107"/>
      <c r="Y8" s="105"/>
      <c r="AJ8" s="114"/>
      <c r="AK8" s="115"/>
      <c r="AL8" s="116"/>
      <c r="AM8" s="104"/>
      <c r="AN8" s="105"/>
      <c r="AO8" s="107"/>
      <c r="AP8" s="107"/>
      <c r="AQ8" s="107"/>
      <c r="AR8" s="107"/>
      <c r="AS8" s="107"/>
      <c r="AT8" s="107"/>
      <c r="AU8" s="107"/>
      <c r="AV8" s="107"/>
      <c r="AW8" s="107"/>
      <c r="AX8" s="107"/>
      <c r="AY8" s="107"/>
      <c r="AZ8" s="105"/>
      <c r="BA8" s="107"/>
      <c r="BB8" s="107"/>
      <c r="BC8" s="107"/>
      <c r="BD8" s="107"/>
      <c r="BE8" s="105"/>
    </row>
    <row r="9" spans="1:57" s="22" customFormat="1" ht="56.5" thickBot="1" x14ac:dyDescent="0.4">
      <c r="A9" s="246">
        <v>1</v>
      </c>
      <c r="B9" s="246" t="s">
        <v>387</v>
      </c>
      <c r="C9" s="246" t="s">
        <v>337</v>
      </c>
      <c r="D9" s="246" t="s">
        <v>18</v>
      </c>
      <c r="E9" s="246" t="s">
        <v>24</v>
      </c>
      <c r="F9" s="246" t="s">
        <v>184</v>
      </c>
      <c r="G9" s="246" t="s">
        <v>9</v>
      </c>
      <c r="H9" s="246" t="s">
        <v>4</v>
      </c>
      <c r="I9" s="246" t="s">
        <v>173</v>
      </c>
      <c r="J9" s="246" t="s">
        <v>0</v>
      </c>
      <c r="K9" s="247"/>
      <c r="L9" s="248"/>
      <c r="M9" s="247"/>
      <c r="N9" s="247"/>
      <c r="O9" s="248"/>
      <c r="P9" s="247"/>
      <c r="Q9" s="248"/>
      <c r="R9" s="247"/>
      <c r="S9" s="259"/>
      <c r="T9" s="46"/>
    </row>
    <row r="10" spans="1:57" s="22" customFormat="1" ht="43" thickTop="1" thickBot="1" x14ac:dyDescent="0.4">
      <c r="A10" s="242">
        <v>2</v>
      </c>
      <c r="B10" s="242" t="s">
        <v>216</v>
      </c>
      <c r="C10" s="242" t="s">
        <v>338</v>
      </c>
      <c r="D10" s="242" t="s">
        <v>18</v>
      </c>
      <c r="E10" s="242" t="s">
        <v>24</v>
      </c>
      <c r="F10" s="242" t="s">
        <v>184</v>
      </c>
      <c r="G10" s="242" t="s">
        <v>5</v>
      </c>
      <c r="H10" s="242" t="s">
        <v>4</v>
      </c>
      <c r="I10" s="242" t="s">
        <v>173</v>
      </c>
      <c r="J10" s="242" t="s">
        <v>3</v>
      </c>
      <c r="K10" s="243"/>
      <c r="L10" s="244"/>
      <c r="M10" s="243"/>
      <c r="N10" s="243"/>
      <c r="O10" s="244"/>
      <c r="P10" s="243"/>
      <c r="Q10" s="244"/>
      <c r="R10" s="243"/>
      <c r="S10" s="245"/>
      <c r="T10" s="46"/>
    </row>
    <row r="11" spans="1:57" s="22" customFormat="1" ht="75.75" customHeight="1" thickTop="1" thickBot="1" x14ac:dyDescent="0.4">
      <c r="A11" s="241">
        <v>4</v>
      </c>
      <c r="B11" s="237" t="s">
        <v>215</v>
      </c>
      <c r="C11" s="236" t="s">
        <v>214</v>
      </c>
      <c r="D11" s="237" t="s">
        <v>38</v>
      </c>
      <c r="E11" s="237" t="s">
        <v>24</v>
      </c>
      <c r="F11" s="237" t="s">
        <v>184</v>
      </c>
      <c r="G11" s="237" t="s">
        <v>5</v>
      </c>
      <c r="H11" s="237" t="s">
        <v>4</v>
      </c>
      <c r="I11" s="237" t="s">
        <v>173</v>
      </c>
      <c r="J11" s="237" t="s">
        <v>3</v>
      </c>
      <c r="K11" s="238"/>
      <c r="L11" s="239"/>
      <c r="M11" s="238"/>
      <c r="N11" s="238"/>
      <c r="O11" s="239"/>
      <c r="P11" s="238"/>
      <c r="Q11" s="239"/>
      <c r="R11" s="238"/>
      <c r="S11" s="240"/>
      <c r="T11" s="46"/>
    </row>
    <row r="12" spans="1:57" s="21" customFormat="1" ht="57" thickTop="1" thickBot="1" x14ac:dyDescent="0.4">
      <c r="A12" s="242">
        <v>6</v>
      </c>
      <c r="B12" s="242" t="s">
        <v>213</v>
      </c>
      <c r="C12" s="242" t="s">
        <v>212</v>
      </c>
      <c r="D12" s="242" t="s">
        <v>38</v>
      </c>
      <c r="E12" s="242" t="s">
        <v>24</v>
      </c>
      <c r="F12" s="242" t="s">
        <v>184</v>
      </c>
      <c r="G12" s="242" t="s">
        <v>5</v>
      </c>
      <c r="H12" s="242" t="s">
        <v>4</v>
      </c>
      <c r="I12" s="242" t="s">
        <v>173</v>
      </c>
      <c r="J12" s="242" t="s">
        <v>3</v>
      </c>
      <c r="K12" s="243"/>
      <c r="L12" s="244"/>
      <c r="M12" s="243"/>
      <c r="N12" s="243"/>
      <c r="O12" s="244"/>
      <c r="P12" s="243"/>
      <c r="Q12" s="244"/>
      <c r="R12" s="243"/>
      <c r="S12" s="245"/>
      <c r="T12" s="47"/>
    </row>
    <row r="13" spans="1:57" s="21" customFormat="1" ht="99" thickTop="1" thickBot="1" x14ac:dyDescent="0.4">
      <c r="A13" s="242">
        <v>7</v>
      </c>
      <c r="B13" s="242" t="s">
        <v>367</v>
      </c>
      <c r="C13" s="242" t="s">
        <v>375</v>
      </c>
      <c r="D13" s="242" t="s">
        <v>38</v>
      </c>
      <c r="E13" s="242" t="s">
        <v>24</v>
      </c>
      <c r="F13" s="242" t="s">
        <v>184</v>
      </c>
      <c r="G13" s="242" t="s">
        <v>5</v>
      </c>
      <c r="H13" s="242" t="s">
        <v>4</v>
      </c>
      <c r="I13" s="242" t="s">
        <v>173</v>
      </c>
      <c r="J13" s="242" t="s">
        <v>3</v>
      </c>
      <c r="K13" s="243"/>
      <c r="L13" s="244"/>
      <c r="M13" s="243"/>
      <c r="N13" s="243"/>
      <c r="O13" s="244"/>
      <c r="P13" s="243"/>
      <c r="Q13" s="244"/>
      <c r="R13" s="243"/>
      <c r="S13" s="245"/>
      <c r="T13" s="47"/>
    </row>
    <row r="14" spans="1:57" s="21" customFormat="1" ht="99" thickTop="1" thickBot="1" x14ac:dyDescent="0.4">
      <c r="A14" s="242">
        <v>8</v>
      </c>
      <c r="B14" s="242" t="s">
        <v>211</v>
      </c>
      <c r="C14" s="242" t="s">
        <v>368</v>
      </c>
      <c r="D14" s="242" t="s">
        <v>38</v>
      </c>
      <c r="E14" s="242" t="s">
        <v>24</v>
      </c>
      <c r="F14" s="242" t="s">
        <v>184</v>
      </c>
      <c r="G14" s="242" t="s">
        <v>5</v>
      </c>
      <c r="H14" s="242" t="s">
        <v>4</v>
      </c>
      <c r="I14" s="242" t="s">
        <v>173</v>
      </c>
      <c r="J14" s="242" t="s">
        <v>3</v>
      </c>
      <c r="K14" s="243"/>
      <c r="L14" s="244"/>
      <c r="M14" s="243"/>
      <c r="N14" s="243"/>
      <c r="O14" s="244"/>
      <c r="P14" s="243"/>
      <c r="Q14" s="244"/>
      <c r="R14" s="243"/>
      <c r="S14" s="245"/>
      <c r="T14" s="47"/>
    </row>
    <row r="15" spans="1:57" s="21" customFormat="1" ht="99" thickTop="1" thickBot="1" x14ac:dyDescent="0.4">
      <c r="A15" s="242">
        <v>9</v>
      </c>
      <c r="B15" s="242" t="s">
        <v>369</v>
      </c>
      <c r="C15" s="242" t="s">
        <v>210</v>
      </c>
      <c r="D15" s="242" t="s">
        <v>38</v>
      </c>
      <c r="E15" s="242" t="s">
        <v>24</v>
      </c>
      <c r="F15" s="242" t="s">
        <v>184</v>
      </c>
      <c r="G15" s="242" t="s">
        <v>5</v>
      </c>
      <c r="H15" s="242" t="s">
        <v>4</v>
      </c>
      <c r="I15" s="242" t="s">
        <v>173</v>
      </c>
      <c r="J15" s="242" t="s">
        <v>3</v>
      </c>
      <c r="K15" s="243"/>
      <c r="L15" s="244"/>
      <c r="M15" s="243"/>
      <c r="N15" s="243"/>
      <c r="O15" s="244"/>
      <c r="P15" s="243"/>
      <c r="Q15" s="244"/>
      <c r="R15" s="243"/>
      <c r="S15" s="245"/>
      <c r="T15" s="47"/>
    </row>
    <row r="16" spans="1:57" s="21" customFormat="1" ht="99" thickTop="1" thickBot="1" x14ac:dyDescent="0.4">
      <c r="A16" s="242">
        <v>10</v>
      </c>
      <c r="B16" s="242" t="s">
        <v>386</v>
      </c>
      <c r="C16" s="242" t="s">
        <v>209</v>
      </c>
      <c r="D16" s="242" t="s">
        <v>38</v>
      </c>
      <c r="E16" s="242" t="s">
        <v>24</v>
      </c>
      <c r="F16" s="242" t="s">
        <v>184</v>
      </c>
      <c r="G16" s="242" t="s">
        <v>5</v>
      </c>
      <c r="H16" s="242" t="s">
        <v>4</v>
      </c>
      <c r="I16" s="242" t="s">
        <v>173</v>
      </c>
      <c r="J16" s="242" t="s">
        <v>3</v>
      </c>
      <c r="K16" s="243"/>
      <c r="L16" s="244"/>
      <c r="M16" s="243"/>
      <c r="N16" s="243"/>
      <c r="O16" s="244"/>
      <c r="P16" s="243"/>
      <c r="Q16" s="244"/>
      <c r="R16" s="243"/>
      <c r="S16" s="245"/>
      <c r="T16" s="47"/>
    </row>
    <row r="17" spans="1:20" s="21" customFormat="1" ht="85" thickTop="1" thickBot="1" x14ac:dyDescent="0.4">
      <c r="A17" s="242">
        <v>11</v>
      </c>
      <c r="B17" s="242" t="s">
        <v>208</v>
      </c>
      <c r="C17" s="242" t="s">
        <v>339</v>
      </c>
      <c r="D17" s="242" t="s">
        <v>38</v>
      </c>
      <c r="E17" s="242" t="s">
        <v>23</v>
      </c>
      <c r="F17" s="242" t="s">
        <v>54</v>
      </c>
      <c r="G17" s="242" t="s">
        <v>206</v>
      </c>
      <c r="H17" s="242" t="s">
        <v>4</v>
      </c>
      <c r="I17" s="242" t="s">
        <v>173</v>
      </c>
      <c r="J17" s="242" t="s">
        <v>0</v>
      </c>
      <c r="K17" s="243"/>
      <c r="L17" s="244"/>
      <c r="M17" s="243"/>
      <c r="N17" s="243"/>
      <c r="O17" s="244"/>
      <c r="P17" s="243"/>
      <c r="Q17" s="244"/>
      <c r="R17" s="243"/>
      <c r="S17" s="245"/>
      <c r="T17" s="47"/>
    </row>
    <row r="18" spans="1:20" s="21" customFormat="1" ht="85" thickTop="1" thickBot="1" x14ac:dyDescent="0.4">
      <c r="A18" s="242">
        <v>12</v>
      </c>
      <c r="B18" s="242" t="s">
        <v>207</v>
      </c>
      <c r="C18" s="242" t="s">
        <v>340</v>
      </c>
      <c r="D18" s="242" t="s">
        <v>38</v>
      </c>
      <c r="E18" s="242" t="s">
        <v>23</v>
      </c>
      <c r="F18" s="242" t="s">
        <v>54</v>
      </c>
      <c r="G18" s="242" t="s">
        <v>206</v>
      </c>
      <c r="H18" s="242" t="s">
        <v>4</v>
      </c>
      <c r="I18" s="242" t="s">
        <v>173</v>
      </c>
      <c r="J18" s="242" t="s">
        <v>0</v>
      </c>
      <c r="K18" s="243"/>
      <c r="L18" s="244"/>
      <c r="M18" s="243"/>
      <c r="N18" s="243"/>
      <c r="O18" s="244"/>
      <c r="P18" s="243"/>
      <c r="Q18" s="244"/>
      <c r="R18" s="243"/>
      <c r="S18" s="245"/>
      <c r="T18" s="47"/>
    </row>
    <row r="19" spans="1:20" s="21" customFormat="1" ht="29" thickTop="1" thickBot="1" x14ac:dyDescent="0.4">
      <c r="A19" s="242">
        <v>13</v>
      </c>
      <c r="B19" s="242" t="s">
        <v>205</v>
      </c>
      <c r="C19" s="242" t="s">
        <v>341</v>
      </c>
      <c r="D19" s="242" t="s">
        <v>192</v>
      </c>
      <c r="E19" s="242" t="s">
        <v>23</v>
      </c>
      <c r="F19" s="242" t="s">
        <v>52</v>
      </c>
      <c r="G19" s="242" t="s">
        <v>5</v>
      </c>
      <c r="H19" s="242" t="s">
        <v>6</v>
      </c>
      <c r="I19" s="242" t="s">
        <v>7</v>
      </c>
      <c r="J19" s="242" t="s">
        <v>3</v>
      </c>
      <c r="K19" s="243"/>
      <c r="L19" s="244"/>
      <c r="M19" s="243"/>
      <c r="N19" s="243"/>
      <c r="O19" s="244"/>
      <c r="P19" s="243"/>
      <c r="Q19" s="244"/>
      <c r="R19" s="243"/>
      <c r="S19" s="245"/>
      <c r="T19" s="47"/>
    </row>
    <row r="20" spans="1:20" s="21" customFormat="1" ht="43" thickTop="1" thickBot="1" x14ac:dyDescent="0.4">
      <c r="A20" s="242">
        <v>14</v>
      </c>
      <c r="B20" s="242" t="s">
        <v>204</v>
      </c>
      <c r="C20" s="242" t="s">
        <v>342</v>
      </c>
      <c r="D20" s="242" t="s">
        <v>192</v>
      </c>
      <c r="E20" s="242" t="s">
        <v>23</v>
      </c>
      <c r="F20" s="242" t="s">
        <v>52</v>
      </c>
      <c r="G20" s="242" t="s">
        <v>5</v>
      </c>
      <c r="H20" s="242" t="s">
        <v>6</v>
      </c>
      <c r="I20" s="242" t="s">
        <v>7</v>
      </c>
      <c r="J20" s="242" t="s">
        <v>3</v>
      </c>
      <c r="K20" s="243"/>
      <c r="L20" s="244"/>
      <c r="M20" s="243"/>
      <c r="N20" s="243"/>
      <c r="O20" s="244"/>
      <c r="P20" s="243"/>
      <c r="Q20" s="244"/>
      <c r="R20" s="243"/>
      <c r="S20" s="245"/>
      <c r="T20" s="47"/>
    </row>
    <row r="21" spans="1:20" s="21" customFormat="1" ht="29" thickTop="1" thickBot="1" x14ac:dyDescent="0.4">
      <c r="A21" s="242">
        <v>15</v>
      </c>
      <c r="B21" s="242" t="s">
        <v>203</v>
      </c>
      <c r="C21" s="242" t="s">
        <v>343</v>
      </c>
      <c r="D21" s="242" t="s">
        <v>192</v>
      </c>
      <c r="E21" s="242" t="s">
        <v>23</v>
      </c>
      <c r="F21" s="242" t="s">
        <v>52</v>
      </c>
      <c r="G21" s="242" t="s">
        <v>5</v>
      </c>
      <c r="H21" s="242" t="s">
        <v>6</v>
      </c>
      <c r="I21" s="242" t="s">
        <v>7</v>
      </c>
      <c r="J21" s="242" t="s">
        <v>3</v>
      </c>
      <c r="K21" s="243"/>
      <c r="L21" s="244"/>
      <c r="M21" s="243"/>
      <c r="N21" s="243"/>
      <c r="O21" s="244"/>
      <c r="P21" s="243"/>
      <c r="Q21" s="244"/>
      <c r="R21" s="243"/>
      <c r="S21" s="245"/>
      <c r="T21" s="47"/>
    </row>
    <row r="22" spans="1:20" s="21" customFormat="1" ht="29" thickTop="1" thickBot="1" x14ac:dyDescent="0.4">
      <c r="A22" s="242">
        <v>16</v>
      </c>
      <c r="B22" s="242" t="s">
        <v>202</v>
      </c>
      <c r="C22" s="242" t="s">
        <v>344</v>
      </c>
      <c r="D22" s="242" t="s">
        <v>192</v>
      </c>
      <c r="E22" s="242" t="s">
        <v>23</v>
      </c>
      <c r="F22" s="242" t="s">
        <v>52</v>
      </c>
      <c r="G22" s="242" t="s">
        <v>5</v>
      </c>
      <c r="H22" s="242" t="s">
        <v>6</v>
      </c>
      <c r="I22" s="242" t="s">
        <v>7</v>
      </c>
      <c r="J22" s="242" t="s">
        <v>3</v>
      </c>
      <c r="K22" s="243"/>
      <c r="L22" s="244"/>
      <c r="M22" s="243"/>
      <c r="N22" s="243"/>
      <c r="O22" s="244"/>
      <c r="P22" s="243"/>
      <c r="Q22" s="244"/>
      <c r="R22" s="243"/>
      <c r="S22" s="245"/>
      <c r="T22" s="47"/>
    </row>
    <row r="23" spans="1:20" s="21" customFormat="1" ht="29" thickTop="1" thickBot="1" x14ac:dyDescent="0.4">
      <c r="A23" s="242">
        <v>17</v>
      </c>
      <c r="B23" s="242" t="s">
        <v>201</v>
      </c>
      <c r="C23" s="242" t="s">
        <v>345</v>
      </c>
      <c r="D23" s="242" t="s">
        <v>192</v>
      </c>
      <c r="E23" s="242" t="s">
        <v>23</v>
      </c>
      <c r="F23" s="242" t="s">
        <v>52</v>
      </c>
      <c r="G23" s="242" t="s">
        <v>5</v>
      </c>
      <c r="H23" s="242" t="s">
        <v>6</v>
      </c>
      <c r="I23" s="242" t="s">
        <v>7</v>
      </c>
      <c r="J23" s="242" t="s">
        <v>3</v>
      </c>
      <c r="K23" s="243"/>
      <c r="L23" s="244"/>
      <c r="M23" s="243"/>
      <c r="N23" s="243"/>
      <c r="O23" s="244"/>
      <c r="P23" s="243"/>
      <c r="Q23" s="244"/>
      <c r="R23" s="243"/>
      <c r="S23" s="245"/>
      <c r="T23" s="47"/>
    </row>
    <row r="24" spans="1:20" s="21" customFormat="1" ht="29" thickTop="1" thickBot="1" x14ac:dyDescent="0.4">
      <c r="A24" s="242">
        <v>18</v>
      </c>
      <c r="B24" s="242" t="s">
        <v>200</v>
      </c>
      <c r="C24" s="242" t="s">
        <v>346</v>
      </c>
      <c r="D24" s="242" t="s">
        <v>192</v>
      </c>
      <c r="E24" s="242" t="s">
        <v>23</v>
      </c>
      <c r="F24" s="242" t="s">
        <v>52</v>
      </c>
      <c r="G24" s="242" t="s">
        <v>5</v>
      </c>
      <c r="H24" s="242" t="s">
        <v>6</v>
      </c>
      <c r="I24" s="242" t="s">
        <v>7</v>
      </c>
      <c r="J24" s="242" t="s">
        <v>3</v>
      </c>
      <c r="K24" s="243"/>
      <c r="L24" s="244"/>
      <c r="M24" s="243"/>
      <c r="N24" s="243"/>
      <c r="O24" s="244"/>
      <c r="P24" s="243"/>
      <c r="Q24" s="244"/>
      <c r="R24" s="243"/>
      <c r="S24" s="245"/>
      <c r="T24" s="47"/>
    </row>
    <row r="25" spans="1:20" s="21" customFormat="1" ht="71" thickTop="1" thickBot="1" x14ac:dyDescent="0.4">
      <c r="A25" s="242" t="s">
        <v>199</v>
      </c>
      <c r="B25" s="242" t="s">
        <v>8</v>
      </c>
      <c r="C25" s="242" t="s">
        <v>198</v>
      </c>
      <c r="D25" s="242" t="s">
        <v>192</v>
      </c>
      <c r="E25" s="242" t="s">
        <v>23</v>
      </c>
      <c r="F25" s="242" t="s">
        <v>54</v>
      </c>
      <c r="G25" s="242" t="s">
        <v>194</v>
      </c>
      <c r="H25" s="242" t="s">
        <v>4</v>
      </c>
      <c r="I25" s="242" t="s">
        <v>173</v>
      </c>
      <c r="J25" s="242" t="s">
        <v>3</v>
      </c>
      <c r="K25" s="243"/>
      <c r="L25" s="244"/>
      <c r="M25" s="243"/>
      <c r="N25" s="243"/>
      <c r="O25" s="244"/>
      <c r="P25" s="243"/>
      <c r="Q25" s="244"/>
      <c r="R25" s="243"/>
      <c r="S25" s="245"/>
      <c r="T25" s="47"/>
    </row>
    <row r="26" spans="1:20" s="21" customFormat="1" ht="85" thickTop="1" thickBot="1" x14ac:dyDescent="0.4">
      <c r="A26" s="242" t="s">
        <v>197</v>
      </c>
      <c r="B26" s="242" t="s">
        <v>196</v>
      </c>
      <c r="C26" s="242" t="s">
        <v>195</v>
      </c>
      <c r="D26" s="242" t="s">
        <v>192</v>
      </c>
      <c r="E26" s="242" t="s">
        <v>23</v>
      </c>
      <c r="F26" s="242" t="s">
        <v>54</v>
      </c>
      <c r="G26" s="242" t="s">
        <v>194</v>
      </c>
      <c r="H26" s="242" t="s">
        <v>4</v>
      </c>
      <c r="I26" s="242" t="s">
        <v>173</v>
      </c>
      <c r="J26" s="242" t="s">
        <v>3</v>
      </c>
      <c r="K26" s="243"/>
      <c r="L26" s="244"/>
      <c r="M26" s="243"/>
      <c r="N26" s="243"/>
      <c r="O26" s="244"/>
      <c r="P26" s="243"/>
      <c r="Q26" s="244"/>
      <c r="R26" s="243"/>
      <c r="S26" s="245"/>
      <c r="T26" s="47"/>
    </row>
    <row r="27" spans="1:20" s="21" customFormat="1" ht="43" thickTop="1" thickBot="1" x14ac:dyDescent="0.4">
      <c r="A27" s="242">
        <v>20</v>
      </c>
      <c r="B27" s="242" t="s">
        <v>193</v>
      </c>
      <c r="C27" s="242" t="s">
        <v>347</v>
      </c>
      <c r="D27" s="242" t="s">
        <v>192</v>
      </c>
      <c r="E27" s="242" t="s">
        <v>23</v>
      </c>
      <c r="F27" s="242" t="s">
        <v>54</v>
      </c>
      <c r="G27" s="242" t="s">
        <v>5</v>
      </c>
      <c r="H27" s="242" t="s">
        <v>4</v>
      </c>
      <c r="I27" s="242" t="s">
        <v>173</v>
      </c>
      <c r="J27" s="242" t="s">
        <v>3</v>
      </c>
      <c r="K27" s="243"/>
      <c r="L27" s="244"/>
      <c r="M27" s="243"/>
      <c r="N27" s="243"/>
      <c r="O27" s="244"/>
      <c r="P27" s="243"/>
      <c r="Q27" s="244"/>
      <c r="R27" s="243"/>
      <c r="S27" s="245"/>
      <c r="T27" s="47"/>
    </row>
    <row r="28" spans="1:20" s="21" customFormat="1" ht="29" thickTop="1" thickBot="1" x14ac:dyDescent="0.4">
      <c r="A28" s="242">
        <v>21</v>
      </c>
      <c r="B28" s="242" t="s">
        <v>191</v>
      </c>
      <c r="C28" s="242" t="s">
        <v>348</v>
      </c>
      <c r="D28" s="242" t="s">
        <v>19</v>
      </c>
      <c r="E28" s="242" t="s">
        <v>23</v>
      </c>
      <c r="F28" s="242" t="s">
        <v>52</v>
      </c>
      <c r="G28" s="242" t="s">
        <v>5</v>
      </c>
      <c r="H28" s="242" t="s">
        <v>6</v>
      </c>
      <c r="I28" s="242" t="s">
        <v>7</v>
      </c>
      <c r="J28" s="242" t="s">
        <v>3</v>
      </c>
      <c r="K28" s="243"/>
      <c r="L28" s="244"/>
      <c r="M28" s="243"/>
      <c r="N28" s="243"/>
      <c r="O28" s="244"/>
      <c r="P28" s="243"/>
      <c r="Q28" s="244"/>
      <c r="R28" s="243"/>
      <c r="S28" s="245"/>
      <c r="T28" s="47"/>
    </row>
    <row r="29" spans="1:20" s="21" customFormat="1" ht="29" thickTop="1" thickBot="1" x14ac:dyDescent="0.4">
      <c r="A29" s="242">
        <v>22</v>
      </c>
      <c r="B29" s="242" t="s">
        <v>190</v>
      </c>
      <c r="C29" s="242" t="s">
        <v>349</v>
      </c>
      <c r="D29" s="242" t="s">
        <v>19</v>
      </c>
      <c r="E29" s="242" t="s">
        <v>23</v>
      </c>
      <c r="F29" s="242" t="s">
        <v>54</v>
      </c>
      <c r="G29" s="242" t="s">
        <v>5</v>
      </c>
      <c r="H29" s="242" t="s">
        <v>4</v>
      </c>
      <c r="I29" s="242" t="s">
        <v>173</v>
      </c>
      <c r="J29" s="242" t="s">
        <v>3</v>
      </c>
      <c r="K29" s="243"/>
      <c r="L29" s="244"/>
      <c r="M29" s="243"/>
      <c r="N29" s="243"/>
      <c r="O29" s="244"/>
      <c r="P29" s="243"/>
      <c r="Q29" s="244"/>
      <c r="R29" s="243"/>
      <c r="S29" s="245"/>
      <c r="T29" s="47"/>
    </row>
    <row r="30" spans="1:20" s="21" customFormat="1" ht="57" thickTop="1" thickBot="1" x14ac:dyDescent="0.4">
      <c r="A30" s="242">
        <v>23</v>
      </c>
      <c r="B30" s="242" t="s">
        <v>370</v>
      </c>
      <c r="C30" s="242" t="s">
        <v>382</v>
      </c>
      <c r="D30" s="242" t="s">
        <v>19</v>
      </c>
      <c r="E30" s="242" t="s">
        <v>24</v>
      </c>
      <c r="F30" s="242" t="s">
        <v>184</v>
      </c>
      <c r="G30" s="242" t="s">
        <v>189</v>
      </c>
      <c r="H30" s="242" t="s">
        <v>4</v>
      </c>
      <c r="I30" s="242" t="s">
        <v>173</v>
      </c>
      <c r="J30" s="242" t="s">
        <v>3</v>
      </c>
      <c r="K30" s="243"/>
      <c r="L30" s="244"/>
      <c r="M30" s="243"/>
      <c r="N30" s="243"/>
      <c r="O30" s="244"/>
      <c r="P30" s="243"/>
      <c r="Q30" s="244"/>
      <c r="R30" s="243"/>
      <c r="S30" s="245"/>
      <c r="T30" s="47"/>
    </row>
    <row r="31" spans="1:20" s="21" customFormat="1" ht="57" thickTop="1" thickBot="1" x14ac:dyDescent="0.4">
      <c r="A31" s="242">
        <v>24</v>
      </c>
      <c r="B31" s="242" t="s">
        <v>379</v>
      </c>
      <c r="C31" s="242" t="s">
        <v>383</v>
      </c>
      <c r="D31" s="242" t="s">
        <v>19</v>
      </c>
      <c r="E31" s="242" t="s">
        <v>24</v>
      </c>
      <c r="F31" s="242" t="s">
        <v>184</v>
      </c>
      <c r="G31" s="242" t="s">
        <v>189</v>
      </c>
      <c r="H31" s="242" t="s">
        <v>4</v>
      </c>
      <c r="I31" s="242" t="s">
        <v>173</v>
      </c>
      <c r="J31" s="242" t="s">
        <v>0</v>
      </c>
      <c r="K31" s="243"/>
      <c r="L31" s="244"/>
      <c r="M31" s="243"/>
      <c r="N31" s="243"/>
      <c r="O31" s="244"/>
      <c r="P31" s="243"/>
      <c r="Q31" s="244"/>
      <c r="R31" s="243"/>
      <c r="S31" s="245"/>
      <c r="T31" s="47"/>
    </row>
    <row r="32" spans="1:20" s="21" customFormat="1" ht="57" thickTop="1" thickBot="1" x14ac:dyDescent="0.4">
      <c r="A32" s="242">
        <v>25</v>
      </c>
      <c r="B32" s="242" t="s">
        <v>371</v>
      </c>
      <c r="C32" s="242" t="s">
        <v>384</v>
      </c>
      <c r="D32" s="242" t="s">
        <v>19</v>
      </c>
      <c r="E32" s="242" t="s">
        <v>24</v>
      </c>
      <c r="F32" s="242" t="s">
        <v>184</v>
      </c>
      <c r="G32" s="242" t="s">
        <v>188</v>
      </c>
      <c r="H32" s="242" t="s">
        <v>4</v>
      </c>
      <c r="I32" s="242" t="s">
        <v>173</v>
      </c>
      <c r="J32" s="242" t="s">
        <v>0</v>
      </c>
      <c r="K32" s="243"/>
      <c r="L32" s="244"/>
      <c r="M32" s="243"/>
      <c r="N32" s="243"/>
      <c r="O32" s="244"/>
      <c r="P32" s="243"/>
      <c r="Q32" s="244"/>
      <c r="R32" s="243"/>
      <c r="S32" s="245"/>
      <c r="T32" s="47"/>
    </row>
    <row r="33" spans="1:20" s="21" customFormat="1" ht="57" thickTop="1" thickBot="1" x14ac:dyDescent="0.4">
      <c r="A33" s="242">
        <v>26</v>
      </c>
      <c r="B33" s="242" t="s">
        <v>187</v>
      </c>
      <c r="C33" s="242" t="s">
        <v>350</v>
      </c>
      <c r="D33" s="242" t="s">
        <v>19</v>
      </c>
      <c r="E33" s="242" t="s">
        <v>24</v>
      </c>
      <c r="F33" s="242" t="s">
        <v>184</v>
      </c>
      <c r="G33" s="242" t="s">
        <v>5</v>
      </c>
      <c r="H33" s="242" t="s">
        <v>4</v>
      </c>
      <c r="I33" s="242" t="s">
        <v>173</v>
      </c>
      <c r="J33" s="242" t="s">
        <v>3</v>
      </c>
      <c r="K33" s="243"/>
      <c r="L33" s="244"/>
      <c r="M33" s="243"/>
      <c r="N33" s="243"/>
      <c r="O33" s="244"/>
      <c r="P33" s="243"/>
      <c r="Q33" s="244"/>
      <c r="R33" s="243"/>
      <c r="S33" s="245"/>
      <c r="T33" s="47"/>
    </row>
    <row r="34" spans="1:20" s="21" customFormat="1" ht="113" thickTop="1" thickBot="1" x14ac:dyDescent="0.4">
      <c r="A34" s="242">
        <v>29</v>
      </c>
      <c r="B34" s="242" t="s">
        <v>186</v>
      </c>
      <c r="C34" s="242" t="s">
        <v>372</v>
      </c>
      <c r="D34" s="242" t="s">
        <v>19</v>
      </c>
      <c r="E34" s="242" t="s">
        <v>24</v>
      </c>
      <c r="F34" s="242" t="s">
        <v>184</v>
      </c>
      <c r="G34" s="242" t="s">
        <v>5</v>
      </c>
      <c r="H34" s="242" t="s">
        <v>4</v>
      </c>
      <c r="I34" s="242" t="s">
        <v>173</v>
      </c>
      <c r="J34" s="242" t="s">
        <v>3</v>
      </c>
      <c r="K34" s="243"/>
      <c r="L34" s="244"/>
      <c r="M34" s="243"/>
      <c r="N34" s="243"/>
      <c r="O34" s="244"/>
      <c r="P34" s="243"/>
      <c r="Q34" s="244"/>
      <c r="R34" s="243"/>
      <c r="S34" s="245"/>
      <c r="T34" s="47"/>
    </row>
    <row r="35" spans="1:20" s="21" customFormat="1" ht="71" thickTop="1" thickBot="1" x14ac:dyDescent="0.4">
      <c r="A35" s="242">
        <v>30</v>
      </c>
      <c r="B35" s="242" t="s">
        <v>185</v>
      </c>
      <c r="C35" s="242" t="s">
        <v>380</v>
      </c>
      <c r="D35" s="242" t="s">
        <v>19</v>
      </c>
      <c r="E35" s="242" t="s">
        <v>24</v>
      </c>
      <c r="F35" s="242" t="s">
        <v>184</v>
      </c>
      <c r="G35" s="242" t="s">
        <v>5</v>
      </c>
      <c r="H35" s="242" t="s">
        <v>4</v>
      </c>
      <c r="I35" s="242" t="s">
        <v>173</v>
      </c>
      <c r="J35" s="242" t="s">
        <v>3</v>
      </c>
      <c r="K35" s="243"/>
      <c r="L35" s="244"/>
      <c r="M35" s="243"/>
      <c r="N35" s="243"/>
      <c r="O35" s="244"/>
      <c r="P35" s="243"/>
      <c r="Q35" s="244"/>
      <c r="R35" s="243"/>
      <c r="S35" s="245"/>
      <c r="T35" s="47"/>
    </row>
    <row r="36" spans="1:20" s="21" customFormat="1" ht="57" thickTop="1" thickBot="1" x14ac:dyDescent="0.4">
      <c r="A36" s="242">
        <v>32</v>
      </c>
      <c r="B36" s="242" t="s">
        <v>183</v>
      </c>
      <c r="C36" s="242" t="s">
        <v>351</v>
      </c>
      <c r="D36" s="242" t="s">
        <v>174</v>
      </c>
      <c r="E36" s="242" t="s">
        <v>23</v>
      </c>
      <c r="F36" s="242" t="s">
        <v>54</v>
      </c>
      <c r="G36" s="242" t="s">
        <v>5</v>
      </c>
      <c r="H36" s="242" t="s">
        <v>4</v>
      </c>
      <c r="I36" s="242" t="s">
        <v>173</v>
      </c>
      <c r="J36" s="242" t="s">
        <v>3</v>
      </c>
      <c r="K36" s="243"/>
      <c r="L36" s="244"/>
      <c r="M36" s="243"/>
      <c r="N36" s="243"/>
      <c r="O36" s="244"/>
      <c r="P36" s="243"/>
      <c r="Q36" s="244"/>
      <c r="R36" s="243"/>
      <c r="S36" s="245"/>
      <c r="T36" s="47"/>
    </row>
    <row r="37" spans="1:20" s="21" customFormat="1" ht="57" thickTop="1" thickBot="1" x14ac:dyDescent="0.4">
      <c r="A37" s="242">
        <v>33</v>
      </c>
      <c r="B37" s="242" t="s">
        <v>182</v>
      </c>
      <c r="C37" s="242" t="s">
        <v>385</v>
      </c>
      <c r="D37" s="242" t="s">
        <v>174</v>
      </c>
      <c r="E37" s="242" t="s">
        <v>23</v>
      </c>
      <c r="F37" s="242" t="s">
        <v>54</v>
      </c>
      <c r="G37" s="242" t="s">
        <v>5</v>
      </c>
      <c r="H37" s="242" t="s">
        <v>4</v>
      </c>
      <c r="I37" s="242" t="s">
        <v>173</v>
      </c>
      <c r="J37" s="242" t="s">
        <v>3</v>
      </c>
      <c r="K37" s="243"/>
      <c r="L37" s="244"/>
      <c r="M37" s="243"/>
      <c r="N37" s="243"/>
      <c r="O37" s="244"/>
      <c r="P37" s="243"/>
      <c r="Q37" s="244"/>
      <c r="R37" s="243"/>
      <c r="S37" s="245"/>
      <c r="T37" s="47"/>
    </row>
    <row r="38" spans="1:20" s="21" customFormat="1" ht="57" thickTop="1" thickBot="1" x14ac:dyDescent="0.4">
      <c r="A38" s="242">
        <v>34</v>
      </c>
      <c r="B38" s="242" t="s">
        <v>181</v>
      </c>
      <c r="C38" s="242" t="s">
        <v>352</v>
      </c>
      <c r="D38" s="242" t="s">
        <v>174</v>
      </c>
      <c r="E38" s="242" t="s">
        <v>23</v>
      </c>
      <c r="F38" s="242" t="s">
        <v>54</v>
      </c>
      <c r="G38" s="242" t="s">
        <v>5</v>
      </c>
      <c r="H38" s="242" t="s">
        <v>4</v>
      </c>
      <c r="I38" s="242" t="s">
        <v>173</v>
      </c>
      <c r="J38" s="242" t="s">
        <v>3</v>
      </c>
      <c r="K38" s="243"/>
      <c r="L38" s="244"/>
      <c r="M38" s="243"/>
      <c r="N38" s="243"/>
      <c r="O38" s="244"/>
      <c r="P38" s="243"/>
      <c r="Q38" s="244"/>
      <c r="R38" s="243"/>
      <c r="S38" s="245"/>
      <c r="T38" s="47"/>
    </row>
    <row r="39" spans="1:20" s="21" customFormat="1" ht="57" thickTop="1" thickBot="1" x14ac:dyDescent="0.4">
      <c r="A39" s="242">
        <v>35</v>
      </c>
      <c r="B39" s="242" t="s">
        <v>180</v>
      </c>
      <c r="C39" s="242" t="s">
        <v>353</v>
      </c>
      <c r="D39" s="242" t="s">
        <v>174</v>
      </c>
      <c r="E39" s="242" t="s">
        <v>23</v>
      </c>
      <c r="F39" s="242" t="s">
        <v>54</v>
      </c>
      <c r="G39" s="242" t="s">
        <v>5</v>
      </c>
      <c r="H39" s="242" t="s">
        <v>4</v>
      </c>
      <c r="I39" s="242" t="s">
        <v>173</v>
      </c>
      <c r="J39" s="242" t="s">
        <v>3</v>
      </c>
      <c r="K39" s="243"/>
      <c r="L39" s="244"/>
      <c r="M39" s="243"/>
      <c r="N39" s="243"/>
      <c r="O39" s="244"/>
      <c r="P39" s="243"/>
      <c r="Q39" s="244"/>
      <c r="R39" s="243"/>
      <c r="S39" s="245"/>
      <c r="T39" s="47"/>
    </row>
    <row r="40" spans="1:20" s="21" customFormat="1" ht="29" thickTop="1" thickBot="1" x14ac:dyDescent="0.4">
      <c r="A40" s="242">
        <v>36</v>
      </c>
      <c r="B40" s="242" t="s">
        <v>179</v>
      </c>
      <c r="C40" s="242" t="s">
        <v>354</v>
      </c>
      <c r="D40" s="242" t="s">
        <v>174</v>
      </c>
      <c r="E40" s="242" t="s">
        <v>23</v>
      </c>
      <c r="F40" s="242" t="s">
        <v>25</v>
      </c>
      <c r="G40" s="242" t="s">
        <v>2</v>
      </c>
      <c r="H40" s="242" t="s">
        <v>1</v>
      </c>
      <c r="I40" s="242" t="s">
        <v>7</v>
      </c>
      <c r="J40" s="242" t="s">
        <v>3</v>
      </c>
      <c r="K40" s="243"/>
      <c r="L40" s="244"/>
      <c r="M40" s="243"/>
      <c r="N40" s="243"/>
      <c r="O40" s="244"/>
      <c r="P40" s="243"/>
      <c r="Q40" s="244"/>
      <c r="R40" s="243"/>
      <c r="S40" s="245"/>
      <c r="T40" s="47"/>
    </row>
    <row r="41" spans="1:20" s="21" customFormat="1" ht="29" thickTop="1" thickBot="1" x14ac:dyDescent="0.4">
      <c r="A41" s="242">
        <v>37</v>
      </c>
      <c r="B41" s="242" t="s">
        <v>178</v>
      </c>
      <c r="C41" s="242" t="s">
        <v>355</v>
      </c>
      <c r="D41" s="242" t="s">
        <v>174</v>
      </c>
      <c r="E41" s="242" t="s">
        <v>23</v>
      </c>
      <c r="F41" s="242" t="s">
        <v>25</v>
      </c>
      <c r="G41" s="242" t="s">
        <v>2</v>
      </c>
      <c r="H41" s="242" t="s">
        <v>1</v>
      </c>
      <c r="I41" s="242" t="s">
        <v>7</v>
      </c>
      <c r="J41" s="242" t="s">
        <v>3</v>
      </c>
      <c r="K41" s="243"/>
      <c r="L41" s="244"/>
      <c r="M41" s="243"/>
      <c r="N41" s="243"/>
      <c r="O41" s="244"/>
      <c r="P41" s="243"/>
      <c r="Q41" s="244"/>
      <c r="R41" s="243"/>
      <c r="S41" s="245"/>
      <c r="T41" s="47"/>
    </row>
    <row r="42" spans="1:20" s="21" customFormat="1" ht="29" thickTop="1" thickBot="1" x14ac:dyDescent="0.4">
      <c r="A42" s="242">
        <v>38</v>
      </c>
      <c r="B42" s="242" t="s">
        <v>177</v>
      </c>
      <c r="C42" s="242" t="s">
        <v>356</v>
      </c>
      <c r="D42" s="242" t="s">
        <v>174</v>
      </c>
      <c r="E42" s="242" t="s">
        <v>23</v>
      </c>
      <c r="F42" s="242" t="s">
        <v>25</v>
      </c>
      <c r="G42" s="242" t="s">
        <v>2</v>
      </c>
      <c r="H42" s="242" t="s">
        <v>1</v>
      </c>
      <c r="I42" s="242" t="s">
        <v>7</v>
      </c>
      <c r="J42" s="242" t="s">
        <v>3</v>
      </c>
      <c r="K42" s="243"/>
      <c r="L42" s="244"/>
      <c r="M42" s="243"/>
      <c r="N42" s="243"/>
      <c r="O42" s="244"/>
      <c r="P42" s="243"/>
      <c r="Q42" s="244"/>
      <c r="R42" s="243"/>
      <c r="S42" s="245"/>
      <c r="T42" s="47"/>
    </row>
    <row r="43" spans="1:20" s="21" customFormat="1" ht="57" thickTop="1" thickBot="1" x14ac:dyDescent="0.4">
      <c r="A43" s="242">
        <v>39</v>
      </c>
      <c r="B43" s="242" t="s">
        <v>176</v>
      </c>
      <c r="C43" s="242" t="s">
        <v>357</v>
      </c>
      <c r="D43" s="242" t="s">
        <v>174</v>
      </c>
      <c r="E43" s="242" t="s">
        <v>23</v>
      </c>
      <c r="F43" s="242" t="s">
        <v>54</v>
      </c>
      <c r="G43" s="242" t="s">
        <v>5</v>
      </c>
      <c r="H43" s="242" t="s">
        <v>4</v>
      </c>
      <c r="I43" s="242" t="s">
        <v>173</v>
      </c>
      <c r="J43" s="242" t="s">
        <v>3</v>
      </c>
      <c r="K43" s="243"/>
      <c r="L43" s="244"/>
      <c r="M43" s="243"/>
      <c r="N43" s="243"/>
      <c r="O43" s="244"/>
      <c r="P43" s="243"/>
      <c r="Q43" s="244"/>
      <c r="R43" s="243"/>
      <c r="S43" s="245"/>
      <c r="T43" s="47"/>
    </row>
    <row r="44" spans="1:20" s="21" customFormat="1" ht="57" thickTop="1" thickBot="1" x14ac:dyDescent="0.4">
      <c r="A44" s="242">
        <v>40</v>
      </c>
      <c r="B44" s="242" t="s">
        <v>175</v>
      </c>
      <c r="C44" s="242" t="s">
        <v>358</v>
      </c>
      <c r="D44" s="242" t="s">
        <v>174</v>
      </c>
      <c r="E44" s="242" t="s">
        <v>23</v>
      </c>
      <c r="F44" s="242" t="s">
        <v>54</v>
      </c>
      <c r="G44" s="242" t="s">
        <v>5</v>
      </c>
      <c r="H44" s="242" t="s">
        <v>4</v>
      </c>
      <c r="I44" s="242" t="s">
        <v>173</v>
      </c>
      <c r="J44" s="242" t="s">
        <v>3</v>
      </c>
      <c r="K44" s="243"/>
      <c r="L44" s="244"/>
      <c r="M44" s="243"/>
      <c r="N44" s="243"/>
      <c r="O44" s="244"/>
      <c r="P44" s="243"/>
      <c r="Q44" s="244"/>
      <c r="R44" s="243"/>
      <c r="S44" s="245"/>
      <c r="T44" s="47"/>
    </row>
    <row r="45" spans="1:20" s="23" customFormat="1" ht="29" thickTop="1" thickBot="1" x14ac:dyDescent="0.4">
      <c r="A45" s="242" t="s">
        <v>15</v>
      </c>
      <c r="B45" s="273" t="s">
        <v>12</v>
      </c>
      <c r="C45" s="243"/>
      <c r="D45" s="242" t="s">
        <v>20</v>
      </c>
      <c r="E45" s="242" t="s">
        <v>172</v>
      </c>
      <c r="F45" s="243"/>
      <c r="G45" s="243"/>
      <c r="H45" s="243"/>
      <c r="I45" s="243"/>
      <c r="J45" s="242" t="s">
        <v>3</v>
      </c>
      <c r="K45" s="243"/>
      <c r="L45" s="244"/>
      <c r="M45" s="243"/>
      <c r="N45" s="243"/>
      <c r="O45" s="244"/>
      <c r="P45" s="243"/>
      <c r="Q45" s="244"/>
      <c r="R45" s="243"/>
      <c r="S45" s="245"/>
      <c r="T45" s="38"/>
    </row>
    <row r="46" spans="1:20" s="23" customFormat="1" ht="29" thickTop="1" thickBot="1" x14ac:dyDescent="0.4">
      <c r="A46" s="242" t="s">
        <v>16</v>
      </c>
      <c r="B46" s="273" t="s">
        <v>11</v>
      </c>
      <c r="C46" s="243"/>
      <c r="D46" s="242" t="s">
        <v>20</v>
      </c>
      <c r="E46" s="242" t="s">
        <v>172</v>
      </c>
      <c r="F46" s="243"/>
      <c r="G46" s="243"/>
      <c r="H46" s="243"/>
      <c r="I46" s="243"/>
      <c r="J46" s="242" t="s">
        <v>3</v>
      </c>
      <c r="K46" s="243"/>
      <c r="L46" s="244"/>
      <c r="M46" s="243"/>
      <c r="N46" s="243"/>
      <c r="O46" s="244"/>
      <c r="P46" s="243"/>
      <c r="Q46" s="244"/>
      <c r="R46" s="243"/>
      <c r="S46" s="245"/>
      <c r="T46" s="38"/>
    </row>
    <row r="47" spans="1:20" s="23" customFormat="1" ht="28.5" thickTop="1" x14ac:dyDescent="0.35">
      <c r="A47" s="249" t="s">
        <v>17</v>
      </c>
      <c r="B47" s="250" t="s">
        <v>10</v>
      </c>
      <c r="C47" s="258"/>
      <c r="D47" s="251" t="s">
        <v>20</v>
      </c>
      <c r="E47" s="252" t="s">
        <v>172</v>
      </c>
      <c r="F47" s="253"/>
      <c r="G47" s="254"/>
      <c r="H47" s="254"/>
      <c r="I47" s="254"/>
      <c r="J47" s="249" t="s">
        <v>3</v>
      </c>
      <c r="K47" s="253"/>
      <c r="L47" s="255"/>
      <c r="M47" s="253"/>
      <c r="N47" s="253"/>
      <c r="O47" s="255"/>
      <c r="P47" s="256"/>
      <c r="Q47" s="255"/>
      <c r="R47" s="253"/>
      <c r="S47" s="257"/>
      <c r="T47" s="38"/>
    </row>
    <row r="48" spans="1:20" s="34" customFormat="1" x14ac:dyDescent="0.35">
      <c r="A48" s="155" t="s">
        <v>171</v>
      </c>
      <c r="B48" s="156" t="s">
        <v>311</v>
      </c>
      <c r="C48" s="156" t="s">
        <v>311</v>
      </c>
      <c r="D48" s="156" t="s">
        <v>311</v>
      </c>
      <c r="E48" s="156" t="s">
        <v>311</v>
      </c>
      <c r="F48" s="156" t="s">
        <v>311</v>
      </c>
      <c r="G48" s="156" t="s">
        <v>311</v>
      </c>
      <c r="H48" s="156" t="s">
        <v>311</v>
      </c>
      <c r="I48" s="156" t="s">
        <v>311</v>
      </c>
      <c r="J48" s="156" t="s">
        <v>311</v>
      </c>
      <c r="K48" s="157" t="s">
        <v>311</v>
      </c>
      <c r="L48" s="157" t="s">
        <v>311</v>
      </c>
      <c r="M48" s="157" t="s">
        <v>311</v>
      </c>
      <c r="N48" s="157" t="s">
        <v>311</v>
      </c>
      <c r="O48" s="157" t="s">
        <v>311</v>
      </c>
      <c r="P48" s="157" t="s">
        <v>311</v>
      </c>
      <c r="Q48" s="157" t="s">
        <v>311</v>
      </c>
      <c r="R48" s="157" t="s">
        <v>311</v>
      </c>
      <c r="S48" s="132" t="s">
        <v>311</v>
      </c>
      <c r="T48" s="51"/>
    </row>
    <row r="49" spans="1:20" s="21" customFormat="1" ht="14.9" customHeight="1" x14ac:dyDescent="0.15">
      <c r="A49" s="139" t="s">
        <v>376</v>
      </c>
      <c r="B49" s="88"/>
      <c r="C49" s="89"/>
      <c r="D49" s="89"/>
      <c r="E49" s="89"/>
      <c r="F49" s="89"/>
      <c r="G49" s="89"/>
      <c r="H49" s="90"/>
      <c r="I49" s="90"/>
      <c r="J49" s="89"/>
      <c r="K49" s="158"/>
      <c r="L49" s="128"/>
      <c r="M49" s="90"/>
      <c r="N49" s="158"/>
      <c r="O49" s="274" t="s">
        <v>691</v>
      </c>
      <c r="P49" s="275" t="s">
        <v>691</v>
      </c>
      <c r="Q49" s="128"/>
      <c r="R49" s="90"/>
      <c r="S49" s="127"/>
      <c r="T49" s="47"/>
    </row>
    <row r="50" spans="1:20" x14ac:dyDescent="0.35">
      <c r="A50" s="133" t="s">
        <v>313</v>
      </c>
      <c r="B50" s="134"/>
      <c r="C50" s="135"/>
      <c r="D50" s="135"/>
      <c r="E50" s="135"/>
      <c r="F50" s="135"/>
      <c r="G50" s="135"/>
      <c r="H50" s="135"/>
      <c r="I50" s="135"/>
      <c r="J50" s="135"/>
      <c r="K50" s="136"/>
      <c r="L50" s="136"/>
      <c r="M50" s="136"/>
      <c r="N50" s="136"/>
      <c r="O50" s="159"/>
      <c r="P50" s="159"/>
      <c r="Q50" s="136"/>
      <c r="R50" s="136"/>
      <c r="S50" s="137"/>
    </row>
    <row r="51" spans="1:20" ht="16.5" x14ac:dyDescent="0.35">
      <c r="A51" s="126" t="s">
        <v>318</v>
      </c>
      <c r="K51" s="129"/>
      <c r="L51" s="129"/>
      <c r="M51" s="129"/>
      <c r="N51" s="129"/>
      <c r="O51" s="129"/>
      <c r="P51" s="129"/>
      <c r="Q51" s="129"/>
      <c r="R51" s="129"/>
      <c r="S51" s="129"/>
    </row>
    <row r="52" spans="1:20" ht="16.5" x14ac:dyDescent="0.35">
      <c r="A52" s="126" t="s">
        <v>381</v>
      </c>
      <c r="K52" s="129"/>
      <c r="L52" s="129"/>
      <c r="M52" s="129"/>
      <c r="N52" s="129"/>
      <c r="O52" s="129"/>
      <c r="P52" s="129"/>
      <c r="Q52" s="129"/>
      <c r="R52" s="129"/>
      <c r="S52" s="129"/>
    </row>
    <row r="53" spans="1:20" x14ac:dyDescent="0.35">
      <c r="A53" s="59" t="s">
        <v>228</v>
      </c>
      <c r="K53" s="129"/>
      <c r="L53" s="129"/>
      <c r="M53" s="129"/>
      <c r="N53" s="129"/>
      <c r="O53" s="129"/>
      <c r="P53" s="129"/>
      <c r="Q53" s="129"/>
      <c r="R53" s="129"/>
      <c r="S53" s="129"/>
    </row>
  </sheetData>
  <sheetProtection algorithmName="SHA-512" hashValue="Pgv7hJHcraOq6zsXxIHaIOMwOJZOHhwlyqcekLQ0mzcwXYlXzZB4LbdcsEfI+7C8Es7MtqoyP+DdlrzlMot+qg==" saltValue="uwo0y7OiC4t0LBdHUnhP3g==" spinCount="100000" sheet="1" insertRows="0" autoFilter="0"/>
  <autoFilter ref="A7:S50" xr:uid="{F0BC7876-5626-4249-BC48-9F5355317C01}"/>
  <mergeCells count="4">
    <mergeCell ref="L6:N6"/>
    <mergeCell ref="O6:P6"/>
    <mergeCell ref="Q6:S6"/>
    <mergeCell ref="A6:K6"/>
  </mergeCells>
  <conditionalFormatting sqref="L49:N49 Q49:S49 Q11:S11 L11:O11">
    <cfRule type="expression" dxfId="163" priority="157">
      <formula>AND($J11="Required", $K11="N")</formula>
    </cfRule>
  </conditionalFormatting>
  <conditionalFormatting sqref="L49:N49 Q49:S49 L11:S11">
    <cfRule type="expression" dxfId="162" priority="158">
      <formula>AND($J11="Recommended", $K11="N")</formula>
    </cfRule>
  </conditionalFormatting>
  <conditionalFormatting sqref="P11">
    <cfRule type="expression" dxfId="161" priority="159">
      <formula>$O11="Y"</formula>
    </cfRule>
  </conditionalFormatting>
  <conditionalFormatting sqref="R49:S49 R11:S11">
    <cfRule type="expression" dxfId="160" priority="160">
      <formula>$Q11="N"</formula>
    </cfRule>
  </conditionalFormatting>
  <conditionalFormatting sqref="O49:P49">
    <cfRule type="expression" dxfId="159" priority="155">
      <formula>$K49="Y"</formula>
    </cfRule>
  </conditionalFormatting>
  <conditionalFormatting sqref="O49">
    <cfRule type="expression" dxfId="158" priority="154">
      <formula>AND($J49="Required", $K49="N")</formula>
    </cfRule>
  </conditionalFormatting>
  <conditionalFormatting sqref="O49:P49">
    <cfRule type="expression" dxfId="157" priority="153">
      <formula>AND($J49="Recommended", $K49="N")</formula>
    </cfRule>
  </conditionalFormatting>
  <conditionalFormatting sqref="L10:O10 Q10:S10">
    <cfRule type="expression" dxfId="156" priority="152">
      <formula>AND($J10="Required", $K10="N")</formula>
    </cfRule>
  </conditionalFormatting>
  <conditionalFormatting sqref="L10:S10">
    <cfRule type="expression" dxfId="155" priority="151">
      <formula>AND($J10="Recommended", $K10="N")</formula>
    </cfRule>
  </conditionalFormatting>
  <conditionalFormatting sqref="P10">
    <cfRule type="expression" dxfId="154" priority="150">
      <formula>$O10="Y"</formula>
    </cfRule>
  </conditionalFormatting>
  <conditionalFormatting sqref="R10:S10">
    <cfRule type="expression" dxfId="153" priority="149">
      <formula>$Q10="N"</formula>
    </cfRule>
  </conditionalFormatting>
  <conditionalFormatting sqref="L9:O9 Q9:S9">
    <cfRule type="expression" dxfId="152" priority="148">
      <formula>AND($J9="Required", $K9="N")</formula>
    </cfRule>
  </conditionalFormatting>
  <conditionalFormatting sqref="L9:S9">
    <cfRule type="expression" dxfId="151" priority="147">
      <formula>AND($J9="Recommended", $K9="N")</formula>
    </cfRule>
  </conditionalFormatting>
  <conditionalFormatting sqref="P9">
    <cfRule type="expression" dxfId="150" priority="146">
      <formula>$O9="Y"</formula>
    </cfRule>
  </conditionalFormatting>
  <conditionalFormatting sqref="R9:S9">
    <cfRule type="expression" dxfId="149" priority="145">
      <formula>$Q9="N"</formula>
    </cfRule>
  </conditionalFormatting>
  <conditionalFormatting sqref="L12:O12 Q12:S12">
    <cfRule type="expression" dxfId="148" priority="144">
      <formula>AND($J12="Required", $K12="N")</formula>
    </cfRule>
  </conditionalFormatting>
  <conditionalFormatting sqref="L12:S12">
    <cfRule type="expression" dxfId="147" priority="143">
      <formula>AND($J12="Recommended", $K12="N")</formula>
    </cfRule>
  </conditionalFormatting>
  <conditionalFormatting sqref="P12">
    <cfRule type="expression" dxfId="146" priority="142">
      <formula>$O12="Y"</formula>
    </cfRule>
  </conditionalFormatting>
  <conditionalFormatting sqref="R12:S12">
    <cfRule type="expression" dxfId="145" priority="141">
      <formula>$Q12="N"</formula>
    </cfRule>
  </conditionalFormatting>
  <conditionalFormatting sqref="L13:O13 Q13:S13">
    <cfRule type="expression" dxfId="144" priority="140">
      <formula>AND($J13="Required", $K13="N")</formula>
    </cfRule>
  </conditionalFormatting>
  <conditionalFormatting sqref="L13:S13">
    <cfRule type="expression" dxfId="143" priority="139">
      <formula>AND($J13="Recommended", $K13="N")</formula>
    </cfRule>
  </conditionalFormatting>
  <conditionalFormatting sqref="P13">
    <cfRule type="expression" dxfId="142" priority="138">
      <formula>$O13="Y"</formula>
    </cfRule>
  </conditionalFormatting>
  <conditionalFormatting sqref="R13:S13">
    <cfRule type="expression" dxfId="141" priority="137">
      <formula>$Q13="N"</formula>
    </cfRule>
  </conditionalFormatting>
  <conditionalFormatting sqref="L14:O14 Q14:S14">
    <cfRule type="expression" dxfId="140" priority="136">
      <formula>AND($J14="Required", $K14="N")</formula>
    </cfRule>
  </conditionalFormatting>
  <conditionalFormatting sqref="L14:S14">
    <cfRule type="expression" dxfId="139" priority="135">
      <formula>AND($J14="Recommended", $K14="N")</formula>
    </cfRule>
  </conditionalFormatting>
  <conditionalFormatting sqref="P14">
    <cfRule type="expression" dxfId="138" priority="134">
      <formula>$O14="Y"</formula>
    </cfRule>
  </conditionalFormatting>
  <conditionalFormatting sqref="R14:S14">
    <cfRule type="expression" dxfId="137" priority="133">
      <formula>$Q14="N"</formula>
    </cfRule>
  </conditionalFormatting>
  <conditionalFormatting sqref="L15:O15 Q15:S15">
    <cfRule type="expression" dxfId="136" priority="132">
      <formula>AND($J15="Required", $K15="N")</formula>
    </cfRule>
  </conditionalFormatting>
  <conditionalFormatting sqref="L15:S15">
    <cfRule type="expression" dxfId="135" priority="131">
      <formula>AND($J15="Recommended", $K15="N")</formula>
    </cfRule>
  </conditionalFormatting>
  <conditionalFormatting sqref="P15">
    <cfRule type="expression" dxfId="134" priority="130">
      <formula>$O15="Y"</formula>
    </cfRule>
  </conditionalFormatting>
  <conditionalFormatting sqref="R15:S15">
    <cfRule type="expression" dxfId="133" priority="129">
      <formula>$Q15="N"</formula>
    </cfRule>
  </conditionalFormatting>
  <conditionalFormatting sqref="L16:O16 Q16:S16">
    <cfRule type="expression" dxfId="132" priority="128">
      <formula>AND($J16="Required", $K16="N")</formula>
    </cfRule>
  </conditionalFormatting>
  <conditionalFormatting sqref="L16:S16">
    <cfRule type="expression" dxfId="131" priority="127">
      <formula>AND($J16="Recommended", $K16="N")</formula>
    </cfRule>
  </conditionalFormatting>
  <conditionalFormatting sqref="P16">
    <cfRule type="expression" dxfId="130" priority="126">
      <formula>$O16="Y"</formula>
    </cfRule>
  </conditionalFormatting>
  <conditionalFormatting sqref="R16:S16">
    <cfRule type="expression" dxfId="129" priority="125">
      <formula>$Q16="N"</formula>
    </cfRule>
  </conditionalFormatting>
  <conditionalFormatting sqref="L17:O17 Q17:S17">
    <cfRule type="expression" dxfId="128" priority="124">
      <formula>AND($J17="Required", $K17="N")</formula>
    </cfRule>
  </conditionalFormatting>
  <conditionalFormatting sqref="L17:S17">
    <cfRule type="expression" dxfId="127" priority="123">
      <formula>AND($J17="Recommended", $K17="N")</formula>
    </cfRule>
  </conditionalFormatting>
  <conditionalFormatting sqref="P17">
    <cfRule type="expression" dxfId="126" priority="122">
      <formula>$O17="Y"</formula>
    </cfRule>
  </conditionalFormatting>
  <conditionalFormatting sqref="R17:S17">
    <cfRule type="expression" dxfId="125" priority="121">
      <formula>$Q17="N"</formula>
    </cfRule>
  </conditionalFormatting>
  <conditionalFormatting sqref="L18:O18 Q18:S18">
    <cfRule type="expression" dxfId="124" priority="120">
      <formula>AND($J18="Required", $K18="N")</formula>
    </cfRule>
  </conditionalFormatting>
  <conditionalFormatting sqref="L18:S18">
    <cfRule type="expression" dxfId="123" priority="119">
      <formula>AND($J18="Recommended", $K18="N")</formula>
    </cfRule>
  </conditionalFormatting>
  <conditionalFormatting sqref="P18">
    <cfRule type="expression" dxfId="122" priority="118">
      <formula>$O18="Y"</formula>
    </cfRule>
  </conditionalFormatting>
  <conditionalFormatting sqref="R18:S18">
    <cfRule type="expression" dxfId="121" priority="117">
      <formula>$Q18="N"</formula>
    </cfRule>
  </conditionalFormatting>
  <conditionalFormatting sqref="L19:O19 Q19:S19">
    <cfRule type="expression" dxfId="120" priority="116">
      <formula>AND($J19="Required", $K19="N")</formula>
    </cfRule>
  </conditionalFormatting>
  <conditionalFormatting sqref="L19:S19">
    <cfRule type="expression" dxfId="119" priority="115">
      <formula>AND($J19="Recommended", $K19="N")</formula>
    </cfRule>
  </conditionalFormatting>
  <conditionalFormatting sqref="P19">
    <cfRule type="expression" dxfId="118" priority="114">
      <formula>$O19="Y"</formula>
    </cfRule>
  </conditionalFormatting>
  <conditionalFormatting sqref="R19:S19">
    <cfRule type="expression" dxfId="117" priority="113">
      <formula>$Q19="N"</formula>
    </cfRule>
  </conditionalFormatting>
  <conditionalFormatting sqref="L20:O20 Q20:S20">
    <cfRule type="expression" dxfId="116" priority="112">
      <formula>AND($J20="Required", $K20="N")</formula>
    </cfRule>
  </conditionalFormatting>
  <conditionalFormatting sqref="L20:S20">
    <cfRule type="expression" dxfId="115" priority="111">
      <formula>AND($J20="Recommended", $K20="N")</formula>
    </cfRule>
  </conditionalFormatting>
  <conditionalFormatting sqref="P20">
    <cfRule type="expression" dxfId="114" priority="110">
      <formula>$O20="Y"</formula>
    </cfRule>
  </conditionalFormatting>
  <conditionalFormatting sqref="R20:S20">
    <cfRule type="expression" dxfId="113" priority="109">
      <formula>$Q20="N"</formula>
    </cfRule>
  </conditionalFormatting>
  <conditionalFormatting sqref="L21:O21 Q21:S21">
    <cfRule type="expression" dxfId="112" priority="108">
      <formula>AND($J21="Required", $K21="N")</formula>
    </cfRule>
  </conditionalFormatting>
  <conditionalFormatting sqref="L21:S21">
    <cfRule type="expression" dxfId="111" priority="107">
      <formula>AND($J21="Recommended", $K21="N")</formula>
    </cfRule>
  </conditionalFormatting>
  <conditionalFormatting sqref="P21">
    <cfRule type="expression" dxfId="110" priority="106">
      <formula>$O21="Y"</formula>
    </cfRule>
  </conditionalFormatting>
  <conditionalFormatting sqref="R21:S21">
    <cfRule type="expression" dxfId="109" priority="105">
      <formula>$Q21="N"</formula>
    </cfRule>
  </conditionalFormatting>
  <conditionalFormatting sqref="L22:O22 Q22:S22">
    <cfRule type="expression" dxfId="108" priority="104">
      <formula>AND($J22="Required", $K22="N")</formula>
    </cfRule>
  </conditionalFormatting>
  <conditionalFormatting sqref="L22:S22">
    <cfRule type="expression" dxfId="107" priority="103">
      <formula>AND($J22="Recommended", $K22="N")</formula>
    </cfRule>
  </conditionalFormatting>
  <conditionalFormatting sqref="P22">
    <cfRule type="expression" dxfId="106" priority="102">
      <formula>$O22="Y"</formula>
    </cfRule>
  </conditionalFormatting>
  <conditionalFormatting sqref="R22:S22">
    <cfRule type="expression" dxfId="105" priority="101">
      <formula>$Q22="N"</formula>
    </cfRule>
  </conditionalFormatting>
  <conditionalFormatting sqref="L23:O23 Q23:S23">
    <cfRule type="expression" dxfId="104" priority="100">
      <formula>AND($J23="Required", $K23="N")</formula>
    </cfRule>
  </conditionalFormatting>
  <conditionalFormatting sqref="L23:S23">
    <cfRule type="expression" dxfId="103" priority="99">
      <formula>AND($J23="Recommended", $K23="N")</formula>
    </cfRule>
  </conditionalFormatting>
  <conditionalFormatting sqref="P23">
    <cfRule type="expression" dxfId="102" priority="98">
      <formula>$O23="Y"</formula>
    </cfRule>
  </conditionalFormatting>
  <conditionalFormatting sqref="R23:S23">
    <cfRule type="expression" dxfId="101" priority="97">
      <formula>$Q23="N"</formula>
    </cfRule>
  </conditionalFormatting>
  <conditionalFormatting sqref="L24:O24 Q24:S24">
    <cfRule type="expression" dxfId="100" priority="96">
      <formula>AND($J24="Required", $K24="N")</formula>
    </cfRule>
  </conditionalFormatting>
  <conditionalFormatting sqref="L24:S24">
    <cfRule type="expression" dxfId="99" priority="95">
      <formula>AND($J24="Recommended", $K24="N")</formula>
    </cfRule>
  </conditionalFormatting>
  <conditionalFormatting sqref="P24">
    <cfRule type="expression" dxfId="98" priority="94">
      <formula>$O24="Y"</formula>
    </cfRule>
  </conditionalFormatting>
  <conditionalFormatting sqref="R24:S24">
    <cfRule type="expression" dxfId="97" priority="93">
      <formula>$Q24="N"</formula>
    </cfRule>
  </conditionalFormatting>
  <conditionalFormatting sqref="L25:O25 Q25:S25">
    <cfRule type="expression" dxfId="96" priority="92">
      <formula>AND($J25="Required", $K25="N")</formula>
    </cfRule>
  </conditionalFormatting>
  <conditionalFormatting sqref="L25:S25">
    <cfRule type="expression" dxfId="95" priority="91">
      <formula>AND($J25="Recommended", $K25="N")</formula>
    </cfRule>
  </conditionalFormatting>
  <conditionalFormatting sqref="P25">
    <cfRule type="expression" dxfId="94" priority="90">
      <formula>$O25="Y"</formula>
    </cfRule>
  </conditionalFormatting>
  <conditionalFormatting sqref="R25:S25">
    <cfRule type="expression" dxfId="93" priority="89">
      <formula>$Q25="N"</formula>
    </cfRule>
  </conditionalFormatting>
  <conditionalFormatting sqref="L26:O26 Q26:S26">
    <cfRule type="expression" dxfId="92" priority="88">
      <formula>AND($J26="Required", $K26="N")</formula>
    </cfRule>
  </conditionalFormatting>
  <conditionalFormatting sqref="L26:S26">
    <cfRule type="expression" dxfId="91" priority="87">
      <formula>AND($J26="Recommended", $K26="N")</formula>
    </cfRule>
  </conditionalFormatting>
  <conditionalFormatting sqref="P26">
    <cfRule type="expression" dxfId="90" priority="86">
      <formula>$O26="Y"</formula>
    </cfRule>
  </conditionalFormatting>
  <conditionalFormatting sqref="R26:S26">
    <cfRule type="expression" dxfId="89" priority="85">
      <formula>$Q26="N"</formula>
    </cfRule>
  </conditionalFormatting>
  <conditionalFormatting sqref="L27:O27 Q27:S27">
    <cfRule type="expression" dxfId="88" priority="84">
      <formula>AND($J27="Required", $K27="N")</formula>
    </cfRule>
  </conditionalFormatting>
  <conditionalFormatting sqref="L27:S27">
    <cfRule type="expression" dxfId="87" priority="83">
      <formula>AND($J27="Recommended", $K27="N")</formula>
    </cfRule>
  </conditionalFormatting>
  <conditionalFormatting sqref="P27">
    <cfRule type="expression" dxfId="86" priority="82">
      <formula>$O27="Y"</formula>
    </cfRule>
  </conditionalFormatting>
  <conditionalFormatting sqref="R27:S27">
    <cfRule type="expression" dxfId="85" priority="81">
      <formula>$Q27="N"</formula>
    </cfRule>
  </conditionalFormatting>
  <conditionalFormatting sqref="L28:O28 Q28:S28">
    <cfRule type="expression" dxfId="84" priority="80">
      <formula>AND($J28="Required", $K28="N")</formula>
    </cfRule>
  </conditionalFormatting>
  <conditionalFormatting sqref="L28:S28">
    <cfRule type="expression" dxfId="83" priority="79">
      <formula>AND($J28="Recommended", $K28="N")</formula>
    </cfRule>
  </conditionalFormatting>
  <conditionalFormatting sqref="P28">
    <cfRule type="expression" dxfId="82" priority="78">
      <formula>$O28="Y"</formula>
    </cfRule>
  </conditionalFormatting>
  <conditionalFormatting sqref="R28:S28">
    <cfRule type="expression" dxfId="81" priority="77">
      <formula>$Q28="N"</formula>
    </cfRule>
  </conditionalFormatting>
  <conditionalFormatting sqref="L29:O29 Q29:S29">
    <cfRule type="expression" dxfId="80" priority="76">
      <formula>AND($J29="Required", $K29="N")</formula>
    </cfRule>
  </conditionalFormatting>
  <conditionalFormatting sqref="L29:S29">
    <cfRule type="expression" dxfId="79" priority="75">
      <formula>AND($J29="Recommended", $K29="N")</formula>
    </cfRule>
  </conditionalFormatting>
  <conditionalFormatting sqref="P29">
    <cfRule type="expression" dxfId="78" priority="74">
      <formula>$O29="Y"</formula>
    </cfRule>
  </conditionalFormatting>
  <conditionalFormatting sqref="R29:S29">
    <cfRule type="expression" dxfId="77" priority="73">
      <formula>$Q29="N"</formula>
    </cfRule>
  </conditionalFormatting>
  <conditionalFormatting sqref="L30:O30 Q30:S30">
    <cfRule type="expression" dxfId="76" priority="72">
      <formula>AND($J30="Required", $K30="N")</formula>
    </cfRule>
  </conditionalFormatting>
  <conditionalFormatting sqref="L30:S30">
    <cfRule type="expression" dxfId="75" priority="71">
      <formula>AND($J30="Recommended", $K30="N")</formula>
    </cfRule>
  </conditionalFormatting>
  <conditionalFormatting sqref="P30">
    <cfRule type="expression" dxfId="74" priority="70">
      <formula>$O30="Y"</formula>
    </cfRule>
  </conditionalFormatting>
  <conditionalFormatting sqref="R30:S30">
    <cfRule type="expression" dxfId="73" priority="69">
      <formula>$Q30="N"</formula>
    </cfRule>
  </conditionalFormatting>
  <conditionalFormatting sqref="L31:O31 Q31:S31">
    <cfRule type="expression" dxfId="72" priority="68">
      <formula>AND($J31="Required", $K31="N")</formula>
    </cfRule>
  </conditionalFormatting>
  <conditionalFormatting sqref="L31:S31">
    <cfRule type="expression" dxfId="71" priority="67">
      <formula>AND($J31="Recommended", $K31="N")</formula>
    </cfRule>
  </conditionalFormatting>
  <conditionalFormatting sqref="P31">
    <cfRule type="expression" dxfId="70" priority="66">
      <formula>$O31="Y"</formula>
    </cfRule>
  </conditionalFormatting>
  <conditionalFormatting sqref="R31:S31">
    <cfRule type="expression" dxfId="69" priority="65">
      <formula>$Q31="N"</formula>
    </cfRule>
  </conditionalFormatting>
  <conditionalFormatting sqref="L32:O32 Q32:S32">
    <cfRule type="expression" dxfId="68" priority="64">
      <formula>AND($J32="Required", $K32="N")</formula>
    </cfRule>
  </conditionalFormatting>
  <conditionalFormatting sqref="L32:S32">
    <cfRule type="expression" dxfId="67" priority="63">
      <formula>AND($J32="Recommended", $K32="N")</formula>
    </cfRule>
  </conditionalFormatting>
  <conditionalFormatting sqref="P32">
    <cfRule type="expression" dxfId="66" priority="62">
      <formula>$O32="Y"</formula>
    </cfRule>
  </conditionalFormatting>
  <conditionalFormatting sqref="R32:S32">
    <cfRule type="expression" dxfId="65" priority="61">
      <formula>$Q32="N"</formula>
    </cfRule>
  </conditionalFormatting>
  <conditionalFormatting sqref="L33:O33 Q33:S33">
    <cfRule type="expression" dxfId="64" priority="60">
      <formula>AND($J33="Required", $K33="N")</formula>
    </cfRule>
  </conditionalFormatting>
  <conditionalFormatting sqref="L33:S33">
    <cfRule type="expression" dxfId="63" priority="59">
      <formula>AND($J33="Recommended", $K33="N")</formula>
    </cfRule>
  </conditionalFormatting>
  <conditionalFormatting sqref="P33">
    <cfRule type="expression" dxfId="62" priority="58">
      <formula>$O33="Y"</formula>
    </cfRule>
  </conditionalFormatting>
  <conditionalFormatting sqref="R33:S33">
    <cfRule type="expression" dxfId="61" priority="57">
      <formula>$Q33="N"</formula>
    </cfRule>
  </conditionalFormatting>
  <conditionalFormatting sqref="L34:O34 Q34:S34">
    <cfRule type="expression" dxfId="60" priority="56">
      <formula>AND($J34="Required", $K34="N")</formula>
    </cfRule>
  </conditionalFormatting>
  <conditionalFormatting sqref="L34:S34">
    <cfRule type="expression" dxfId="59" priority="55">
      <formula>AND($J34="Recommended", $K34="N")</formula>
    </cfRule>
  </conditionalFormatting>
  <conditionalFormatting sqref="P34">
    <cfRule type="expression" dxfId="58" priority="54">
      <formula>$O34="Y"</formula>
    </cfRule>
  </conditionalFormatting>
  <conditionalFormatting sqref="R34:S34">
    <cfRule type="expression" dxfId="57" priority="53">
      <formula>$Q34="N"</formula>
    </cfRule>
  </conditionalFormatting>
  <conditionalFormatting sqref="L35:O35 Q35:S35">
    <cfRule type="expression" dxfId="56" priority="52">
      <formula>AND($J35="Required", $K35="N")</formula>
    </cfRule>
  </conditionalFormatting>
  <conditionalFormatting sqref="L35:S35">
    <cfRule type="expression" dxfId="55" priority="51">
      <formula>AND($J35="Recommended", $K35="N")</formula>
    </cfRule>
  </conditionalFormatting>
  <conditionalFormatting sqref="P35">
    <cfRule type="expression" dxfId="54" priority="50">
      <formula>$O35="Y"</formula>
    </cfRule>
  </conditionalFormatting>
  <conditionalFormatting sqref="R35:S35">
    <cfRule type="expression" dxfId="53" priority="49">
      <formula>$Q35="N"</formula>
    </cfRule>
  </conditionalFormatting>
  <conditionalFormatting sqref="L36:O36 Q36:S36">
    <cfRule type="expression" dxfId="52" priority="48">
      <formula>AND($J36="Required", $K36="N")</formula>
    </cfRule>
  </conditionalFormatting>
  <conditionalFormatting sqref="L36:S36">
    <cfRule type="expression" dxfId="51" priority="47">
      <formula>AND($J36="Recommended", $K36="N")</formula>
    </cfRule>
  </conditionalFormatting>
  <conditionalFormatting sqref="P36">
    <cfRule type="expression" dxfId="50" priority="46">
      <formula>$O36="Y"</formula>
    </cfRule>
  </conditionalFormatting>
  <conditionalFormatting sqref="R36:S36">
    <cfRule type="expression" dxfId="49" priority="45">
      <formula>$Q36="N"</formula>
    </cfRule>
  </conditionalFormatting>
  <conditionalFormatting sqref="L37:O37 Q37:S37">
    <cfRule type="expression" dxfId="48" priority="44">
      <formula>AND($J37="Required", $K37="N")</formula>
    </cfRule>
  </conditionalFormatting>
  <conditionalFormatting sqref="L37:S37">
    <cfRule type="expression" dxfId="47" priority="43">
      <formula>AND($J37="Recommended", $K37="N")</formula>
    </cfRule>
  </conditionalFormatting>
  <conditionalFormatting sqref="P37">
    <cfRule type="expression" dxfId="46" priority="42">
      <formula>$O37="Y"</formula>
    </cfRule>
  </conditionalFormatting>
  <conditionalFormatting sqref="R37:S37">
    <cfRule type="expression" dxfId="45" priority="41">
      <formula>$Q37="N"</formula>
    </cfRule>
  </conditionalFormatting>
  <conditionalFormatting sqref="L38:O38 Q38:S38">
    <cfRule type="expression" dxfId="44" priority="40">
      <formula>AND($J38="Required", $K38="N")</formula>
    </cfRule>
  </conditionalFormatting>
  <conditionalFormatting sqref="L38:S38">
    <cfRule type="expression" dxfId="43" priority="39">
      <formula>AND($J38="Recommended", $K38="N")</formula>
    </cfRule>
  </conditionalFormatting>
  <conditionalFormatting sqref="P38">
    <cfRule type="expression" dxfId="42" priority="38">
      <formula>$O38="Y"</formula>
    </cfRule>
  </conditionalFormatting>
  <conditionalFormatting sqref="R38:S38">
    <cfRule type="expression" dxfId="41" priority="37">
      <formula>$Q38="N"</formula>
    </cfRule>
  </conditionalFormatting>
  <conditionalFormatting sqref="L39:O39 Q39:S39">
    <cfRule type="expression" dxfId="40" priority="36">
      <formula>AND($J39="Required", $K39="N")</formula>
    </cfRule>
  </conditionalFormatting>
  <conditionalFormatting sqref="L39:S39">
    <cfRule type="expression" dxfId="39" priority="35">
      <formula>AND($J39="Recommended", $K39="N")</formula>
    </cfRule>
  </conditionalFormatting>
  <conditionalFormatting sqref="P39">
    <cfRule type="expression" dxfId="38" priority="34">
      <formula>$O39="Y"</formula>
    </cfRule>
  </conditionalFormatting>
  <conditionalFormatting sqref="R39:S39">
    <cfRule type="expression" dxfId="37" priority="33">
      <formula>$Q39="N"</formula>
    </cfRule>
  </conditionalFormatting>
  <conditionalFormatting sqref="L40:O40 Q40:S40">
    <cfRule type="expression" dxfId="36" priority="32">
      <formula>AND($J40="Required", $K40="N")</formula>
    </cfRule>
  </conditionalFormatting>
  <conditionalFormatting sqref="L40:S40">
    <cfRule type="expression" dxfId="35" priority="31">
      <formula>AND($J40="Recommended", $K40="N")</formula>
    </cfRule>
  </conditionalFormatting>
  <conditionalFormatting sqref="P40">
    <cfRule type="expression" dxfId="34" priority="30">
      <formula>$O40="Y"</formula>
    </cfRule>
  </conditionalFormatting>
  <conditionalFormatting sqref="R40:S40">
    <cfRule type="expression" dxfId="33" priority="29">
      <formula>$Q40="N"</formula>
    </cfRule>
  </conditionalFormatting>
  <conditionalFormatting sqref="L41:O41 Q41:S41">
    <cfRule type="expression" dxfId="32" priority="28">
      <formula>AND($J41="Required", $K41="N")</formula>
    </cfRule>
  </conditionalFormatting>
  <conditionalFormatting sqref="L41:S41">
    <cfRule type="expression" dxfId="31" priority="27">
      <formula>AND($J41="Recommended", $K41="N")</formula>
    </cfRule>
  </conditionalFormatting>
  <conditionalFormatting sqref="P41">
    <cfRule type="expression" dxfId="30" priority="26">
      <formula>$O41="Y"</formula>
    </cfRule>
  </conditionalFormatting>
  <conditionalFormatting sqref="R41:S41">
    <cfRule type="expression" dxfId="29" priority="25">
      <formula>$Q41="N"</formula>
    </cfRule>
  </conditionalFormatting>
  <conditionalFormatting sqref="L42:O42 Q42:S42">
    <cfRule type="expression" dxfId="28" priority="24">
      <formula>AND($J42="Required", $K42="N")</formula>
    </cfRule>
  </conditionalFormatting>
  <conditionalFormatting sqref="L42:S42">
    <cfRule type="expression" dxfId="27" priority="23">
      <formula>AND($J42="Recommended", $K42="N")</formula>
    </cfRule>
  </conditionalFormatting>
  <conditionalFormatting sqref="P42">
    <cfRule type="expression" dxfId="26" priority="22">
      <formula>$O42="Y"</formula>
    </cfRule>
  </conditionalFormatting>
  <conditionalFormatting sqref="R42:S42">
    <cfRule type="expression" dxfId="25" priority="21">
      <formula>$Q42="N"</formula>
    </cfRule>
  </conditionalFormatting>
  <conditionalFormatting sqref="L43:O43 Q43:S43">
    <cfRule type="expression" dxfId="24" priority="20">
      <formula>AND($J43="Required", $K43="N")</formula>
    </cfRule>
  </conditionalFormatting>
  <conditionalFormatting sqref="L43:S43">
    <cfRule type="expression" dxfId="23" priority="19">
      <formula>AND($J43="Recommended", $K43="N")</formula>
    </cfRule>
  </conditionalFormatting>
  <conditionalFormatting sqref="P43">
    <cfRule type="expression" dxfId="22" priority="18">
      <formula>$O43="Y"</formula>
    </cfRule>
  </conditionalFormatting>
  <conditionalFormatting sqref="R43:S43">
    <cfRule type="expression" dxfId="21" priority="17">
      <formula>$Q43="N"</formula>
    </cfRule>
  </conditionalFormatting>
  <conditionalFormatting sqref="L44:O44 Q44:S44">
    <cfRule type="expression" dxfId="20" priority="16">
      <formula>AND($J44="Required", $K44="N")</formula>
    </cfRule>
  </conditionalFormatting>
  <conditionalFormatting sqref="L44:S44">
    <cfRule type="expression" dxfId="19" priority="15">
      <formula>AND($J44="Recommended", $K44="N")</formula>
    </cfRule>
  </conditionalFormatting>
  <conditionalFormatting sqref="P44">
    <cfRule type="expression" dxfId="18" priority="14">
      <formula>$O44="Y"</formula>
    </cfRule>
  </conditionalFormatting>
  <conditionalFormatting sqref="R44:S44">
    <cfRule type="expression" dxfId="17" priority="13">
      <formula>$Q44="N"</formula>
    </cfRule>
  </conditionalFormatting>
  <conditionalFormatting sqref="L45:O45 Q45:S45">
    <cfRule type="expression" dxfId="16" priority="12">
      <formula>AND($J45="Required", $K45="N")</formula>
    </cfRule>
  </conditionalFormatting>
  <conditionalFormatting sqref="L45:S45">
    <cfRule type="expression" dxfId="15" priority="11">
      <formula>AND($J45="Recommended", $K45="N")</formula>
    </cfRule>
  </conditionalFormatting>
  <conditionalFormatting sqref="P45">
    <cfRule type="expression" dxfId="14" priority="10">
      <formula>$O45="Y"</formula>
    </cfRule>
  </conditionalFormatting>
  <conditionalFormatting sqref="R45:S45">
    <cfRule type="expression" dxfId="13" priority="9">
      <formula>$Q45="N"</formula>
    </cfRule>
  </conditionalFormatting>
  <conditionalFormatting sqref="L46:O46 Q46:S46">
    <cfRule type="expression" dxfId="12" priority="8">
      <formula>AND($J46="Required", $K46="N")</formula>
    </cfRule>
  </conditionalFormatting>
  <conditionalFormatting sqref="L46:S46">
    <cfRule type="expression" dxfId="11" priority="7">
      <formula>AND($J46="Recommended", $K46="N")</formula>
    </cfRule>
  </conditionalFormatting>
  <conditionalFormatting sqref="P46">
    <cfRule type="expression" dxfId="10" priority="6">
      <formula>$O46="Y"</formula>
    </cfRule>
  </conditionalFormatting>
  <conditionalFormatting sqref="R46:S46">
    <cfRule type="expression" dxfId="9" priority="5">
      <formula>$Q46="N"</formula>
    </cfRule>
  </conditionalFormatting>
  <conditionalFormatting sqref="O47:P47">
    <cfRule type="expression" dxfId="8" priority="4">
      <formula>$K47="Y"</formula>
    </cfRule>
  </conditionalFormatting>
  <conditionalFormatting sqref="L47:O47 Q47:S47">
    <cfRule type="expression" dxfId="7" priority="3">
      <formula>AND($J47="Required", $K47="N")</formula>
    </cfRule>
  </conditionalFormatting>
  <conditionalFormatting sqref="L47:S47">
    <cfRule type="expression" dxfId="6" priority="2">
      <formula>AND($J47="Recommended", $K47="N")</formula>
    </cfRule>
  </conditionalFormatting>
  <conditionalFormatting sqref="R47:S47">
    <cfRule type="expression" dxfId="5" priority="1">
      <formula>$Q47="N"</formula>
    </cfRule>
  </conditionalFormatting>
  <dataValidations count="6">
    <dataValidation type="list" allowBlank="1" showInputMessage="1" showErrorMessage="1" sqref="H45:H47 H49" xr:uid="{00000000-0002-0000-0100-000000000000}">
      <formula1>"Year, Month, Quarter"</formula1>
    </dataValidation>
    <dataValidation type="list" allowBlank="1" showInputMessage="1" showErrorMessage="1" sqref="K49 Q49 K9:K47 O9:O47 Q9:Q47" xr:uid="{00000000-0002-0000-0100-000001000000}">
      <formula1>"Y,N"</formula1>
    </dataValidation>
    <dataValidation type="list" allowBlank="1" showInputMessage="1" showErrorMessage="1" sqref="I45:I47 I49" xr:uid="{00000000-0002-0000-0100-000002000000}">
      <formula1>"Quarterly, Annually"</formula1>
    </dataValidation>
    <dataValidation type="list" allowBlank="1" showInputMessage="1" showErrorMessage="1" sqref="D45:D47 D49" xr:uid="{2A589D8E-9E35-4E6E-8461-B64F7C0AE50A}">
      <formula1>"Milestone 1, Milestone 2, Milestone 3, Milestone 4, Health IT, Other SMI/SED metrics"</formula1>
    </dataValidation>
    <dataValidation type="list" allowBlank="1" showInputMessage="1" showErrorMessage="1" sqref="E45:E47 E49 J49" xr:uid="{18A03006-CDEE-44E1-AC4B-5275A876A368}">
      <formula1>"State-specific"</formula1>
    </dataValidation>
    <dataValidation type="list" allowBlank="1" showInputMessage="1" showErrorMessage="1" sqref="F45:F47 F49" xr:uid="{EC4887A8-7975-4F03-AB93-951F9CF31558}">
      <formula1>"Grievances and appeals, Other monthly and quarterly metrics, Annual metrics that are an established quality measure, Other annual metrics"</formula1>
    </dataValidation>
  </dataValidations>
  <pageMargins left="0.7" right="0.7" top="0.75" bottom="0.75" header="0.3" footer="0.3"/>
  <pageSetup scale="75"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2"/>
  <sheetViews>
    <sheetView topLeftCell="A10" zoomScale="80" zoomScaleNormal="80" workbookViewId="0">
      <selection activeCell="A14" sqref="A14"/>
    </sheetView>
  </sheetViews>
  <sheetFormatPr defaultColWidth="9.453125" defaultRowHeight="14.5" x14ac:dyDescent="0.35"/>
  <cols>
    <col min="1" max="1" width="28.54296875" style="54" customWidth="1"/>
    <col min="2" max="2" width="61.54296875" style="54" customWidth="1"/>
    <col min="3" max="3" width="61" style="54" customWidth="1"/>
    <col min="4" max="16384" width="9.453125" style="31"/>
  </cols>
  <sheetData>
    <row r="1" spans="1:13" x14ac:dyDescent="0.35">
      <c r="A1" s="125" t="s">
        <v>265</v>
      </c>
      <c r="B1" s="53"/>
    </row>
    <row r="2" spans="1:13" x14ac:dyDescent="0.35">
      <c r="A2" s="37" t="s">
        <v>13</v>
      </c>
      <c r="B2" s="37" t="str">
        <f>'SMI - SED planned metrics'!B2</f>
        <v>[State Name - automatically populated]</v>
      </c>
    </row>
    <row r="3" spans="1:13" x14ac:dyDescent="0.35">
      <c r="A3" s="37" t="s">
        <v>14</v>
      </c>
      <c r="B3" s="37" t="str">
        <f>'SMI - SED planned metrics'!B3</f>
        <v>[Demonstration Name - automatically populated]</v>
      </c>
    </row>
    <row r="4" spans="1:13" x14ac:dyDescent="0.35">
      <c r="A4" s="118" t="s">
        <v>313</v>
      </c>
      <c r="B4" s="40"/>
    </row>
    <row r="5" spans="1:13" ht="20" x14ac:dyDescent="0.4">
      <c r="A5" s="86" t="s">
        <v>266</v>
      </c>
    </row>
    <row r="6" spans="1:13" ht="16.5" customHeight="1" x14ac:dyDescent="0.35">
      <c r="A6" s="288" t="s">
        <v>227</v>
      </c>
      <c r="B6" s="288"/>
      <c r="C6" s="289"/>
      <c r="D6" s="265"/>
    </row>
    <row r="7" spans="1:13" ht="24.75" customHeight="1" x14ac:dyDescent="0.35">
      <c r="A7" s="117" t="s">
        <v>253</v>
      </c>
      <c r="B7" s="117"/>
      <c r="C7" s="269"/>
      <c r="D7" s="265"/>
    </row>
    <row r="8" spans="1:13" s="26" customFormat="1" x14ac:dyDescent="0.35">
      <c r="A8" s="55" t="s">
        <v>226</v>
      </c>
      <c r="B8" s="56" t="s">
        <v>225</v>
      </c>
      <c r="C8" s="271" t="s">
        <v>224</v>
      </c>
      <c r="D8" s="270"/>
    </row>
    <row r="9" spans="1:13" ht="174" customHeight="1" x14ac:dyDescent="0.35">
      <c r="A9" s="57" t="s">
        <v>223</v>
      </c>
      <c r="B9" s="160" t="s">
        <v>254</v>
      </c>
      <c r="C9" s="266" t="s">
        <v>222</v>
      </c>
      <c r="D9" s="265"/>
    </row>
    <row r="10" spans="1:13" ht="184.4" customHeight="1" x14ac:dyDescent="0.35">
      <c r="A10" s="87" t="s">
        <v>255</v>
      </c>
      <c r="B10" s="161" t="s">
        <v>256</v>
      </c>
      <c r="C10" s="267" t="s">
        <v>222</v>
      </c>
      <c r="D10" s="265"/>
      <c r="L10" s="140"/>
      <c r="M10" s="142"/>
    </row>
    <row r="11" spans="1:13" ht="174.65" customHeight="1" x14ac:dyDescent="0.35">
      <c r="A11" s="263" t="s">
        <v>257</v>
      </c>
      <c r="B11" s="264" t="s">
        <v>258</v>
      </c>
      <c r="C11" s="268" t="s">
        <v>222</v>
      </c>
    </row>
    <row r="12" spans="1:13" ht="36" customHeight="1" x14ac:dyDescent="0.35">
      <c r="A12" s="290" t="s">
        <v>259</v>
      </c>
      <c r="B12" s="290"/>
      <c r="C12" s="290"/>
    </row>
    <row r="13" spans="1:13" ht="16.5" x14ac:dyDescent="0.35">
      <c r="A13" s="58" t="s">
        <v>260</v>
      </c>
    </row>
    <row r="14" spans="1:13" x14ac:dyDescent="0.35">
      <c r="A14" s="59" t="s">
        <v>228</v>
      </c>
    </row>
    <row r="15" spans="1:13" x14ac:dyDescent="0.35">
      <c r="A15" s="25" t="s">
        <v>221</v>
      </c>
    </row>
    <row r="16" spans="1:13" x14ac:dyDescent="0.35">
      <c r="A16" s="60"/>
    </row>
    <row r="22" spans="4:4" x14ac:dyDescent="0.35">
      <c r="D22" s="24"/>
    </row>
  </sheetData>
  <sheetProtection algorithmName="SHA-512" hashValue="xTsBVTHG/6qYJDR4UFIVRrwof0940r7FJGfF0WzdPY2P4ZlHlZoWH6i6SaJoW09Kp1osjfXEXe30aKZXGmQVFA==" saltValue="cOghZt9EbkdOpENCehDiaQ==" spinCount="100000" sheet="1" insertRows="0" autoFilter="0"/>
  <autoFilter ref="A8:C11" xr:uid="{5D83B4C1-2E66-4ABE-81D7-A8CEFB772C56}"/>
  <mergeCells count="2">
    <mergeCell ref="A6:C6"/>
    <mergeCell ref="A12:C12"/>
  </mergeCells>
  <pageMargins left="0.7" right="0.7" top="0.75" bottom="0.75" header="0.3" footer="0.3"/>
  <pageSetup scale="75"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5"/>
  <sheetViews>
    <sheetView zoomScale="80" zoomScaleNormal="80" zoomScaleSheetLayoutView="85" workbookViewId="0">
      <selection activeCell="G8" sqref="G8"/>
    </sheetView>
  </sheetViews>
  <sheetFormatPr defaultColWidth="8.54296875" defaultRowHeight="14.5" x14ac:dyDescent="0.35"/>
  <cols>
    <col min="1" max="1" width="33.54296875" style="54" customWidth="1"/>
    <col min="2" max="2" width="51" style="54" customWidth="1"/>
    <col min="3" max="3" width="17.54296875" style="54" customWidth="1"/>
    <col min="4" max="4" width="33.54296875" style="54" customWidth="1"/>
    <col min="5" max="5" width="18.54296875" style="54" customWidth="1"/>
    <col min="6" max="6" width="12.453125" style="54" customWidth="1"/>
    <col min="7" max="7" width="26.54296875" style="54" customWidth="1"/>
    <col min="8" max="8" width="48.90625" style="54" customWidth="1"/>
    <col min="9" max="9" width="26.54296875" style="54" customWidth="1"/>
    <col min="10" max="10" width="46.90625" style="54" customWidth="1"/>
    <col min="11" max="11" width="8.54296875" style="54"/>
    <col min="12" max="16384" width="8.54296875" style="31"/>
  </cols>
  <sheetData>
    <row r="1" spans="1:11" x14ac:dyDescent="0.35">
      <c r="A1" s="125" t="s">
        <v>267</v>
      </c>
      <c r="B1" s="61"/>
    </row>
    <row r="2" spans="1:11" x14ac:dyDescent="0.35">
      <c r="A2" s="37" t="s">
        <v>13</v>
      </c>
      <c r="B2" s="65" t="str">
        <f>'SMI - SED planned metrics'!B2</f>
        <v>[State Name - automatically populated]</v>
      </c>
    </row>
    <row r="3" spans="1:11" x14ac:dyDescent="0.35">
      <c r="A3" s="37" t="s">
        <v>14</v>
      </c>
      <c r="B3" s="65" t="str">
        <f>'SMI - SED planned metrics'!B3</f>
        <v>[Demonstration Name - automatically populated]</v>
      </c>
      <c r="D3" s="62"/>
      <c r="E3" s="62"/>
    </row>
    <row r="4" spans="1:11" x14ac:dyDescent="0.35">
      <c r="A4" s="118" t="s">
        <v>313</v>
      </c>
      <c r="B4" s="62"/>
      <c r="C4" s="62"/>
      <c r="D4" s="62"/>
      <c r="E4" s="62"/>
    </row>
    <row r="5" spans="1:11" ht="20" x14ac:dyDescent="0.4">
      <c r="A5" s="86" t="s">
        <v>268</v>
      </c>
      <c r="B5" s="62"/>
      <c r="C5" s="62"/>
      <c r="D5" s="62"/>
      <c r="E5" s="62"/>
    </row>
    <row r="6" spans="1:11" s="2" customFormat="1" ht="15" customHeight="1" x14ac:dyDescent="0.35">
      <c r="A6" s="293" t="s">
        <v>31</v>
      </c>
      <c r="B6" s="293"/>
      <c r="C6" s="293"/>
      <c r="D6" s="293"/>
      <c r="E6" s="293"/>
      <c r="F6" s="294"/>
      <c r="G6" s="285" t="s">
        <v>39</v>
      </c>
      <c r="H6" s="286"/>
      <c r="I6" s="286"/>
      <c r="J6" s="295"/>
      <c r="K6" s="58"/>
    </row>
    <row r="7" spans="1:11" s="30" customFormat="1" ht="18" customHeight="1" x14ac:dyDescent="0.35">
      <c r="A7" s="300" t="s">
        <v>311</v>
      </c>
      <c r="B7" s="300"/>
      <c r="C7" s="300"/>
      <c r="D7" s="300"/>
      <c r="E7" s="300"/>
      <c r="F7" s="301"/>
      <c r="G7" s="296" t="s">
        <v>29</v>
      </c>
      <c r="H7" s="297"/>
      <c r="I7" s="298" t="s">
        <v>30</v>
      </c>
      <c r="J7" s="299"/>
      <c r="K7" s="63"/>
    </row>
    <row r="8" spans="1:11" s="29" customFormat="1" ht="91.5" x14ac:dyDescent="0.35">
      <c r="A8" s="150" t="s">
        <v>295</v>
      </c>
      <c r="B8" s="150" t="s">
        <v>296</v>
      </c>
      <c r="C8" s="150" t="s">
        <v>297</v>
      </c>
      <c r="D8" s="150" t="s">
        <v>298</v>
      </c>
      <c r="E8" s="150" t="s">
        <v>299</v>
      </c>
      <c r="F8" s="150" t="s">
        <v>300</v>
      </c>
      <c r="G8" s="149" t="s">
        <v>301</v>
      </c>
      <c r="H8" s="151" t="s">
        <v>364</v>
      </c>
      <c r="I8" s="149" t="s">
        <v>302</v>
      </c>
      <c r="J8" s="272" t="s">
        <v>314</v>
      </c>
      <c r="K8" s="64"/>
    </row>
    <row r="9" spans="1:11" s="27" customFormat="1" ht="42.5" thickBot="1" x14ac:dyDescent="0.4">
      <c r="A9" s="152" t="s">
        <v>261</v>
      </c>
      <c r="B9" s="152" t="s">
        <v>333</v>
      </c>
      <c r="C9" s="194" t="s">
        <v>36</v>
      </c>
      <c r="D9" s="194" t="s">
        <v>334</v>
      </c>
      <c r="E9" s="194" t="s">
        <v>244</v>
      </c>
      <c r="F9" s="194" t="s">
        <v>33</v>
      </c>
      <c r="G9" s="194" t="s">
        <v>35</v>
      </c>
      <c r="H9" s="194" t="s">
        <v>335</v>
      </c>
      <c r="I9" s="194" t="s">
        <v>35</v>
      </c>
      <c r="J9" s="195" t="s">
        <v>359</v>
      </c>
      <c r="K9" s="65"/>
    </row>
    <row r="10" spans="1:11" s="28" customFormat="1" ht="32.15" customHeight="1" x14ac:dyDescent="0.35">
      <c r="A10" s="162" t="s">
        <v>241</v>
      </c>
      <c r="B10" s="193" t="s">
        <v>240</v>
      </c>
      <c r="C10" s="163" t="s">
        <v>3</v>
      </c>
      <c r="D10" s="163" t="s">
        <v>231</v>
      </c>
      <c r="E10" s="164" t="s">
        <v>230</v>
      </c>
      <c r="F10" s="165"/>
      <c r="G10" s="166"/>
      <c r="H10" s="167"/>
      <c r="I10" s="165"/>
      <c r="J10" s="196"/>
      <c r="K10" s="61"/>
    </row>
    <row r="11" spans="1:11" s="27" customFormat="1" ht="32.15" customHeight="1" x14ac:dyDescent="0.35">
      <c r="A11" s="84" t="s">
        <v>239</v>
      </c>
      <c r="B11" s="85" t="s">
        <v>238</v>
      </c>
      <c r="C11" s="45" t="s">
        <v>3</v>
      </c>
      <c r="D11" s="45" t="s">
        <v>231</v>
      </c>
      <c r="E11" s="44" t="s">
        <v>172</v>
      </c>
      <c r="F11" s="67"/>
      <c r="G11" s="66"/>
      <c r="H11" s="138"/>
      <c r="I11" s="67"/>
      <c r="J11" s="197"/>
      <c r="K11" s="65"/>
    </row>
    <row r="12" spans="1:11" s="27" customFormat="1" ht="32.15" customHeight="1" x14ac:dyDescent="0.35">
      <c r="A12" s="83" t="s">
        <v>32</v>
      </c>
      <c r="B12" s="83" t="s">
        <v>332</v>
      </c>
      <c r="C12" s="45" t="s">
        <v>3</v>
      </c>
      <c r="D12" s="45" t="s">
        <v>237</v>
      </c>
      <c r="E12" s="44" t="s">
        <v>230</v>
      </c>
      <c r="F12" s="67"/>
      <c r="G12" s="68"/>
      <c r="H12" s="68"/>
      <c r="I12" s="67"/>
      <c r="J12" s="197"/>
      <c r="K12" s="65"/>
    </row>
    <row r="13" spans="1:11" s="27" customFormat="1" ht="32.15" customHeight="1" x14ac:dyDescent="0.35">
      <c r="A13" s="83" t="s">
        <v>269</v>
      </c>
      <c r="B13" s="85" t="s">
        <v>26</v>
      </c>
      <c r="C13" s="45" t="s">
        <v>3</v>
      </c>
      <c r="D13" s="45" t="s">
        <v>231</v>
      </c>
      <c r="E13" s="44" t="s">
        <v>230</v>
      </c>
      <c r="F13" s="67"/>
      <c r="G13" s="67"/>
      <c r="H13" s="67"/>
      <c r="I13" s="67"/>
      <c r="J13" s="198"/>
      <c r="K13" s="65"/>
    </row>
    <row r="14" spans="1:11" s="27" customFormat="1" ht="32.15" customHeight="1" x14ac:dyDescent="0.35">
      <c r="A14" s="85" t="s">
        <v>236</v>
      </c>
      <c r="B14" s="85" t="s">
        <v>270</v>
      </c>
      <c r="C14" s="45" t="s">
        <v>0</v>
      </c>
      <c r="D14" s="45" t="s">
        <v>231</v>
      </c>
      <c r="E14" s="44" t="s">
        <v>230</v>
      </c>
      <c r="F14" s="67"/>
      <c r="G14" s="67"/>
      <c r="H14" s="67"/>
      <c r="I14" s="67"/>
      <c r="J14" s="198"/>
      <c r="K14" s="65"/>
    </row>
    <row r="15" spans="1:11" s="27" customFormat="1" ht="32.15" customHeight="1" x14ac:dyDescent="0.35">
      <c r="A15" s="85" t="s">
        <v>27</v>
      </c>
      <c r="B15" s="84" t="s">
        <v>28</v>
      </c>
      <c r="C15" s="45" t="s">
        <v>0</v>
      </c>
      <c r="D15" s="45" t="s">
        <v>231</v>
      </c>
      <c r="E15" s="44" t="s">
        <v>230</v>
      </c>
      <c r="F15" s="67"/>
      <c r="G15" s="67"/>
      <c r="H15" s="49"/>
      <c r="I15" s="49"/>
      <c r="J15" s="197"/>
      <c r="K15" s="65"/>
    </row>
    <row r="16" spans="1:11" s="27" customFormat="1" ht="32.15" customHeight="1" x14ac:dyDescent="0.35">
      <c r="A16" s="84" t="s">
        <v>235</v>
      </c>
      <c r="B16" s="83" t="s">
        <v>234</v>
      </c>
      <c r="C16" s="45" t="s">
        <v>0</v>
      </c>
      <c r="D16" s="45" t="s">
        <v>231</v>
      </c>
      <c r="E16" s="44" t="s">
        <v>230</v>
      </c>
      <c r="F16" s="67"/>
      <c r="G16" s="67"/>
      <c r="H16" s="49"/>
      <c r="I16" s="49"/>
      <c r="J16" s="197"/>
      <c r="K16" s="65"/>
    </row>
    <row r="17" spans="1:11" s="27" customFormat="1" ht="32.15" customHeight="1" x14ac:dyDescent="0.35">
      <c r="A17" s="85" t="s">
        <v>233</v>
      </c>
      <c r="B17" s="85" t="s">
        <v>232</v>
      </c>
      <c r="C17" s="45" t="s">
        <v>0</v>
      </c>
      <c r="D17" s="45" t="s">
        <v>231</v>
      </c>
      <c r="E17" s="44" t="s">
        <v>230</v>
      </c>
      <c r="F17" s="67"/>
      <c r="G17" s="67"/>
      <c r="H17" s="49"/>
      <c r="I17" s="49"/>
      <c r="J17" s="197"/>
      <c r="K17" s="65"/>
    </row>
    <row r="18" spans="1:11" s="27" customFormat="1" x14ac:dyDescent="0.35">
      <c r="A18" s="50" t="s">
        <v>315</v>
      </c>
      <c r="B18" s="119" t="s">
        <v>311</v>
      </c>
      <c r="C18" s="119" t="s">
        <v>311</v>
      </c>
      <c r="D18" s="119" t="s">
        <v>311</v>
      </c>
      <c r="E18" s="119" t="s">
        <v>311</v>
      </c>
      <c r="F18" s="119" t="s">
        <v>311</v>
      </c>
      <c r="G18" s="119" t="s">
        <v>311</v>
      </c>
      <c r="H18" s="119" t="s">
        <v>311</v>
      </c>
      <c r="I18" s="119" t="s">
        <v>311</v>
      </c>
      <c r="J18" s="199" t="s">
        <v>311</v>
      </c>
      <c r="K18" s="65"/>
    </row>
    <row r="19" spans="1:11" s="27" customFormat="1" x14ac:dyDescent="0.35">
      <c r="A19" s="40" t="s">
        <v>242</v>
      </c>
      <c r="B19" s="67"/>
      <c r="C19" s="67"/>
      <c r="D19" s="67"/>
      <c r="E19" s="67"/>
      <c r="F19" s="67"/>
      <c r="G19" s="276" t="s">
        <v>691</v>
      </c>
      <c r="H19" s="276" t="s">
        <v>691</v>
      </c>
      <c r="I19" s="276" t="s">
        <v>691</v>
      </c>
      <c r="J19" s="277" t="s">
        <v>691</v>
      </c>
      <c r="K19" s="65"/>
    </row>
    <row r="20" spans="1:11" x14ac:dyDescent="0.35">
      <c r="A20" s="260" t="s">
        <v>313</v>
      </c>
      <c r="B20" s="261"/>
      <c r="C20" s="261"/>
      <c r="D20" s="261"/>
      <c r="E20" s="261"/>
      <c r="F20" s="261"/>
      <c r="G20" s="261"/>
      <c r="H20" s="261"/>
      <c r="I20" s="261"/>
      <c r="J20" s="262"/>
    </row>
    <row r="21" spans="1:11" ht="16.5" x14ac:dyDescent="0.35">
      <c r="A21" s="58" t="s">
        <v>319</v>
      </c>
      <c r="C21" s="45"/>
      <c r="D21" s="45"/>
      <c r="E21" s="44"/>
      <c r="F21" s="67"/>
      <c r="G21" s="67"/>
      <c r="H21" s="49"/>
      <c r="I21" s="49"/>
      <c r="J21" s="49"/>
    </row>
    <row r="22" spans="1:11" ht="44.9" customHeight="1" x14ac:dyDescent="0.35">
      <c r="A22" s="291" t="s">
        <v>366</v>
      </c>
      <c r="B22" s="291"/>
      <c r="C22" s="291"/>
      <c r="D22" s="291"/>
      <c r="E22" s="44"/>
      <c r="F22" s="67"/>
      <c r="G22" s="67"/>
      <c r="H22" s="49"/>
      <c r="I22" s="49"/>
      <c r="J22" s="49"/>
    </row>
    <row r="23" spans="1:11" ht="29.9" customHeight="1" x14ac:dyDescent="0.35">
      <c r="A23" s="292" t="s">
        <v>365</v>
      </c>
      <c r="B23" s="292"/>
      <c r="C23" s="292"/>
      <c r="D23" s="292"/>
      <c r="E23" s="44"/>
      <c r="F23" s="67"/>
      <c r="G23" s="67"/>
      <c r="H23" s="49"/>
      <c r="I23" s="49"/>
      <c r="J23" s="49"/>
    </row>
    <row r="24" spans="1:11" x14ac:dyDescent="0.35">
      <c r="A24" s="59" t="s">
        <v>228</v>
      </c>
    </row>
    <row r="25" spans="1:11" x14ac:dyDescent="0.35">
      <c r="A25" s="70"/>
    </row>
  </sheetData>
  <sheetProtection algorithmName="SHA-512" hashValue="HtCLdj4mE2rb/XfFLU/Nu0SbNIiVDdVkTbi1mhaNWWDRunRt1S7i8UxQQrTyJC4JUjXqFnF0o1zbXfkOAhRgWg==" saltValue="DyK6ShWaTm7iW/KuZB9Dgg==" spinCount="100000" sheet="1" insertRows="0" autoFilter="0"/>
  <autoFilter ref="A8:J20" xr:uid="{B940F8F5-BA8C-4A5D-A842-1EFB995966E7}"/>
  <dataConsolidate/>
  <mergeCells count="7">
    <mergeCell ref="A22:D22"/>
    <mergeCell ref="A23:D23"/>
    <mergeCell ref="A6:F6"/>
    <mergeCell ref="G6:J6"/>
    <mergeCell ref="G7:H7"/>
    <mergeCell ref="I7:J7"/>
    <mergeCell ref="A7:F7"/>
  </mergeCells>
  <conditionalFormatting sqref="G10 H10 G11 H11">
    <cfRule type="expression" dxfId="4" priority="1">
      <formula>$F10="Y"</formula>
    </cfRule>
  </conditionalFormatting>
  <conditionalFormatting sqref="G10:G17 I10:J17">
    <cfRule type="expression" dxfId="3" priority="2">
      <formula>AND($C10="Required", $F10="N")</formula>
    </cfRule>
  </conditionalFormatting>
  <conditionalFormatting sqref="G10:J17">
    <cfRule type="expression" dxfId="2" priority="3">
      <formula>AND($C10="Recommended", $F10="N")</formula>
    </cfRule>
  </conditionalFormatting>
  <conditionalFormatting sqref="H12 H14:H17">
    <cfRule type="expression" dxfId="1" priority="4">
      <formula>$G12="Y"</formula>
    </cfRule>
  </conditionalFormatting>
  <conditionalFormatting sqref="J10:J17">
    <cfRule type="expression" dxfId="0" priority="5">
      <formula>$I10="Y"</formula>
    </cfRule>
  </conditionalFormatting>
  <dataValidations count="1">
    <dataValidation type="list" allowBlank="1" showInputMessage="1" showErrorMessage="1" sqref="I10:I17 F10:G17 F19" xr:uid="{00000000-0002-0000-0300-000000000000}">
      <formula1>"Y,N"</formula1>
    </dataValidation>
  </dataValidations>
  <pageMargins left="0.7" right="0.7" top="0.75" bottom="0.75" header="0.3" footer="0.3"/>
  <pageSetup scale="75" orientation="landscape" r:id="rId1"/>
  <headerFooter>
    <oddFooter>&amp;C&amp;P</oddFooter>
  </headerFooter>
  <colBreaks count="1" manualBreakCount="1">
    <brk id="8" min="5" max="1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162"/>
  <sheetViews>
    <sheetView tabSelected="1" topLeftCell="A13" zoomScale="80" zoomScaleNormal="80" zoomScaleSheetLayoutView="80" workbookViewId="0">
      <selection activeCell="A13" sqref="A13"/>
    </sheetView>
  </sheetViews>
  <sheetFormatPr defaultColWidth="9.453125" defaultRowHeight="14.5" x14ac:dyDescent="0.35"/>
  <cols>
    <col min="1" max="5" width="33.54296875" style="54" customWidth="1"/>
    <col min="6" max="6" width="39.453125" style="54" customWidth="1"/>
    <col min="7" max="7" width="41.54296875" style="74" customWidth="1"/>
    <col min="8" max="8" width="26.54296875" style="54" customWidth="1"/>
    <col min="9" max="9" width="35.453125" style="54" customWidth="1"/>
    <col min="10" max="10" width="31.54296875" style="54" customWidth="1"/>
    <col min="11" max="11" width="51.54296875" style="5" customWidth="1"/>
    <col min="12" max="12" width="11.453125" style="5" customWidth="1"/>
    <col min="13" max="13" width="19.54296875" style="5" customWidth="1"/>
    <col min="14" max="14" width="11.453125" style="5" customWidth="1"/>
    <col min="15" max="15" width="19.54296875" style="5" customWidth="1"/>
    <col min="16" max="16384" width="9.453125" style="5"/>
  </cols>
  <sheetData>
    <row r="1" spans="1:15" s="6" customFormat="1" ht="14.15" customHeight="1" x14ac:dyDescent="0.35">
      <c r="A1" s="124" t="s">
        <v>377</v>
      </c>
      <c r="B1" s="71"/>
      <c r="C1" s="72"/>
      <c r="D1" s="69"/>
      <c r="E1" s="69"/>
      <c r="F1" s="69"/>
      <c r="G1" s="58"/>
      <c r="H1" s="58"/>
      <c r="I1" s="58"/>
      <c r="J1" s="58"/>
      <c r="K1" s="2"/>
      <c r="L1" s="2"/>
      <c r="M1" s="2"/>
      <c r="N1" s="2"/>
      <c r="O1" s="2"/>
    </row>
    <row r="2" spans="1:15" s="6" customFormat="1" ht="14.15" customHeight="1" x14ac:dyDescent="0.35">
      <c r="A2" s="48" t="s">
        <v>13</v>
      </c>
      <c r="B2" s="37" t="str">
        <f>'SMI - SED planned metrics'!B2</f>
        <v>[State Name - automatically populated]</v>
      </c>
      <c r="C2" s="70"/>
      <c r="D2" s="71"/>
      <c r="E2" s="71"/>
      <c r="F2" s="71"/>
      <c r="G2" s="73"/>
      <c r="H2" s="74"/>
      <c r="I2" s="74"/>
      <c r="J2" s="74"/>
      <c r="K2" s="1"/>
      <c r="L2" s="1"/>
      <c r="M2" s="1"/>
      <c r="N2" s="1"/>
      <c r="O2" s="1"/>
    </row>
    <row r="3" spans="1:15" s="6" customFormat="1" ht="14.15" customHeight="1" x14ac:dyDescent="0.35">
      <c r="A3" s="48" t="s">
        <v>14</v>
      </c>
      <c r="B3" s="37" t="str">
        <f>'SMI - SED planned metrics'!B3</f>
        <v>[Demonstration Name - automatically populated]</v>
      </c>
      <c r="C3" s="70"/>
      <c r="D3" s="54"/>
      <c r="E3" s="54"/>
      <c r="F3" s="54"/>
      <c r="G3" s="73"/>
      <c r="H3" s="74"/>
      <c r="I3" s="74"/>
      <c r="J3" s="74"/>
      <c r="K3" s="1"/>
      <c r="L3" s="1"/>
      <c r="M3" s="1"/>
      <c r="N3" s="1"/>
      <c r="O3" s="1"/>
    </row>
    <row r="4" spans="1:15" s="6" customFormat="1" ht="9.75" customHeight="1" x14ac:dyDescent="0.35">
      <c r="A4" s="77" t="s">
        <v>313</v>
      </c>
      <c r="B4" s="75"/>
      <c r="C4" s="54"/>
      <c r="D4" s="54"/>
      <c r="E4" s="54"/>
      <c r="F4" s="54"/>
      <c r="G4" s="73"/>
      <c r="H4" s="74"/>
      <c r="I4" s="74"/>
      <c r="J4" s="74"/>
      <c r="K4" s="1"/>
      <c r="L4" s="1"/>
      <c r="M4" s="1"/>
      <c r="N4" s="1"/>
      <c r="O4" s="1"/>
    </row>
    <row r="5" spans="1:15" s="6" customFormat="1" ht="20" x14ac:dyDescent="0.4">
      <c r="A5" s="304" t="s">
        <v>167</v>
      </c>
      <c r="B5" s="304"/>
      <c r="C5" s="304"/>
      <c r="D5" s="304"/>
      <c r="E5" s="121"/>
      <c r="F5" s="51"/>
      <c r="G5" s="73"/>
      <c r="H5" s="74"/>
      <c r="I5" s="74"/>
      <c r="J5" s="74"/>
      <c r="K5" s="1"/>
      <c r="L5" s="1"/>
      <c r="M5" s="1"/>
      <c r="N5" s="1"/>
      <c r="O5" s="1"/>
    </row>
    <row r="6" spans="1:15" s="6" customFormat="1" ht="47.15" customHeight="1" x14ac:dyDescent="0.35">
      <c r="A6" s="307" t="s">
        <v>272</v>
      </c>
      <c r="B6" s="307"/>
      <c r="C6" s="307"/>
      <c r="D6" s="307"/>
      <c r="E6" s="307"/>
      <c r="F6" s="307"/>
      <c r="G6" s="120"/>
      <c r="H6" s="76"/>
      <c r="I6" s="76"/>
      <c r="J6" s="76"/>
      <c r="K6" s="1"/>
      <c r="L6" s="1"/>
      <c r="M6" s="1"/>
      <c r="N6" s="1"/>
      <c r="O6" s="1"/>
    </row>
    <row r="7" spans="1:15" s="6" customFormat="1" ht="60" customHeight="1" x14ac:dyDescent="0.35">
      <c r="A7" s="307" t="s">
        <v>360</v>
      </c>
      <c r="B7" s="307"/>
      <c r="C7" s="307"/>
      <c r="D7" s="307"/>
      <c r="E7" s="307"/>
      <c r="F7" s="307"/>
      <c r="G7" s="120"/>
      <c r="H7" s="76"/>
      <c r="I7" s="76"/>
      <c r="J7" s="76"/>
      <c r="K7" s="1"/>
      <c r="L7" s="1"/>
      <c r="M7" s="1"/>
      <c r="N7" s="1"/>
      <c r="O7" s="1"/>
    </row>
    <row r="8" spans="1:15" s="6" customFormat="1" ht="5.9" customHeight="1" x14ac:dyDescent="0.4">
      <c r="A8" s="305" t="s">
        <v>313</v>
      </c>
      <c r="B8" s="305"/>
      <c r="C8" s="305"/>
      <c r="D8" s="305"/>
      <c r="E8" s="122"/>
      <c r="F8" s="54"/>
      <c r="G8" s="73"/>
      <c r="H8" s="74"/>
      <c r="I8" s="74"/>
      <c r="J8" s="74"/>
      <c r="K8" s="1"/>
      <c r="L8" s="1"/>
      <c r="M8" s="1"/>
      <c r="N8" s="1"/>
      <c r="O8" s="1"/>
    </row>
    <row r="9" spans="1:15" s="6" customFormat="1" ht="20" x14ac:dyDescent="0.4">
      <c r="A9" s="306" t="s">
        <v>271</v>
      </c>
      <c r="B9" s="306"/>
      <c r="C9" s="306"/>
      <c r="D9" s="306"/>
      <c r="E9" s="123"/>
      <c r="F9" s="54"/>
      <c r="G9" s="73"/>
      <c r="H9" s="74"/>
      <c r="I9" s="74"/>
      <c r="J9" s="74"/>
      <c r="K9" s="1"/>
      <c r="L9" s="1"/>
      <c r="M9" s="1"/>
      <c r="N9" s="1"/>
      <c r="O9" s="1"/>
    </row>
    <row r="10" spans="1:15" s="6" customFormat="1" ht="28.5" x14ac:dyDescent="0.35">
      <c r="A10" s="77" t="s">
        <v>226</v>
      </c>
      <c r="B10" s="150" t="s">
        <v>166</v>
      </c>
      <c r="C10" s="54"/>
      <c r="D10" s="54"/>
      <c r="E10" s="54"/>
      <c r="F10" s="54"/>
      <c r="G10" s="73"/>
      <c r="H10" s="74"/>
      <c r="I10" s="74"/>
      <c r="J10" s="74"/>
      <c r="K10" s="1"/>
      <c r="L10" s="1"/>
      <c r="M10" s="1"/>
      <c r="N10" s="1"/>
      <c r="O10" s="1"/>
    </row>
    <row r="11" spans="1:15" s="6" customFormat="1" ht="28" x14ac:dyDescent="0.35">
      <c r="A11" s="130" t="s">
        <v>378</v>
      </c>
      <c r="B11" s="278" t="s">
        <v>311</v>
      </c>
      <c r="C11" s="54"/>
      <c r="D11" s="54"/>
      <c r="E11" s="54"/>
      <c r="F11" s="54"/>
      <c r="G11" s="73"/>
      <c r="H11" s="74"/>
      <c r="I11" s="74"/>
      <c r="J11" s="74"/>
      <c r="K11" s="1"/>
      <c r="L11" s="1"/>
      <c r="M11" s="1"/>
      <c r="N11" s="1"/>
      <c r="O11" s="1"/>
    </row>
    <row r="12" spans="1:15" s="6" customFormat="1" x14ac:dyDescent="0.35">
      <c r="A12" s="131" t="s">
        <v>42</v>
      </c>
      <c r="B12" s="168"/>
      <c r="C12" s="54"/>
      <c r="D12" s="54"/>
      <c r="E12" s="54"/>
      <c r="F12" s="54"/>
      <c r="G12" s="73"/>
      <c r="H12" s="74"/>
      <c r="I12" s="74"/>
      <c r="J12" s="74"/>
      <c r="K12" s="1"/>
      <c r="L12" s="1"/>
      <c r="M12" s="1"/>
      <c r="N12" s="1"/>
      <c r="O12" s="1"/>
    </row>
    <row r="13" spans="1:15" s="6" customFormat="1" x14ac:dyDescent="0.35">
      <c r="A13" s="131" t="s">
        <v>43</v>
      </c>
      <c r="B13" s="168"/>
      <c r="C13" s="54"/>
      <c r="D13" s="54"/>
      <c r="E13" s="54"/>
      <c r="F13" s="54"/>
      <c r="G13" s="73"/>
      <c r="H13" s="74"/>
      <c r="I13" s="74"/>
      <c r="J13" s="74"/>
      <c r="K13" s="1"/>
      <c r="L13" s="1"/>
      <c r="M13" s="1"/>
      <c r="N13" s="1"/>
      <c r="O13" s="1"/>
    </row>
    <row r="14" spans="1:15" s="6" customFormat="1" ht="42" x14ac:dyDescent="0.35">
      <c r="A14" s="78" t="s">
        <v>330</v>
      </c>
      <c r="B14" s="279" t="s">
        <v>311</v>
      </c>
      <c r="C14" s="54"/>
      <c r="D14" s="54"/>
      <c r="E14" s="54"/>
      <c r="F14" s="54"/>
      <c r="G14" s="73"/>
      <c r="H14" s="74"/>
      <c r="I14" s="74"/>
      <c r="J14" s="74"/>
      <c r="K14" s="1"/>
      <c r="L14" s="1"/>
      <c r="M14" s="1"/>
      <c r="N14" s="1"/>
      <c r="O14" s="1"/>
    </row>
    <row r="15" spans="1:15" s="6" customFormat="1" ht="61.4" customHeight="1" x14ac:dyDescent="0.35">
      <c r="A15" s="79" t="s">
        <v>326</v>
      </c>
      <c r="B15" s="169"/>
      <c r="C15" s="54"/>
      <c r="D15" s="54"/>
      <c r="E15" s="54"/>
      <c r="F15" s="54"/>
      <c r="G15" s="73"/>
      <c r="H15" s="74"/>
      <c r="I15" s="74"/>
      <c r="J15" s="74"/>
      <c r="K15" s="1"/>
      <c r="L15" s="1"/>
      <c r="M15" s="1"/>
      <c r="N15" s="1"/>
      <c r="O15" s="1"/>
    </row>
    <row r="16" spans="1:15" s="6" customFormat="1" ht="16.5" x14ac:dyDescent="0.35">
      <c r="A16" s="80" t="s">
        <v>262</v>
      </c>
      <c r="B16" s="170"/>
      <c r="C16" s="54"/>
      <c r="D16" s="54"/>
      <c r="E16" s="54"/>
      <c r="F16" s="54"/>
      <c r="G16" s="73"/>
      <c r="H16" s="74"/>
      <c r="I16" s="74"/>
      <c r="J16" s="74"/>
      <c r="K16" s="1"/>
      <c r="L16" s="1"/>
      <c r="M16" s="1"/>
      <c r="N16" s="1"/>
      <c r="O16" s="1"/>
    </row>
    <row r="17" spans="1:29" s="6" customFormat="1" x14ac:dyDescent="0.35">
      <c r="A17" s="80" t="s">
        <v>43</v>
      </c>
      <c r="B17" s="170"/>
      <c r="C17" s="54"/>
      <c r="D17" s="54"/>
      <c r="E17" s="54"/>
      <c r="F17" s="54"/>
      <c r="G17" s="73"/>
      <c r="H17" s="74"/>
      <c r="I17" s="74"/>
      <c r="J17" s="74"/>
      <c r="K17" s="1"/>
      <c r="L17" s="1"/>
      <c r="M17" s="1"/>
      <c r="N17" s="1"/>
      <c r="O17" s="1"/>
      <c r="AC17" s="6" t="s">
        <v>40</v>
      </c>
    </row>
    <row r="18" spans="1:29" s="6" customFormat="1" ht="120" customHeight="1" x14ac:dyDescent="0.35">
      <c r="A18" s="171" t="s">
        <v>327</v>
      </c>
      <c r="B18" s="169"/>
      <c r="C18" s="54"/>
      <c r="D18" s="54"/>
      <c r="E18" s="54"/>
      <c r="F18" s="54"/>
      <c r="G18" s="73"/>
      <c r="H18" s="74"/>
      <c r="I18" s="74"/>
      <c r="J18" s="74"/>
      <c r="K18" s="1"/>
      <c r="L18" s="1"/>
      <c r="M18" s="1"/>
      <c r="N18" s="1"/>
      <c r="O18" s="1"/>
    </row>
    <row r="19" spans="1:29" s="6" customFormat="1" ht="42.5" x14ac:dyDescent="0.35">
      <c r="A19" s="171" t="s">
        <v>273</v>
      </c>
      <c r="B19" s="168"/>
      <c r="C19" s="54"/>
      <c r="D19" s="54"/>
      <c r="E19" s="54"/>
      <c r="F19" s="54"/>
      <c r="G19" s="73"/>
      <c r="H19" s="74"/>
      <c r="I19" s="74"/>
      <c r="J19" s="74"/>
      <c r="K19" s="1"/>
      <c r="L19" s="1"/>
      <c r="M19" s="1"/>
      <c r="N19" s="1"/>
      <c r="O19" s="1"/>
    </row>
    <row r="20" spans="1:29" s="6" customFormat="1" ht="56.5" x14ac:dyDescent="0.35">
      <c r="A20" s="171" t="s">
        <v>274</v>
      </c>
      <c r="B20" s="280" t="s">
        <v>311</v>
      </c>
      <c r="C20" s="54"/>
      <c r="D20" s="54"/>
      <c r="E20" s="54"/>
      <c r="F20" s="54"/>
      <c r="G20" s="73"/>
      <c r="H20" s="74"/>
      <c r="I20" s="74"/>
      <c r="J20" s="74"/>
      <c r="K20" s="1"/>
      <c r="L20" s="1"/>
      <c r="M20" s="1"/>
      <c r="N20" s="1"/>
      <c r="O20" s="1"/>
    </row>
    <row r="21" spans="1:29" s="6" customFormat="1" ht="28.5" x14ac:dyDescent="0.35">
      <c r="A21" s="172" t="s">
        <v>328</v>
      </c>
      <c r="B21" s="235"/>
      <c r="C21" s="54"/>
      <c r="D21" s="54"/>
      <c r="E21" s="54"/>
      <c r="F21" s="54"/>
      <c r="G21" s="73"/>
      <c r="H21" s="74"/>
      <c r="I21" s="74"/>
      <c r="J21" s="74"/>
      <c r="K21" s="1"/>
      <c r="L21" s="1"/>
      <c r="M21" s="1"/>
      <c r="N21" s="1"/>
      <c r="O21" s="1"/>
    </row>
    <row r="22" spans="1:29" s="6" customFormat="1" ht="72.650000000000006" customHeight="1" x14ac:dyDescent="0.35">
      <c r="A22" s="172" t="s">
        <v>329</v>
      </c>
      <c r="B22" s="170"/>
      <c r="C22" s="54"/>
      <c r="D22" s="54"/>
      <c r="E22" s="54"/>
      <c r="F22" s="54"/>
      <c r="G22" s="73"/>
      <c r="H22" s="74"/>
      <c r="I22" s="74"/>
      <c r="J22" s="74"/>
      <c r="K22" s="1"/>
      <c r="L22" s="1"/>
      <c r="M22" s="1"/>
      <c r="N22" s="1"/>
      <c r="O22" s="1"/>
    </row>
    <row r="23" spans="1:29" s="6" customFormat="1" ht="28" x14ac:dyDescent="0.35">
      <c r="A23" s="173" t="s">
        <v>373</v>
      </c>
      <c r="B23" s="170"/>
      <c r="C23" s="54"/>
      <c r="D23" s="54"/>
      <c r="E23" s="54"/>
      <c r="F23" s="54"/>
      <c r="G23" s="73"/>
      <c r="H23" s="74"/>
      <c r="I23" s="74"/>
      <c r="J23" s="74"/>
      <c r="K23" s="1"/>
      <c r="L23" s="1"/>
      <c r="M23" s="1"/>
      <c r="N23" s="1"/>
      <c r="O23" s="1"/>
    </row>
    <row r="24" spans="1:29" s="6" customFormat="1" ht="28" x14ac:dyDescent="0.35">
      <c r="A24" s="173" t="s">
        <v>374</v>
      </c>
      <c r="B24" s="170"/>
      <c r="C24" s="54"/>
      <c r="D24" s="54"/>
      <c r="E24" s="54"/>
      <c r="F24" s="54"/>
      <c r="G24" s="73"/>
      <c r="H24" s="74"/>
      <c r="I24" s="74"/>
      <c r="J24" s="74"/>
      <c r="K24" s="1"/>
      <c r="L24" s="1"/>
      <c r="M24" s="1"/>
      <c r="N24" s="1"/>
      <c r="O24" s="1"/>
    </row>
    <row r="25" spans="1:29" s="6" customFormat="1" ht="29.15" customHeight="1" x14ac:dyDescent="0.35">
      <c r="A25" s="171" t="s">
        <v>245</v>
      </c>
      <c r="B25" s="280" t="s">
        <v>311</v>
      </c>
      <c r="C25" s="54"/>
      <c r="D25" s="54"/>
      <c r="E25" s="54"/>
      <c r="F25" s="54"/>
      <c r="G25" s="73"/>
      <c r="H25" s="74"/>
      <c r="I25" s="74"/>
      <c r="J25" s="74"/>
      <c r="K25" s="1"/>
      <c r="L25" s="1"/>
      <c r="M25" s="1"/>
      <c r="N25" s="1"/>
      <c r="O25" s="1"/>
    </row>
    <row r="26" spans="1:29" s="6" customFormat="1" x14ac:dyDescent="0.35">
      <c r="A26" s="80" t="s">
        <v>42</v>
      </c>
      <c r="B26" s="170"/>
      <c r="C26" s="54"/>
      <c r="D26" s="54"/>
      <c r="E26" s="54"/>
      <c r="F26" s="54"/>
      <c r="G26" s="73"/>
      <c r="H26" s="74"/>
      <c r="I26" s="74"/>
      <c r="J26" s="74"/>
      <c r="K26" s="1"/>
      <c r="L26" s="1"/>
      <c r="M26" s="1"/>
      <c r="N26" s="1"/>
      <c r="O26" s="1"/>
    </row>
    <row r="27" spans="1:29" s="6" customFormat="1" x14ac:dyDescent="0.35">
      <c r="A27" s="80" t="s">
        <v>43</v>
      </c>
      <c r="B27" s="148"/>
      <c r="C27" s="54"/>
      <c r="D27" s="54"/>
      <c r="E27" s="54"/>
      <c r="F27" s="54"/>
      <c r="G27" s="73"/>
      <c r="H27" s="74"/>
      <c r="I27" s="74"/>
      <c r="J27" s="74"/>
      <c r="K27" s="1"/>
      <c r="L27" s="1"/>
      <c r="M27" s="1"/>
      <c r="N27" s="1"/>
      <c r="O27" s="1"/>
    </row>
    <row r="28" spans="1:29" s="6" customFormat="1" x14ac:dyDescent="0.35">
      <c r="A28" s="77" t="s">
        <v>248</v>
      </c>
      <c r="B28" s="75"/>
      <c r="C28" s="54"/>
      <c r="D28" s="54"/>
      <c r="E28" s="54"/>
      <c r="F28" s="54"/>
      <c r="G28" s="73"/>
      <c r="H28" s="74"/>
      <c r="I28" s="74"/>
      <c r="J28" s="74"/>
      <c r="K28" s="1"/>
      <c r="L28" s="1"/>
      <c r="M28" s="1"/>
      <c r="N28" s="1"/>
      <c r="O28" s="1"/>
    </row>
    <row r="29" spans="1:29" s="6" customFormat="1" ht="20" x14ac:dyDescent="0.4">
      <c r="A29" s="306" t="s">
        <v>275</v>
      </c>
      <c r="B29" s="306"/>
      <c r="C29" s="306"/>
      <c r="D29" s="306"/>
      <c r="E29" s="123"/>
      <c r="F29" s="54"/>
      <c r="G29" s="73"/>
      <c r="H29" s="74"/>
      <c r="I29" s="74"/>
      <c r="J29" s="74"/>
      <c r="K29" s="1"/>
      <c r="L29" s="1"/>
      <c r="M29" s="1"/>
      <c r="N29" s="1"/>
      <c r="O29" s="1"/>
    </row>
    <row r="30" spans="1:29" s="6" customFormat="1" ht="73.5" customHeight="1" x14ac:dyDescent="0.35">
      <c r="A30" s="150" t="s">
        <v>250</v>
      </c>
      <c r="B30" s="151" t="s">
        <v>251</v>
      </c>
      <c r="C30" s="149" t="s">
        <v>276</v>
      </c>
      <c r="D30" s="149" t="s">
        <v>325</v>
      </c>
      <c r="E30" s="174" t="s">
        <v>323</v>
      </c>
      <c r="F30" s="149" t="s">
        <v>47</v>
      </c>
      <c r="G30" s="149" t="s">
        <v>324</v>
      </c>
      <c r="H30" s="151" t="s">
        <v>277</v>
      </c>
      <c r="I30" s="149" t="s">
        <v>361</v>
      </c>
      <c r="J30" s="149" t="s">
        <v>362</v>
      </c>
    </row>
    <row r="31" spans="1:29" s="6" customFormat="1" ht="15" thickBot="1" x14ac:dyDescent="0.4">
      <c r="A31" s="175" t="str">
        <f>IF(B16="","",B16)</f>
        <v/>
      </c>
      <c r="B31" s="175" t="str">
        <f>IF(B17="","",B17)</f>
        <v/>
      </c>
      <c r="C31" s="175" t="str">
        <f>IF(B19="","",B19)</f>
        <v/>
      </c>
      <c r="D31" s="176" t="str">
        <f>IF(B18="","",B18)</f>
        <v/>
      </c>
      <c r="E31" s="204" t="str">
        <f>IF(B15="","",B15)</f>
        <v/>
      </c>
      <c r="F31" s="200" t="s">
        <v>168</v>
      </c>
      <c r="G31" s="225" t="str">
        <f>'SMI reporting logic (NO EDIT)'!W7</f>
        <v/>
      </c>
      <c r="H31" s="223"/>
      <c r="I31" s="177"/>
      <c r="J31" s="178"/>
      <c r="K31" s="9"/>
    </row>
    <row r="32" spans="1:29" s="6" customFormat="1" ht="15" thickBot="1" x14ac:dyDescent="0.4">
      <c r="A32" s="179" t="s">
        <v>311</v>
      </c>
      <c r="B32" s="179" t="s">
        <v>311</v>
      </c>
      <c r="C32" s="179" t="s">
        <v>311</v>
      </c>
      <c r="D32" s="179" t="s">
        <v>311</v>
      </c>
      <c r="E32" s="205" t="s">
        <v>311</v>
      </c>
      <c r="F32" s="201" t="s">
        <v>25</v>
      </c>
      <c r="G32" s="226" t="str">
        <f>'SMI reporting logic (NO EDIT)'!W8</f>
        <v/>
      </c>
      <c r="H32" s="224"/>
      <c r="I32" s="180"/>
      <c r="J32" s="181"/>
      <c r="K32" s="10"/>
    </row>
    <row r="33" spans="1:13" s="6" customFormat="1" ht="15" thickBot="1" x14ac:dyDescent="0.4">
      <c r="A33" s="179" t="s">
        <v>311</v>
      </c>
      <c r="B33" s="179" t="s">
        <v>311</v>
      </c>
      <c r="C33" s="179" t="s">
        <v>311</v>
      </c>
      <c r="D33" s="179" t="s">
        <v>311</v>
      </c>
      <c r="E33" s="205" t="s">
        <v>311</v>
      </c>
      <c r="F33" s="201" t="s">
        <v>52</v>
      </c>
      <c r="G33" s="227" t="str">
        <f>'SMI reporting logic (NO EDIT)'!W9</f>
        <v/>
      </c>
      <c r="H33" s="224"/>
      <c r="I33" s="180"/>
      <c r="J33" s="181"/>
    </row>
    <row r="34" spans="1:13" s="31" customFormat="1" ht="15" thickBot="1" x14ac:dyDescent="0.4">
      <c r="A34" s="179" t="s">
        <v>311</v>
      </c>
      <c r="B34" s="179" t="s">
        <v>311</v>
      </c>
      <c r="C34" s="179" t="s">
        <v>311</v>
      </c>
      <c r="D34" s="179" t="s">
        <v>311</v>
      </c>
      <c r="E34" s="205" t="s">
        <v>311</v>
      </c>
      <c r="F34" s="201" t="s">
        <v>243</v>
      </c>
      <c r="G34" s="227">
        <f>'SMI reporting logic (NO EDIT)'!W10</f>
        <v>0</v>
      </c>
      <c r="H34" s="224"/>
      <c r="I34" s="180"/>
      <c r="J34" s="181"/>
    </row>
    <row r="35" spans="1:13" ht="28.5" thickBot="1" x14ac:dyDescent="0.4">
      <c r="A35" s="179" t="s">
        <v>311</v>
      </c>
      <c r="B35" s="179" t="s">
        <v>311</v>
      </c>
      <c r="C35" s="179" t="s">
        <v>311</v>
      </c>
      <c r="D35" s="179" t="s">
        <v>311</v>
      </c>
      <c r="E35" s="205" t="s">
        <v>311</v>
      </c>
      <c r="F35" s="201" t="s">
        <v>53</v>
      </c>
      <c r="G35" s="227" t="str">
        <f>'SMI reporting logic (NO EDIT)'!W11</f>
        <v/>
      </c>
      <c r="H35" s="224"/>
      <c r="I35" s="180"/>
      <c r="J35" s="181"/>
      <c r="K35" s="12"/>
    </row>
    <row r="36" spans="1:13" x14ac:dyDescent="0.35">
      <c r="A36" s="179" t="s">
        <v>311</v>
      </c>
      <c r="B36" s="179" t="s">
        <v>311</v>
      </c>
      <c r="C36" s="179" t="s">
        <v>311</v>
      </c>
      <c r="D36" s="179" t="s">
        <v>311</v>
      </c>
      <c r="E36" s="205" t="s">
        <v>311</v>
      </c>
      <c r="F36" s="201" t="s">
        <v>54</v>
      </c>
      <c r="G36" s="227">
        <f>'SMI reporting logic (NO EDIT)'!W12</f>
        <v>0</v>
      </c>
      <c r="H36" s="224"/>
      <c r="I36" s="180"/>
      <c r="J36" s="181"/>
    </row>
    <row r="37" spans="1:13" ht="15" thickBot="1" x14ac:dyDescent="0.4">
      <c r="A37" s="175" t="str">
        <f>IF(A31="","",EDATE(A31,3))</f>
        <v/>
      </c>
      <c r="B37" s="175" t="str">
        <f>IF(B31="","",(EDATE(A37,3))-1)</f>
        <v/>
      </c>
      <c r="C37" s="175" t="str">
        <f>IF(C31="","",IF(RIGHT(D37,1)="4",(B37+90),(B37+60)))</f>
        <v/>
      </c>
      <c r="D37" s="176" t="str">
        <f>'SMI reporting logic (NO EDIT)'!D3</f>
        <v/>
      </c>
      <c r="E37" s="204" t="str">
        <f>'SMI reporting logic (NO EDIT)'!F3</f>
        <v/>
      </c>
      <c r="F37" s="200" t="s">
        <v>168</v>
      </c>
      <c r="G37" s="228" t="str">
        <f>'SMI reporting logic (NO EDIT)'!W13</f>
        <v/>
      </c>
      <c r="H37" s="223"/>
      <c r="I37" s="177"/>
      <c r="J37" s="178"/>
    </row>
    <row r="38" spans="1:13" ht="15" thickBot="1" x14ac:dyDescent="0.4">
      <c r="A38" s="179" t="s">
        <v>311</v>
      </c>
      <c r="B38" s="179" t="s">
        <v>311</v>
      </c>
      <c r="C38" s="179" t="s">
        <v>311</v>
      </c>
      <c r="D38" s="179" t="s">
        <v>311</v>
      </c>
      <c r="E38" s="205" t="s">
        <v>311</v>
      </c>
      <c r="F38" s="201" t="s">
        <v>25</v>
      </c>
      <c r="G38" s="227" t="str">
        <f>'SMI reporting logic (NO EDIT)'!W14</f>
        <v/>
      </c>
      <c r="H38" s="224"/>
      <c r="I38" s="180"/>
      <c r="J38" s="181"/>
    </row>
    <row r="39" spans="1:13" ht="15" thickBot="1" x14ac:dyDescent="0.4">
      <c r="A39" s="179" t="s">
        <v>311</v>
      </c>
      <c r="B39" s="179" t="s">
        <v>311</v>
      </c>
      <c r="C39" s="179" t="s">
        <v>311</v>
      </c>
      <c r="D39" s="179" t="s">
        <v>311</v>
      </c>
      <c r="E39" s="205" t="s">
        <v>311</v>
      </c>
      <c r="F39" s="201" t="s">
        <v>52</v>
      </c>
      <c r="G39" s="227" t="str">
        <f>'SMI reporting logic (NO EDIT)'!W15</f>
        <v/>
      </c>
      <c r="H39" s="224"/>
      <c r="I39" s="180"/>
      <c r="J39" s="181"/>
      <c r="M39" s="5" t="s">
        <v>40</v>
      </c>
    </row>
    <row r="40" spans="1:13" s="31" customFormat="1" ht="15" thickBot="1" x14ac:dyDescent="0.4">
      <c r="A40" s="179" t="s">
        <v>311</v>
      </c>
      <c r="B40" s="179" t="s">
        <v>311</v>
      </c>
      <c r="C40" s="179" t="s">
        <v>311</v>
      </c>
      <c r="D40" s="179" t="s">
        <v>311</v>
      </c>
      <c r="E40" s="205" t="s">
        <v>311</v>
      </c>
      <c r="F40" s="201" t="s">
        <v>243</v>
      </c>
      <c r="G40" s="227" t="str">
        <f>'SMI reporting logic (NO EDIT)'!W16</f>
        <v/>
      </c>
      <c r="H40" s="224"/>
      <c r="I40" s="180"/>
      <c r="J40" s="181"/>
    </row>
    <row r="41" spans="1:13" ht="28.5" thickBot="1" x14ac:dyDescent="0.4">
      <c r="A41" s="179" t="s">
        <v>311</v>
      </c>
      <c r="B41" s="179" t="s">
        <v>311</v>
      </c>
      <c r="C41" s="179" t="s">
        <v>311</v>
      </c>
      <c r="D41" s="179" t="s">
        <v>311</v>
      </c>
      <c r="E41" s="205" t="s">
        <v>311</v>
      </c>
      <c r="F41" s="201" t="s">
        <v>53</v>
      </c>
      <c r="G41" s="227" t="str">
        <f>'SMI reporting logic (NO EDIT)'!W17</f>
        <v/>
      </c>
      <c r="H41" s="224"/>
      <c r="I41" s="180"/>
      <c r="J41" s="181"/>
      <c r="M41" s="5" t="s">
        <v>40</v>
      </c>
    </row>
    <row r="42" spans="1:13" x14ac:dyDescent="0.35">
      <c r="A42" s="179" t="s">
        <v>311</v>
      </c>
      <c r="B42" s="179" t="s">
        <v>311</v>
      </c>
      <c r="C42" s="179" t="s">
        <v>311</v>
      </c>
      <c r="D42" s="179" t="s">
        <v>311</v>
      </c>
      <c r="E42" s="205" t="s">
        <v>311</v>
      </c>
      <c r="F42" s="201" t="s">
        <v>54</v>
      </c>
      <c r="G42" s="227" t="str">
        <f>'SMI reporting logic (NO EDIT)'!W18</f>
        <v/>
      </c>
      <c r="H42" s="224"/>
      <c r="I42" s="180"/>
      <c r="J42" s="181"/>
      <c r="K42" s="5" t="s">
        <v>40</v>
      </c>
    </row>
    <row r="43" spans="1:13" ht="15" thickBot="1" x14ac:dyDescent="0.4">
      <c r="A43" s="175" t="str">
        <f>IF(A37="","",EDATE(A37,3))</f>
        <v/>
      </c>
      <c r="B43" s="175" t="str">
        <f>IF(B37="","",(EDATE(A43,3))-1)</f>
        <v/>
      </c>
      <c r="C43" s="175" t="str">
        <f>IF(C37="","",IF(RIGHT(D43,1)="4",(B43+90),(B43+60)))</f>
        <v/>
      </c>
      <c r="D43" s="176" t="str">
        <f>'SMI reporting logic (NO EDIT)'!D4</f>
        <v/>
      </c>
      <c r="E43" s="204" t="str">
        <f>'SMI reporting logic (NO EDIT)'!F4</f>
        <v/>
      </c>
      <c r="F43" s="200" t="s">
        <v>168</v>
      </c>
      <c r="G43" s="229" t="str">
        <f>'SMI reporting logic (NO EDIT)'!W19</f>
        <v/>
      </c>
      <c r="H43" s="223"/>
      <c r="I43" s="177"/>
      <c r="J43" s="178"/>
      <c r="M43" s="5" t="s">
        <v>40</v>
      </c>
    </row>
    <row r="44" spans="1:13" ht="15" thickBot="1" x14ac:dyDescent="0.4">
      <c r="A44" s="179" t="s">
        <v>311</v>
      </c>
      <c r="B44" s="179" t="s">
        <v>311</v>
      </c>
      <c r="C44" s="179" t="s">
        <v>311</v>
      </c>
      <c r="D44" s="179" t="s">
        <v>311</v>
      </c>
      <c r="E44" s="205" t="s">
        <v>311</v>
      </c>
      <c r="F44" s="201" t="s">
        <v>25</v>
      </c>
      <c r="G44" s="227" t="str">
        <f>'SMI reporting logic (NO EDIT)'!W20</f>
        <v/>
      </c>
      <c r="H44" s="224"/>
      <c r="I44" s="180"/>
      <c r="J44" s="181"/>
      <c r="K44" s="5" t="s">
        <v>40</v>
      </c>
    </row>
    <row r="45" spans="1:13" ht="15" thickBot="1" x14ac:dyDescent="0.4">
      <c r="A45" s="179" t="s">
        <v>311</v>
      </c>
      <c r="B45" s="179" t="s">
        <v>311</v>
      </c>
      <c r="C45" s="179" t="s">
        <v>311</v>
      </c>
      <c r="D45" s="179" t="s">
        <v>311</v>
      </c>
      <c r="E45" s="205" t="s">
        <v>311</v>
      </c>
      <c r="F45" s="201" t="s">
        <v>52</v>
      </c>
      <c r="G45" s="227" t="str">
        <f>'SMI reporting logic (NO EDIT)'!W21</f>
        <v/>
      </c>
      <c r="H45" s="224"/>
      <c r="I45" s="180"/>
      <c r="J45" s="181"/>
      <c r="K45" s="5" t="s">
        <v>40</v>
      </c>
    </row>
    <row r="46" spans="1:13" s="31" customFormat="1" ht="15" thickBot="1" x14ac:dyDescent="0.4">
      <c r="A46" s="179" t="s">
        <v>311</v>
      </c>
      <c r="B46" s="179" t="s">
        <v>311</v>
      </c>
      <c r="C46" s="179" t="s">
        <v>311</v>
      </c>
      <c r="D46" s="179" t="s">
        <v>311</v>
      </c>
      <c r="E46" s="205" t="s">
        <v>311</v>
      </c>
      <c r="F46" s="201" t="s">
        <v>243</v>
      </c>
      <c r="G46" s="227" t="str">
        <f>'SMI reporting logic (NO EDIT)'!W22</f>
        <v/>
      </c>
      <c r="H46" s="224"/>
      <c r="I46" s="180"/>
      <c r="J46" s="181"/>
    </row>
    <row r="47" spans="1:13" ht="28.5" thickBot="1" x14ac:dyDescent="0.4">
      <c r="A47" s="179" t="s">
        <v>311</v>
      </c>
      <c r="B47" s="179" t="s">
        <v>311</v>
      </c>
      <c r="C47" s="179" t="s">
        <v>311</v>
      </c>
      <c r="D47" s="179" t="s">
        <v>311</v>
      </c>
      <c r="E47" s="205" t="s">
        <v>311</v>
      </c>
      <c r="F47" s="201" t="s">
        <v>53</v>
      </c>
      <c r="G47" s="227" t="str">
        <f>'SMI reporting logic (NO EDIT)'!W23</f>
        <v/>
      </c>
      <c r="H47" s="224"/>
      <c r="I47" s="180"/>
      <c r="J47" s="181"/>
    </row>
    <row r="48" spans="1:13" x14ac:dyDescent="0.35">
      <c r="A48" s="179" t="s">
        <v>311</v>
      </c>
      <c r="B48" s="179" t="s">
        <v>311</v>
      </c>
      <c r="C48" s="179" t="s">
        <v>311</v>
      </c>
      <c r="D48" s="212" t="s">
        <v>311</v>
      </c>
      <c r="E48" s="213" t="s">
        <v>311</v>
      </c>
      <c r="F48" s="201" t="s">
        <v>54</v>
      </c>
      <c r="G48" s="227" t="str">
        <f>'SMI reporting logic (NO EDIT)'!W24</f>
        <v/>
      </c>
      <c r="H48" s="224"/>
      <c r="I48" s="180"/>
      <c r="J48" s="181"/>
    </row>
    <row r="49" spans="1:10" ht="15" thickBot="1" x14ac:dyDescent="0.4">
      <c r="A49" s="175" t="str">
        <f>IF(A43="","",EDATE(A43,3))</f>
        <v/>
      </c>
      <c r="B49" s="175" t="str">
        <f>IF(B43="","",(EDATE(A49,3))-1)</f>
        <v/>
      </c>
      <c r="C49" s="175" t="str">
        <f>IF(C43="","",IF(RIGHT(D49,1)="4",(B49+90),(B49+60)))</f>
        <v/>
      </c>
      <c r="D49" s="182" t="str">
        <f>'SMI reporting logic (NO EDIT)'!D5</f>
        <v/>
      </c>
      <c r="E49" s="206" t="str">
        <f>'SMI reporting logic (NO EDIT)'!F5</f>
        <v/>
      </c>
      <c r="F49" s="202" t="s">
        <v>168</v>
      </c>
      <c r="G49" s="229" t="str">
        <f>'SMI reporting logic (NO EDIT)'!W25</f>
        <v/>
      </c>
      <c r="H49" s="223"/>
      <c r="I49" s="177"/>
      <c r="J49" s="178"/>
    </row>
    <row r="50" spans="1:10" ht="15" thickBot="1" x14ac:dyDescent="0.4">
      <c r="A50" s="179" t="s">
        <v>311</v>
      </c>
      <c r="B50" s="179" t="s">
        <v>311</v>
      </c>
      <c r="C50" s="179" t="s">
        <v>311</v>
      </c>
      <c r="D50" s="179" t="s">
        <v>311</v>
      </c>
      <c r="E50" s="205" t="s">
        <v>311</v>
      </c>
      <c r="F50" s="203" t="s">
        <v>25</v>
      </c>
      <c r="G50" s="227" t="str">
        <f>'SMI reporting logic (NO EDIT)'!W26</f>
        <v/>
      </c>
      <c r="H50" s="224"/>
      <c r="I50" s="180"/>
      <c r="J50" s="181"/>
    </row>
    <row r="51" spans="1:10" ht="15" thickBot="1" x14ac:dyDescent="0.4">
      <c r="A51" s="179" t="s">
        <v>311</v>
      </c>
      <c r="B51" s="179" t="s">
        <v>311</v>
      </c>
      <c r="C51" s="179" t="s">
        <v>311</v>
      </c>
      <c r="D51" s="179" t="s">
        <v>311</v>
      </c>
      <c r="E51" s="205" t="s">
        <v>311</v>
      </c>
      <c r="F51" s="203" t="s">
        <v>52</v>
      </c>
      <c r="G51" s="227" t="str">
        <f>'SMI reporting logic (NO EDIT)'!W27</f>
        <v/>
      </c>
      <c r="H51" s="224"/>
      <c r="I51" s="180"/>
      <c r="J51" s="181"/>
    </row>
    <row r="52" spans="1:10" s="31" customFormat="1" ht="15" thickBot="1" x14ac:dyDescent="0.4">
      <c r="A52" s="179" t="s">
        <v>311</v>
      </c>
      <c r="B52" s="179" t="s">
        <v>311</v>
      </c>
      <c r="C52" s="179" t="s">
        <v>311</v>
      </c>
      <c r="D52" s="179" t="s">
        <v>311</v>
      </c>
      <c r="E52" s="205" t="s">
        <v>311</v>
      </c>
      <c r="F52" s="201" t="s">
        <v>243</v>
      </c>
      <c r="G52" s="227" t="str">
        <f>'SMI reporting logic (NO EDIT)'!W28</f>
        <v/>
      </c>
      <c r="H52" s="224"/>
      <c r="I52" s="180"/>
      <c r="J52" s="181"/>
    </row>
    <row r="53" spans="1:10" ht="28.5" thickBot="1" x14ac:dyDescent="0.4">
      <c r="A53" s="179" t="s">
        <v>311</v>
      </c>
      <c r="B53" s="179" t="s">
        <v>311</v>
      </c>
      <c r="C53" s="179" t="s">
        <v>311</v>
      </c>
      <c r="D53" s="179" t="s">
        <v>311</v>
      </c>
      <c r="E53" s="205" t="s">
        <v>311</v>
      </c>
      <c r="F53" s="203" t="s">
        <v>53</v>
      </c>
      <c r="G53" s="227" t="str">
        <f>'SMI reporting logic (NO EDIT)'!W29</f>
        <v/>
      </c>
      <c r="H53" s="224"/>
      <c r="I53" s="180"/>
      <c r="J53" s="181"/>
    </row>
    <row r="54" spans="1:10" x14ac:dyDescent="0.35">
      <c r="A54" s="179" t="s">
        <v>311</v>
      </c>
      <c r="B54" s="179" t="s">
        <v>311</v>
      </c>
      <c r="C54" s="179" t="s">
        <v>311</v>
      </c>
      <c r="D54" s="179" t="s">
        <v>311</v>
      </c>
      <c r="E54" s="205" t="s">
        <v>311</v>
      </c>
      <c r="F54" s="203" t="s">
        <v>54</v>
      </c>
      <c r="G54" s="227" t="str">
        <f>'SMI reporting logic (NO EDIT)'!W30</f>
        <v/>
      </c>
      <c r="H54" s="224"/>
      <c r="I54" s="180"/>
      <c r="J54" s="181"/>
    </row>
    <row r="55" spans="1:10" ht="15" thickBot="1" x14ac:dyDescent="0.4">
      <c r="A55" s="183" t="str">
        <f>IF(A49="","",EDATE(A49,3))</f>
        <v/>
      </c>
      <c r="B55" s="183" t="str">
        <f>IF(B49="","",(EDATE(A55,3))-1)</f>
        <v/>
      </c>
      <c r="C55" s="183" t="str">
        <f>IF(C49="","",IF(RIGHT(D55,1)="4",(B55+90),(B55+60)))</f>
        <v/>
      </c>
      <c r="D55" s="184" t="str">
        <f>'SMI reporting logic (NO EDIT)'!D6</f>
        <v/>
      </c>
      <c r="E55" s="207" t="str">
        <f>'SMI reporting logic (NO EDIT)'!F6</f>
        <v/>
      </c>
      <c r="F55" s="187" t="s">
        <v>168</v>
      </c>
      <c r="G55" s="230" t="str">
        <f>'SMI reporting logic (NO EDIT)'!W31</f>
        <v/>
      </c>
      <c r="H55" s="223"/>
      <c r="I55" s="177"/>
      <c r="J55" s="178"/>
    </row>
    <row r="56" spans="1:10" ht="15" thickBot="1" x14ac:dyDescent="0.4">
      <c r="A56" s="185" t="s">
        <v>311</v>
      </c>
      <c r="B56" s="185" t="s">
        <v>311</v>
      </c>
      <c r="C56" s="185" t="s">
        <v>311</v>
      </c>
      <c r="D56" s="185" t="s">
        <v>311</v>
      </c>
      <c r="E56" s="208" t="s">
        <v>311</v>
      </c>
      <c r="F56" s="188" t="s">
        <v>25</v>
      </c>
      <c r="G56" s="231" t="str">
        <f>'SMI reporting logic (NO EDIT)'!W32</f>
        <v/>
      </c>
      <c r="H56" s="224"/>
      <c r="I56" s="180"/>
      <c r="J56" s="181"/>
    </row>
    <row r="57" spans="1:10" ht="15" thickBot="1" x14ac:dyDescent="0.4">
      <c r="A57" s="185" t="s">
        <v>311</v>
      </c>
      <c r="B57" s="185" t="s">
        <v>311</v>
      </c>
      <c r="C57" s="185" t="s">
        <v>311</v>
      </c>
      <c r="D57" s="185" t="s">
        <v>311</v>
      </c>
      <c r="E57" s="208" t="s">
        <v>311</v>
      </c>
      <c r="F57" s="188" t="s">
        <v>52</v>
      </c>
      <c r="G57" s="231" t="str">
        <f>'SMI reporting logic (NO EDIT)'!W33</f>
        <v/>
      </c>
      <c r="H57" s="224"/>
      <c r="I57" s="180"/>
      <c r="J57" s="181"/>
    </row>
    <row r="58" spans="1:10" s="31" customFormat="1" ht="15" thickBot="1" x14ac:dyDescent="0.4">
      <c r="A58" s="185" t="s">
        <v>311</v>
      </c>
      <c r="B58" s="185" t="s">
        <v>311</v>
      </c>
      <c r="C58" s="185" t="s">
        <v>311</v>
      </c>
      <c r="D58" s="185" t="s">
        <v>311</v>
      </c>
      <c r="E58" s="208" t="s">
        <v>311</v>
      </c>
      <c r="F58" s="188" t="s">
        <v>243</v>
      </c>
      <c r="G58" s="231" t="str">
        <f>'SMI reporting logic (NO EDIT)'!W34</f>
        <v/>
      </c>
      <c r="H58" s="224"/>
      <c r="I58" s="180"/>
      <c r="J58" s="181"/>
    </row>
    <row r="59" spans="1:10" ht="28.5" thickBot="1" x14ac:dyDescent="0.4">
      <c r="A59" s="185" t="s">
        <v>311</v>
      </c>
      <c r="B59" s="185" t="s">
        <v>311</v>
      </c>
      <c r="C59" s="185" t="s">
        <v>311</v>
      </c>
      <c r="D59" s="185" t="s">
        <v>311</v>
      </c>
      <c r="E59" s="208" t="s">
        <v>311</v>
      </c>
      <c r="F59" s="188" t="s">
        <v>53</v>
      </c>
      <c r="G59" s="231" t="str">
        <f>'SMI reporting logic (NO EDIT)'!W35</f>
        <v/>
      </c>
      <c r="H59" s="224"/>
      <c r="I59" s="180"/>
      <c r="J59" s="181"/>
    </row>
    <row r="60" spans="1:10" x14ac:dyDescent="0.35">
      <c r="A60" s="185" t="s">
        <v>311</v>
      </c>
      <c r="B60" s="185" t="s">
        <v>311</v>
      </c>
      <c r="C60" s="185" t="s">
        <v>311</v>
      </c>
      <c r="D60" s="185" t="s">
        <v>311</v>
      </c>
      <c r="E60" s="214" t="s">
        <v>311</v>
      </c>
      <c r="F60" s="188" t="s">
        <v>54</v>
      </c>
      <c r="G60" s="231" t="str">
        <f>'SMI reporting logic (NO EDIT)'!W36</f>
        <v/>
      </c>
      <c r="H60" s="224"/>
      <c r="I60" s="180"/>
      <c r="J60" s="181"/>
    </row>
    <row r="61" spans="1:10" ht="15" thickBot="1" x14ac:dyDescent="0.4">
      <c r="A61" s="183" t="str">
        <f>IF(A55="","",EDATE(A55,3))</f>
        <v/>
      </c>
      <c r="B61" s="183" t="str">
        <f>IF(B55="","",(EDATE(A61,3))-1)</f>
        <v/>
      </c>
      <c r="C61" s="183" t="str">
        <f>IF(C55="","",IF(RIGHT(D61,1)="4",(B61+90),(B61+60)))</f>
        <v/>
      </c>
      <c r="D61" s="184" t="str">
        <f>'SMI reporting logic (NO EDIT)'!D7</f>
        <v/>
      </c>
      <c r="E61" s="209" t="str">
        <f>'SMI reporting logic (NO EDIT)'!F7</f>
        <v/>
      </c>
      <c r="F61" s="187" t="s">
        <v>168</v>
      </c>
      <c r="G61" s="230" t="str">
        <f>'SMI reporting logic (NO EDIT)'!W37</f>
        <v/>
      </c>
      <c r="H61" s="223"/>
      <c r="I61" s="177"/>
      <c r="J61" s="178"/>
    </row>
    <row r="62" spans="1:10" ht="15" thickBot="1" x14ac:dyDescent="0.4">
      <c r="A62" s="185" t="s">
        <v>311</v>
      </c>
      <c r="B62" s="185" t="s">
        <v>311</v>
      </c>
      <c r="C62" s="185" t="s">
        <v>311</v>
      </c>
      <c r="D62" s="185" t="s">
        <v>311</v>
      </c>
      <c r="E62" s="208" t="s">
        <v>311</v>
      </c>
      <c r="F62" s="188" t="s">
        <v>25</v>
      </c>
      <c r="G62" s="231" t="str">
        <f>'SMI reporting logic (NO EDIT)'!W38</f>
        <v/>
      </c>
      <c r="H62" s="224"/>
      <c r="I62" s="180"/>
      <c r="J62" s="181"/>
    </row>
    <row r="63" spans="1:10" ht="15" thickBot="1" x14ac:dyDescent="0.4">
      <c r="A63" s="185" t="s">
        <v>311</v>
      </c>
      <c r="B63" s="185" t="s">
        <v>311</v>
      </c>
      <c r="C63" s="185" t="s">
        <v>311</v>
      </c>
      <c r="D63" s="185" t="s">
        <v>311</v>
      </c>
      <c r="E63" s="208" t="s">
        <v>311</v>
      </c>
      <c r="F63" s="188" t="s">
        <v>52</v>
      </c>
      <c r="G63" s="231" t="str">
        <f>'SMI reporting logic (NO EDIT)'!W39</f>
        <v/>
      </c>
      <c r="H63" s="224"/>
      <c r="I63" s="180"/>
      <c r="J63" s="181"/>
    </row>
    <row r="64" spans="1:10" s="31" customFormat="1" ht="15" thickBot="1" x14ac:dyDescent="0.4">
      <c r="A64" s="185" t="s">
        <v>311</v>
      </c>
      <c r="B64" s="185" t="s">
        <v>311</v>
      </c>
      <c r="C64" s="185" t="s">
        <v>311</v>
      </c>
      <c r="D64" s="185" t="s">
        <v>311</v>
      </c>
      <c r="E64" s="208" t="s">
        <v>311</v>
      </c>
      <c r="F64" s="188" t="s">
        <v>243</v>
      </c>
      <c r="G64" s="231" t="str">
        <f>'SMI reporting logic (NO EDIT)'!W40</f>
        <v/>
      </c>
      <c r="H64" s="224"/>
      <c r="I64" s="180"/>
      <c r="J64" s="181"/>
    </row>
    <row r="65" spans="1:10" ht="28.5" thickBot="1" x14ac:dyDescent="0.4">
      <c r="A65" s="185" t="s">
        <v>311</v>
      </c>
      <c r="B65" s="185" t="s">
        <v>311</v>
      </c>
      <c r="C65" s="185" t="s">
        <v>311</v>
      </c>
      <c r="D65" s="185" t="s">
        <v>311</v>
      </c>
      <c r="E65" s="208" t="s">
        <v>311</v>
      </c>
      <c r="F65" s="188" t="s">
        <v>53</v>
      </c>
      <c r="G65" s="231" t="str">
        <f>'SMI reporting logic (NO EDIT)'!W41</f>
        <v/>
      </c>
      <c r="H65" s="224"/>
      <c r="I65" s="180"/>
      <c r="J65" s="181"/>
    </row>
    <row r="66" spans="1:10" x14ac:dyDescent="0.35">
      <c r="A66" s="185" t="s">
        <v>311</v>
      </c>
      <c r="B66" s="185" t="s">
        <v>311</v>
      </c>
      <c r="C66" s="185" t="s">
        <v>311</v>
      </c>
      <c r="D66" s="185" t="s">
        <v>311</v>
      </c>
      <c r="E66" s="208" t="s">
        <v>311</v>
      </c>
      <c r="F66" s="188" t="s">
        <v>54</v>
      </c>
      <c r="G66" s="231" t="str">
        <f>'SMI reporting logic (NO EDIT)'!W42</f>
        <v/>
      </c>
      <c r="H66" s="224"/>
      <c r="I66" s="180"/>
      <c r="J66" s="181"/>
    </row>
    <row r="67" spans="1:10" ht="15" thickBot="1" x14ac:dyDescent="0.4">
      <c r="A67" s="183" t="str">
        <f>IF(A61="","",EDATE(A61,3))</f>
        <v/>
      </c>
      <c r="B67" s="183" t="str">
        <f>IF(B61="","",(EDATE(A67,3))-1)</f>
        <v/>
      </c>
      <c r="C67" s="183" t="str">
        <f>IF(C61="","",IF(RIGHT(D67,1)="4",(B67+90),(B67+60)))</f>
        <v/>
      </c>
      <c r="D67" s="184" t="str">
        <f>'SMI reporting logic (NO EDIT)'!D8</f>
        <v/>
      </c>
      <c r="E67" s="207" t="str">
        <f>'SMI reporting logic (NO EDIT)'!F8</f>
        <v/>
      </c>
      <c r="F67" s="187" t="s">
        <v>168</v>
      </c>
      <c r="G67" s="230" t="str">
        <f>'SMI reporting logic (NO EDIT)'!W43</f>
        <v/>
      </c>
      <c r="H67" s="223"/>
      <c r="I67" s="177"/>
      <c r="J67" s="178"/>
    </row>
    <row r="68" spans="1:10" ht="15" thickBot="1" x14ac:dyDescent="0.4">
      <c r="A68" s="185" t="s">
        <v>311</v>
      </c>
      <c r="B68" s="185" t="s">
        <v>311</v>
      </c>
      <c r="C68" s="185" t="s">
        <v>311</v>
      </c>
      <c r="D68" s="185" t="s">
        <v>311</v>
      </c>
      <c r="E68" s="208" t="s">
        <v>311</v>
      </c>
      <c r="F68" s="188" t="s">
        <v>25</v>
      </c>
      <c r="G68" s="231" t="str">
        <f>'SMI reporting logic (NO EDIT)'!W44</f>
        <v/>
      </c>
      <c r="H68" s="224"/>
      <c r="I68" s="180"/>
      <c r="J68" s="181"/>
    </row>
    <row r="69" spans="1:10" ht="15" thickBot="1" x14ac:dyDescent="0.4">
      <c r="A69" s="185" t="s">
        <v>311</v>
      </c>
      <c r="B69" s="185" t="s">
        <v>311</v>
      </c>
      <c r="C69" s="185" t="s">
        <v>311</v>
      </c>
      <c r="D69" s="185" t="s">
        <v>311</v>
      </c>
      <c r="E69" s="208" t="s">
        <v>311</v>
      </c>
      <c r="F69" s="188" t="s">
        <v>52</v>
      </c>
      <c r="G69" s="231" t="str">
        <f>'SMI reporting logic (NO EDIT)'!W45</f>
        <v/>
      </c>
      <c r="H69" s="224"/>
      <c r="I69" s="180"/>
      <c r="J69" s="181"/>
    </row>
    <row r="70" spans="1:10" s="31" customFormat="1" ht="15" thickBot="1" x14ac:dyDescent="0.4">
      <c r="A70" s="185" t="s">
        <v>311</v>
      </c>
      <c r="B70" s="185" t="s">
        <v>311</v>
      </c>
      <c r="C70" s="185" t="s">
        <v>311</v>
      </c>
      <c r="D70" s="185" t="s">
        <v>311</v>
      </c>
      <c r="E70" s="208" t="s">
        <v>311</v>
      </c>
      <c r="F70" s="188" t="s">
        <v>243</v>
      </c>
      <c r="G70" s="231" t="str">
        <f>'SMI reporting logic (NO EDIT)'!W46</f>
        <v/>
      </c>
      <c r="H70" s="224"/>
      <c r="I70" s="180"/>
      <c r="J70" s="181"/>
    </row>
    <row r="71" spans="1:10" ht="28.5" thickBot="1" x14ac:dyDescent="0.4">
      <c r="A71" s="185" t="s">
        <v>311</v>
      </c>
      <c r="B71" s="185" t="s">
        <v>311</v>
      </c>
      <c r="C71" s="185" t="s">
        <v>311</v>
      </c>
      <c r="D71" s="185" t="s">
        <v>311</v>
      </c>
      <c r="E71" s="208" t="s">
        <v>311</v>
      </c>
      <c r="F71" s="188" t="s">
        <v>53</v>
      </c>
      <c r="G71" s="231" t="str">
        <f>'SMI reporting logic (NO EDIT)'!W47</f>
        <v/>
      </c>
      <c r="H71" s="224"/>
      <c r="I71" s="180"/>
      <c r="J71" s="181"/>
    </row>
    <row r="72" spans="1:10" x14ac:dyDescent="0.35">
      <c r="A72" s="185" t="s">
        <v>311</v>
      </c>
      <c r="B72" s="185" t="s">
        <v>311</v>
      </c>
      <c r="C72" s="185" t="s">
        <v>311</v>
      </c>
      <c r="D72" s="185" t="s">
        <v>311</v>
      </c>
      <c r="E72" s="208" t="s">
        <v>311</v>
      </c>
      <c r="F72" s="188" t="s">
        <v>54</v>
      </c>
      <c r="G72" s="232" t="str">
        <f>'SMI reporting logic (NO EDIT)'!W48</f>
        <v/>
      </c>
      <c r="H72" s="224"/>
      <c r="I72" s="180"/>
      <c r="J72" s="181"/>
    </row>
    <row r="73" spans="1:10" ht="15" thickBot="1" x14ac:dyDescent="0.4">
      <c r="A73" s="183" t="str">
        <f>IF(A67="","",EDATE(A67,3))</f>
        <v/>
      </c>
      <c r="B73" s="183" t="str">
        <f>IF(B67="","",(EDATE(A73,3))-1)</f>
        <v/>
      </c>
      <c r="C73" s="183" t="str">
        <f>IF(C67="","",IF(RIGHT(D73,1)="4",(B73+90),(B73+60)))</f>
        <v/>
      </c>
      <c r="D73" s="184" t="str">
        <f>'SMI reporting logic (NO EDIT)'!D9</f>
        <v/>
      </c>
      <c r="E73" s="207" t="str">
        <f>'SMI reporting logic (NO EDIT)'!F9</f>
        <v/>
      </c>
      <c r="F73" s="187" t="s">
        <v>168</v>
      </c>
      <c r="G73" s="233" t="str">
        <f>'SMI reporting logic (NO EDIT)'!W49</f>
        <v/>
      </c>
      <c r="H73" s="223"/>
      <c r="I73" s="177"/>
      <c r="J73" s="178"/>
    </row>
    <row r="74" spans="1:10" ht="15" thickBot="1" x14ac:dyDescent="0.4">
      <c r="A74" s="185" t="s">
        <v>311</v>
      </c>
      <c r="B74" s="185" t="s">
        <v>311</v>
      </c>
      <c r="C74" s="185" t="s">
        <v>311</v>
      </c>
      <c r="D74" s="185" t="s">
        <v>311</v>
      </c>
      <c r="E74" s="208" t="s">
        <v>311</v>
      </c>
      <c r="F74" s="188" t="s">
        <v>25</v>
      </c>
      <c r="G74" s="231" t="str">
        <f>'SMI reporting logic (NO EDIT)'!W50</f>
        <v/>
      </c>
      <c r="H74" s="224"/>
      <c r="I74" s="180"/>
      <c r="J74" s="181"/>
    </row>
    <row r="75" spans="1:10" ht="15" thickBot="1" x14ac:dyDescent="0.4">
      <c r="A75" s="185" t="s">
        <v>311</v>
      </c>
      <c r="B75" s="185" t="s">
        <v>311</v>
      </c>
      <c r="C75" s="185" t="s">
        <v>311</v>
      </c>
      <c r="D75" s="185" t="s">
        <v>311</v>
      </c>
      <c r="E75" s="208" t="s">
        <v>311</v>
      </c>
      <c r="F75" s="188" t="s">
        <v>52</v>
      </c>
      <c r="G75" s="231" t="str">
        <f>'SMI reporting logic (NO EDIT)'!W51</f>
        <v/>
      </c>
      <c r="H75" s="224"/>
      <c r="I75" s="180"/>
      <c r="J75" s="181"/>
    </row>
    <row r="76" spans="1:10" s="31" customFormat="1" ht="15" thickBot="1" x14ac:dyDescent="0.4">
      <c r="A76" s="185" t="s">
        <v>311</v>
      </c>
      <c r="B76" s="185" t="s">
        <v>311</v>
      </c>
      <c r="C76" s="185" t="s">
        <v>311</v>
      </c>
      <c r="D76" s="185" t="s">
        <v>311</v>
      </c>
      <c r="E76" s="208" t="s">
        <v>311</v>
      </c>
      <c r="F76" s="188" t="s">
        <v>243</v>
      </c>
      <c r="G76" s="231" t="str">
        <f>'SMI reporting logic (NO EDIT)'!W52</f>
        <v/>
      </c>
      <c r="H76" s="224"/>
      <c r="I76" s="180"/>
      <c r="J76" s="181"/>
    </row>
    <row r="77" spans="1:10" ht="28.5" thickBot="1" x14ac:dyDescent="0.4">
      <c r="A77" s="185" t="s">
        <v>311</v>
      </c>
      <c r="B77" s="185" t="s">
        <v>311</v>
      </c>
      <c r="C77" s="185" t="s">
        <v>311</v>
      </c>
      <c r="D77" s="185" t="s">
        <v>311</v>
      </c>
      <c r="E77" s="208" t="s">
        <v>311</v>
      </c>
      <c r="F77" s="188" t="s">
        <v>53</v>
      </c>
      <c r="G77" s="231" t="str">
        <f>'SMI reporting logic (NO EDIT)'!W53</f>
        <v/>
      </c>
      <c r="H77" s="224"/>
      <c r="I77" s="180"/>
      <c r="J77" s="181"/>
    </row>
    <row r="78" spans="1:10" x14ac:dyDescent="0.35">
      <c r="A78" s="185" t="s">
        <v>311</v>
      </c>
      <c r="B78" s="185" t="s">
        <v>311</v>
      </c>
      <c r="C78" s="185" t="s">
        <v>311</v>
      </c>
      <c r="D78" s="185" t="s">
        <v>311</v>
      </c>
      <c r="E78" s="208" t="s">
        <v>311</v>
      </c>
      <c r="F78" s="188" t="s">
        <v>54</v>
      </c>
      <c r="G78" s="231" t="str">
        <f>'SMI reporting logic (NO EDIT)'!W54</f>
        <v/>
      </c>
      <c r="H78" s="224"/>
      <c r="I78" s="180"/>
      <c r="J78" s="181"/>
    </row>
    <row r="79" spans="1:10" ht="15" thickBot="1" x14ac:dyDescent="0.4">
      <c r="A79" s="175" t="str">
        <f>IF(A73="","",EDATE(A73,3))</f>
        <v/>
      </c>
      <c r="B79" s="175" t="str">
        <f>IF(B73="","",(EDATE(A79,3))-1)</f>
        <v/>
      </c>
      <c r="C79" s="175" t="str">
        <f>IF(C73="","",IF(RIGHT(D79,1)="4",(B79+90),(B79+60)))</f>
        <v/>
      </c>
      <c r="D79" s="176" t="str">
        <f>'SMI reporting logic (NO EDIT)'!D10</f>
        <v/>
      </c>
      <c r="E79" s="204" t="str">
        <f>'SMI reporting logic (NO EDIT)'!F10</f>
        <v/>
      </c>
      <c r="F79" s="200" t="s">
        <v>168</v>
      </c>
      <c r="G79" s="229" t="str">
        <f>'SMI reporting logic (NO EDIT)'!W55</f>
        <v/>
      </c>
      <c r="H79" s="223"/>
      <c r="I79" s="177"/>
      <c r="J79" s="178"/>
    </row>
    <row r="80" spans="1:10" ht="15" thickBot="1" x14ac:dyDescent="0.4">
      <c r="A80" s="179" t="s">
        <v>311</v>
      </c>
      <c r="B80" s="179" t="s">
        <v>311</v>
      </c>
      <c r="C80" s="179" t="s">
        <v>311</v>
      </c>
      <c r="D80" s="179" t="s">
        <v>311</v>
      </c>
      <c r="E80" s="205" t="s">
        <v>311</v>
      </c>
      <c r="F80" s="201" t="s">
        <v>25</v>
      </c>
      <c r="G80" s="227" t="str">
        <f>'SMI reporting logic (NO EDIT)'!W56</f>
        <v/>
      </c>
      <c r="H80" s="224"/>
      <c r="I80" s="180"/>
      <c r="J80" s="181"/>
    </row>
    <row r="81" spans="1:10" ht="15" thickBot="1" x14ac:dyDescent="0.4">
      <c r="A81" s="179" t="s">
        <v>311</v>
      </c>
      <c r="B81" s="179" t="s">
        <v>311</v>
      </c>
      <c r="C81" s="179" t="s">
        <v>311</v>
      </c>
      <c r="D81" s="179" t="s">
        <v>311</v>
      </c>
      <c r="E81" s="205" t="s">
        <v>311</v>
      </c>
      <c r="F81" s="201" t="s">
        <v>52</v>
      </c>
      <c r="G81" s="227" t="str">
        <f>'SMI reporting logic (NO EDIT)'!W57</f>
        <v/>
      </c>
      <c r="H81" s="224"/>
      <c r="I81" s="180"/>
      <c r="J81" s="181"/>
    </row>
    <row r="82" spans="1:10" s="31" customFormat="1" ht="15" thickBot="1" x14ac:dyDescent="0.4">
      <c r="A82" s="179" t="s">
        <v>311</v>
      </c>
      <c r="B82" s="179" t="s">
        <v>311</v>
      </c>
      <c r="C82" s="179" t="s">
        <v>311</v>
      </c>
      <c r="D82" s="179" t="s">
        <v>311</v>
      </c>
      <c r="E82" s="205" t="s">
        <v>311</v>
      </c>
      <c r="F82" s="201" t="s">
        <v>243</v>
      </c>
      <c r="G82" s="227" t="str">
        <f>'SMI reporting logic (NO EDIT)'!W58</f>
        <v/>
      </c>
      <c r="H82" s="224"/>
      <c r="I82" s="180"/>
      <c r="J82" s="181"/>
    </row>
    <row r="83" spans="1:10" ht="28.5" thickBot="1" x14ac:dyDescent="0.4">
      <c r="A83" s="179" t="s">
        <v>311</v>
      </c>
      <c r="B83" s="179" t="s">
        <v>311</v>
      </c>
      <c r="C83" s="179" t="s">
        <v>311</v>
      </c>
      <c r="D83" s="179" t="s">
        <v>311</v>
      </c>
      <c r="E83" s="205" t="s">
        <v>311</v>
      </c>
      <c r="F83" s="201" t="s">
        <v>53</v>
      </c>
      <c r="G83" s="227" t="str">
        <f>'SMI reporting logic (NO EDIT)'!W59</f>
        <v/>
      </c>
      <c r="H83" s="224"/>
      <c r="I83" s="180"/>
      <c r="J83" s="181"/>
    </row>
    <row r="84" spans="1:10" x14ac:dyDescent="0.35">
      <c r="A84" s="179" t="s">
        <v>311</v>
      </c>
      <c r="B84" s="179" t="s">
        <v>311</v>
      </c>
      <c r="C84" s="179" t="s">
        <v>311</v>
      </c>
      <c r="D84" s="179" t="s">
        <v>311</v>
      </c>
      <c r="E84" s="205" t="s">
        <v>311</v>
      </c>
      <c r="F84" s="201" t="s">
        <v>54</v>
      </c>
      <c r="G84" s="227" t="str">
        <f>'SMI reporting logic (NO EDIT)'!W60</f>
        <v/>
      </c>
      <c r="H84" s="224"/>
      <c r="I84" s="180"/>
      <c r="J84" s="181"/>
    </row>
    <row r="85" spans="1:10" ht="15" thickBot="1" x14ac:dyDescent="0.4">
      <c r="A85" s="175" t="str">
        <f>IF(A79="","",EDATE(A79,3))</f>
        <v/>
      </c>
      <c r="B85" s="175" t="str">
        <f>IF(B79="","",(EDATE(A85,3))-1)</f>
        <v/>
      </c>
      <c r="C85" s="175" t="str">
        <f>IF(C79="","",IF(RIGHT(D85,1)="4",(B85+90),(B85+60)))</f>
        <v/>
      </c>
      <c r="D85" s="176" t="str">
        <f>'SMI reporting logic (NO EDIT)'!D11</f>
        <v/>
      </c>
      <c r="E85" s="204" t="str">
        <f>'SMI reporting logic (NO EDIT)'!F11</f>
        <v/>
      </c>
      <c r="F85" s="200" t="s">
        <v>168</v>
      </c>
      <c r="G85" s="229" t="str">
        <f>'SMI reporting logic (NO EDIT)'!W61</f>
        <v/>
      </c>
      <c r="H85" s="223"/>
      <c r="I85" s="177"/>
      <c r="J85" s="178"/>
    </row>
    <row r="86" spans="1:10" ht="15" thickBot="1" x14ac:dyDescent="0.4">
      <c r="A86" s="179" t="s">
        <v>311</v>
      </c>
      <c r="B86" s="179" t="s">
        <v>311</v>
      </c>
      <c r="C86" s="179" t="s">
        <v>311</v>
      </c>
      <c r="D86" s="179" t="s">
        <v>311</v>
      </c>
      <c r="E86" s="205" t="s">
        <v>311</v>
      </c>
      <c r="F86" s="201" t="s">
        <v>25</v>
      </c>
      <c r="G86" s="227" t="str">
        <f>'SMI reporting logic (NO EDIT)'!W62</f>
        <v/>
      </c>
      <c r="H86" s="224"/>
      <c r="I86" s="180"/>
      <c r="J86" s="181"/>
    </row>
    <row r="87" spans="1:10" ht="15" thickBot="1" x14ac:dyDescent="0.4">
      <c r="A87" s="179" t="s">
        <v>311</v>
      </c>
      <c r="B87" s="179" t="s">
        <v>311</v>
      </c>
      <c r="C87" s="179" t="s">
        <v>311</v>
      </c>
      <c r="D87" s="179" t="s">
        <v>311</v>
      </c>
      <c r="E87" s="205" t="s">
        <v>311</v>
      </c>
      <c r="F87" s="201" t="s">
        <v>52</v>
      </c>
      <c r="G87" s="227" t="str">
        <f>'SMI reporting logic (NO EDIT)'!W63</f>
        <v/>
      </c>
      <c r="H87" s="224"/>
      <c r="I87" s="180"/>
      <c r="J87" s="181"/>
    </row>
    <row r="88" spans="1:10" s="31" customFormat="1" ht="15" thickBot="1" x14ac:dyDescent="0.4">
      <c r="A88" s="179" t="s">
        <v>311</v>
      </c>
      <c r="B88" s="179" t="s">
        <v>311</v>
      </c>
      <c r="C88" s="179" t="s">
        <v>311</v>
      </c>
      <c r="D88" s="179" t="s">
        <v>311</v>
      </c>
      <c r="E88" s="205" t="s">
        <v>311</v>
      </c>
      <c r="F88" s="201" t="s">
        <v>243</v>
      </c>
      <c r="G88" s="227" t="str">
        <f>'SMI reporting logic (NO EDIT)'!W64</f>
        <v/>
      </c>
      <c r="H88" s="224"/>
      <c r="I88" s="180"/>
      <c r="J88" s="181"/>
    </row>
    <row r="89" spans="1:10" ht="28.5" thickBot="1" x14ac:dyDescent="0.4">
      <c r="A89" s="179" t="s">
        <v>311</v>
      </c>
      <c r="B89" s="179" t="s">
        <v>311</v>
      </c>
      <c r="C89" s="179" t="s">
        <v>311</v>
      </c>
      <c r="D89" s="179" t="s">
        <v>311</v>
      </c>
      <c r="E89" s="205" t="s">
        <v>311</v>
      </c>
      <c r="F89" s="201" t="s">
        <v>53</v>
      </c>
      <c r="G89" s="227" t="str">
        <f>'SMI reporting logic (NO EDIT)'!W65</f>
        <v/>
      </c>
      <c r="H89" s="224"/>
      <c r="I89" s="180"/>
      <c r="J89" s="181"/>
    </row>
    <row r="90" spans="1:10" x14ac:dyDescent="0.35">
      <c r="A90" s="179" t="s">
        <v>311</v>
      </c>
      <c r="B90" s="179" t="s">
        <v>311</v>
      </c>
      <c r="C90" s="179" t="s">
        <v>311</v>
      </c>
      <c r="D90" s="212" t="s">
        <v>311</v>
      </c>
      <c r="E90" s="213" t="s">
        <v>311</v>
      </c>
      <c r="F90" s="201" t="s">
        <v>54</v>
      </c>
      <c r="G90" s="227" t="str">
        <f>'SMI reporting logic (NO EDIT)'!W66</f>
        <v/>
      </c>
      <c r="H90" s="224"/>
      <c r="I90" s="180"/>
      <c r="J90" s="181"/>
    </row>
    <row r="91" spans="1:10" ht="15" thickBot="1" x14ac:dyDescent="0.4">
      <c r="A91" s="175" t="str">
        <f>IF(A85="","",EDATE(A85,3))</f>
        <v/>
      </c>
      <c r="B91" s="175" t="str">
        <f>IF(B85="","",(EDATE(A91,3))-1)</f>
        <v/>
      </c>
      <c r="C91" s="175" t="str">
        <f>IF(C85="","",IF(RIGHT(D91,1)="4",(B91+90),(B91+60)))</f>
        <v/>
      </c>
      <c r="D91" s="182" t="str">
        <f>'SMI reporting logic (NO EDIT)'!D12</f>
        <v/>
      </c>
      <c r="E91" s="206" t="str">
        <f>'SMI reporting logic (NO EDIT)'!F12</f>
        <v/>
      </c>
      <c r="F91" s="200" t="s">
        <v>168</v>
      </c>
      <c r="G91" s="229" t="str">
        <f>'SMI reporting logic (NO EDIT)'!W67</f>
        <v/>
      </c>
      <c r="H91" s="223"/>
      <c r="I91" s="177"/>
      <c r="J91" s="178"/>
    </row>
    <row r="92" spans="1:10" ht="15" thickBot="1" x14ac:dyDescent="0.4">
      <c r="A92" s="179" t="s">
        <v>311</v>
      </c>
      <c r="B92" s="179" t="s">
        <v>311</v>
      </c>
      <c r="C92" s="179" t="s">
        <v>311</v>
      </c>
      <c r="D92" s="179" t="s">
        <v>311</v>
      </c>
      <c r="E92" s="205" t="s">
        <v>311</v>
      </c>
      <c r="F92" s="201" t="s">
        <v>25</v>
      </c>
      <c r="G92" s="227" t="str">
        <f>'SMI reporting logic (NO EDIT)'!W68</f>
        <v/>
      </c>
      <c r="H92" s="224"/>
      <c r="I92" s="180"/>
      <c r="J92" s="181"/>
    </row>
    <row r="93" spans="1:10" ht="15" thickBot="1" x14ac:dyDescent="0.4">
      <c r="A93" s="179" t="s">
        <v>311</v>
      </c>
      <c r="B93" s="179" t="s">
        <v>311</v>
      </c>
      <c r="C93" s="179" t="s">
        <v>311</v>
      </c>
      <c r="D93" s="179" t="s">
        <v>311</v>
      </c>
      <c r="E93" s="205" t="s">
        <v>311</v>
      </c>
      <c r="F93" s="201" t="s">
        <v>52</v>
      </c>
      <c r="G93" s="227" t="str">
        <f>'SMI reporting logic (NO EDIT)'!W69</f>
        <v/>
      </c>
      <c r="H93" s="224"/>
      <c r="I93" s="180"/>
      <c r="J93" s="181"/>
    </row>
    <row r="94" spans="1:10" s="31" customFormat="1" ht="15" thickBot="1" x14ac:dyDescent="0.4">
      <c r="A94" s="179" t="s">
        <v>311</v>
      </c>
      <c r="B94" s="179" t="s">
        <v>311</v>
      </c>
      <c r="C94" s="179" t="s">
        <v>311</v>
      </c>
      <c r="D94" s="179" t="s">
        <v>311</v>
      </c>
      <c r="E94" s="205" t="s">
        <v>311</v>
      </c>
      <c r="F94" s="201" t="s">
        <v>243</v>
      </c>
      <c r="G94" s="227" t="str">
        <f>'SMI reporting logic (NO EDIT)'!W70</f>
        <v/>
      </c>
      <c r="H94" s="224"/>
      <c r="I94" s="180"/>
      <c r="J94" s="181"/>
    </row>
    <row r="95" spans="1:10" ht="28.5" thickBot="1" x14ac:dyDescent="0.4">
      <c r="A95" s="179" t="s">
        <v>311</v>
      </c>
      <c r="B95" s="179" t="s">
        <v>311</v>
      </c>
      <c r="C95" s="179" t="s">
        <v>311</v>
      </c>
      <c r="D95" s="179" t="s">
        <v>311</v>
      </c>
      <c r="E95" s="205" t="s">
        <v>311</v>
      </c>
      <c r="F95" s="201" t="s">
        <v>53</v>
      </c>
      <c r="G95" s="227" t="str">
        <f>'SMI reporting logic (NO EDIT)'!W71</f>
        <v/>
      </c>
      <c r="H95" s="224"/>
      <c r="I95" s="180"/>
      <c r="J95" s="181"/>
    </row>
    <row r="96" spans="1:10" x14ac:dyDescent="0.35">
      <c r="A96" s="179" t="s">
        <v>311</v>
      </c>
      <c r="B96" s="179" t="s">
        <v>311</v>
      </c>
      <c r="C96" s="179" t="s">
        <v>311</v>
      </c>
      <c r="D96" s="179" t="s">
        <v>311</v>
      </c>
      <c r="E96" s="205" t="s">
        <v>311</v>
      </c>
      <c r="F96" s="201" t="s">
        <v>54</v>
      </c>
      <c r="G96" s="227" t="str">
        <f>'SMI reporting logic (NO EDIT)'!W72</f>
        <v/>
      </c>
      <c r="H96" s="224"/>
      <c r="I96" s="180"/>
      <c r="J96" s="181"/>
    </row>
    <row r="97" spans="1:10" ht="15" thickBot="1" x14ac:dyDescent="0.4">
      <c r="A97" s="175" t="str">
        <f>IF(A91="","",EDATE(A91,3))</f>
        <v/>
      </c>
      <c r="B97" s="175" t="str">
        <f>IF(B91="","",(EDATE(A97,3))-1)</f>
        <v/>
      </c>
      <c r="C97" s="175" t="str">
        <f>IF(C91="","",IF(RIGHT(D97,1)="4",(B97+90),(B97+60)))</f>
        <v/>
      </c>
      <c r="D97" s="176" t="str">
        <f>'SMI reporting logic (NO EDIT)'!D13</f>
        <v/>
      </c>
      <c r="E97" s="204" t="str">
        <f>'SMI reporting logic (NO EDIT)'!F13</f>
        <v/>
      </c>
      <c r="F97" s="202" t="s">
        <v>168</v>
      </c>
      <c r="G97" s="229" t="str">
        <f>'SMI reporting logic (NO EDIT)'!W73</f>
        <v/>
      </c>
      <c r="H97" s="223"/>
      <c r="I97" s="177"/>
      <c r="J97" s="178"/>
    </row>
    <row r="98" spans="1:10" ht="15" thickBot="1" x14ac:dyDescent="0.4">
      <c r="A98" s="179" t="s">
        <v>311</v>
      </c>
      <c r="B98" s="179" t="s">
        <v>311</v>
      </c>
      <c r="C98" s="179" t="s">
        <v>311</v>
      </c>
      <c r="D98" s="179" t="s">
        <v>311</v>
      </c>
      <c r="E98" s="205" t="s">
        <v>311</v>
      </c>
      <c r="F98" s="203" t="s">
        <v>25</v>
      </c>
      <c r="G98" s="227" t="str">
        <f>'SMI reporting logic (NO EDIT)'!W74</f>
        <v/>
      </c>
      <c r="H98" s="224"/>
      <c r="I98" s="180"/>
      <c r="J98" s="181"/>
    </row>
    <row r="99" spans="1:10" ht="15" thickBot="1" x14ac:dyDescent="0.4">
      <c r="A99" s="179" t="s">
        <v>311</v>
      </c>
      <c r="B99" s="179" t="s">
        <v>311</v>
      </c>
      <c r="C99" s="179" t="s">
        <v>311</v>
      </c>
      <c r="D99" s="179" t="s">
        <v>311</v>
      </c>
      <c r="E99" s="205" t="s">
        <v>311</v>
      </c>
      <c r="F99" s="203" t="s">
        <v>52</v>
      </c>
      <c r="G99" s="227" t="str">
        <f>'SMI reporting logic (NO EDIT)'!W75</f>
        <v/>
      </c>
      <c r="H99" s="224"/>
      <c r="I99" s="180"/>
      <c r="J99" s="181"/>
    </row>
    <row r="100" spans="1:10" s="31" customFormat="1" ht="15" thickBot="1" x14ac:dyDescent="0.4">
      <c r="A100" s="179" t="s">
        <v>311</v>
      </c>
      <c r="B100" s="179" t="s">
        <v>311</v>
      </c>
      <c r="C100" s="179" t="s">
        <v>311</v>
      </c>
      <c r="D100" s="179" t="s">
        <v>311</v>
      </c>
      <c r="E100" s="205" t="s">
        <v>311</v>
      </c>
      <c r="F100" s="201" t="s">
        <v>243</v>
      </c>
      <c r="G100" s="227" t="str">
        <f>'SMI reporting logic (NO EDIT)'!W76</f>
        <v/>
      </c>
      <c r="H100" s="224"/>
      <c r="I100" s="180"/>
      <c r="J100" s="181"/>
    </row>
    <row r="101" spans="1:10" ht="28.5" thickBot="1" x14ac:dyDescent="0.4">
      <c r="A101" s="179" t="s">
        <v>311</v>
      </c>
      <c r="B101" s="179" t="s">
        <v>311</v>
      </c>
      <c r="C101" s="179" t="s">
        <v>311</v>
      </c>
      <c r="D101" s="179" t="s">
        <v>311</v>
      </c>
      <c r="E101" s="205" t="s">
        <v>311</v>
      </c>
      <c r="F101" s="203" t="s">
        <v>53</v>
      </c>
      <c r="G101" s="227" t="str">
        <f>'SMI reporting logic (NO EDIT)'!W77</f>
        <v/>
      </c>
      <c r="H101" s="224"/>
      <c r="I101" s="180"/>
      <c r="J101" s="181"/>
    </row>
    <row r="102" spans="1:10" x14ac:dyDescent="0.35">
      <c r="A102" s="179" t="s">
        <v>311</v>
      </c>
      <c r="B102" s="212" t="s">
        <v>311</v>
      </c>
      <c r="C102" s="212" t="s">
        <v>311</v>
      </c>
      <c r="D102" s="213" t="s">
        <v>311</v>
      </c>
      <c r="E102" s="210" t="s">
        <v>311</v>
      </c>
      <c r="F102" s="203" t="s">
        <v>54</v>
      </c>
      <c r="G102" s="234" t="str">
        <f>'SMI reporting logic (NO EDIT)'!W78</f>
        <v/>
      </c>
      <c r="H102" s="224"/>
      <c r="I102" s="180"/>
      <c r="J102" s="181"/>
    </row>
    <row r="103" spans="1:10" ht="15" thickBot="1" x14ac:dyDescent="0.4">
      <c r="A103" s="183" t="str">
        <f>IF(A97="","",EDATE(A97,3))</f>
        <v/>
      </c>
      <c r="B103" s="189" t="str">
        <f>IF(B97="","",(EDATE(A103,3))-1)</f>
        <v/>
      </c>
      <c r="C103" s="189" t="str">
        <f>IF(C97="","",IF(RIGHT(D103,1)="4",(B103+90),(B103+60)))</f>
        <v/>
      </c>
      <c r="D103" s="186" t="str">
        <f>'SMI reporting logic (NO EDIT)'!D14</f>
        <v/>
      </c>
      <c r="E103" s="207" t="str">
        <f>'SMI reporting logic (NO EDIT)'!F14</f>
        <v/>
      </c>
      <c r="F103" s="187" t="s">
        <v>168</v>
      </c>
      <c r="G103" s="233" t="str">
        <f>'SMI reporting logic (NO EDIT)'!W79</f>
        <v/>
      </c>
      <c r="H103" s="223"/>
      <c r="I103" s="177"/>
      <c r="J103" s="178"/>
    </row>
    <row r="104" spans="1:10" ht="15" thickBot="1" x14ac:dyDescent="0.4">
      <c r="A104" s="185" t="s">
        <v>311</v>
      </c>
      <c r="B104" s="185" t="s">
        <v>311</v>
      </c>
      <c r="C104" s="185" t="s">
        <v>311</v>
      </c>
      <c r="D104" s="185" t="s">
        <v>311</v>
      </c>
      <c r="E104" s="208" t="s">
        <v>311</v>
      </c>
      <c r="F104" s="188" t="s">
        <v>25</v>
      </c>
      <c r="G104" s="231" t="str">
        <f>'SMI reporting logic (NO EDIT)'!W80</f>
        <v/>
      </c>
      <c r="H104" s="224"/>
      <c r="I104" s="180"/>
      <c r="J104" s="181"/>
    </row>
    <row r="105" spans="1:10" ht="15" thickBot="1" x14ac:dyDescent="0.4">
      <c r="A105" s="185" t="s">
        <v>311</v>
      </c>
      <c r="B105" s="185" t="s">
        <v>311</v>
      </c>
      <c r="C105" s="185" t="s">
        <v>311</v>
      </c>
      <c r="D105" s="185" t="s">
        <v>311</v>
      </c>
      <c r="E105" s="208" t="s">
        <v>311</v>
      </c>
      <c r="F105" s="188" t="s">
        <v>52</v>
      </c>
      <c r="G105" s="231" t="str">
        <f>'SMI reporting logic (NO EDIT)'!W81</f>
        <v/>
      </c>
      <c r="H105" s="224"/>
      <c r="I105" s="180"/>
      <c r="J105" s="181"/>
    </row>
    <row r="106" spans="1:10" s="31" customFormat="1" ht="15" thickBot="1" x14ac:dyDescent="0.4">
      <c r="A106" s="185" t="s">
        <v>311</v>
      </c>
      <c r="B106" s="185" t="s">
        <v>311</v>
      </c>
      <c r="C106" s="185" t="s">
        <v>311</v>
      </c>
      <c r="D106" s="185" t="s">
        <v>311</v>
      </c>
      <c r="E106" s="208" t="s">
        <v>311</v>
      </c>
      <c r="F106" s="188" t="s">
        <v>243</v>
      </c>
      <c r="G106" s="231" t="str">
        <f>'SMI reporting logic (NO EDIT)'!W82</f>
        <v/>
      </c>
      <c r="H106" s="224"/>
      <c r="I106" s="180"/>
      <c r="J106" s="181"/>
    </row>
    <row r="107" spans="1:10" ht="28.5" thickBot="1" x14ac:dyDescent="0.4">
      <c r="A107" s="185" t="s">
        <v>311</v>
      </c>
      <c r="B107" s="185" t="s">
        <v>311</v>
      </c>
      <c r="C107" s="185" t="s">
        <v>311</v>
      </c>
      <c r="D107" s="185" t="s">
        <v>311</v>
      </c>
      <c r="E107" s="208" t="s">
        <v>311</v>
      </c>
      <c r="F107" s="188" t="s">
        <v>53</v>
      </c>
      <c r="G107" s="231" t="str">
        <f>'SMI reporting logic (NO EDIT)'!W83</f>
        <v/>
      </c>
      <c r="H107" s="224"/>
      <c r="I107" s="180"/>
      <c r="J107" s="181"/>
    </row>
    <row r="108" spans="1:10" x14ac:dyDescent="0.35">
      <c r="A108" s="185" t="s">
        <v>311</v>
      </c>
      <c r="B108" s="185" t="s">
        <v>311</v>
      </c>
      <c r="C108" s="185" t="s">
        <v>311</v>
      </c>
      <c r="D108" s="185" t="s">
        <v>311</v>
      </c>
      <c r="E108" s="208" t="s">
        <v>311</v>
      </c>
      <c r="F108" s="188" t="s">
        <v>54</v>
      </c>
      <c r="G108" s="231" t="str">
        <f>'SMI reporting logic (NO EDIT)'!W84</f>
        <v/>
      </c>
      <c r="H108" s="224"/>
      <c r="I108" s="180"/>
      <c r="J108" s="181"/>
    </row>
    <row r="109" spans="1:10" ht="15" thickBot="1" x14ac:dyDescent="0.4">
      <c r="A109" s="183" t="str">
        <f>IF(A103="","",EDATE(A103,3))</f>
        <v/>
      </c>
      <c r="B109" s="183" t="str">
        <f>IF(B103="","",(EDATE(A109,3))-1)</f>
        <v/>
      </c>
      <c r="C109" s="183" t="str">
        <f>IF(C103="","",IF(RIGHT(D109,1)="4",(B109+90),(B109+60)))</f>
        <v/>
      </c>
      <c r="D109" s="184" t="str">
        <f>'SMI reporting logic (NO EDIT)'!D15</f>
        <v/>
      </c>
      <c r="E109" s="207" t="str">
        <f>'SMI reporting logic (NO EDIT)'!F15</f>
        <v/>
      </c>
      <c r="F109" s="187" t="s">
        <v>168</v>
      </c>
      <c r="G109" s="230" t="str">
        <f>'SMI reporting logic (NO EDIT)'!W85</f>
        <v/>
      </c>
      <c r="H109" s="223"/>
      <c r="I109" s="177"/>
      <c r="J109" s="178"/>
    </row>
    <row r="110" spans="1:10" ht="15" thickBot="1" x14ac:dyDescent="0.4">
      <c r="A110" s="185" t="s">
        <v>311</v>
      </c>
      <c r="B110" s="185" t="s">
        <v>311</v>
      </c>
      <c r="C110" s="185" t="s">
        <v>311</v>
      </c>
      <c r="D110" s="185" t="s">
        <v>311</v>
      </c>
      <c r="E110" s="208" t="s">
        <v>311</v>
      </c>
      <c r="F110" s="188" t="s">
        <v>25</v>
      </c>
      <c r="G110" s="231" t="str">
        <f>'SMI reporting logic (NO EDIT)'!W86</f>
        <v/>
      </c>
      <c r="H110" s="224"/>
      <c r="I110" s="180"/>
      <c r="J110" s="181"/>
    </row>
    <row r="111" spans="1:10" ht="15" thickBot="1" x14ac:dyDescent="0.4">
      <c r="A111" s="185" t="s">
        <v>311</v>
      </c>
      <c r="B111" s="185" t="s">
        <v>311</v>
      </c>
      <c r="C111" s="185" t="s">
        <v>311</v>
      </c>
      <c r="D111" s="185" t="s">
        <v>311</v>
      </c>
      <c r="E111" s="208" t="s">
        <v>311</v>
      </c>
      <c r="F111" s="188" t="s">
        <v>52</v>
      </c>
      <c r="G111" s="231" t="str">
        <f>'SMI reporting logic (NO EDIT)'!W87</f>
        <v/>
      </c>
      <c r="H111" s="224"/>
      <c r="I111" s="180"/>
      <c r="J111" s="181"/>
    </row>
    <row r="112" spans="1:10" s="31" customFormat="1" ht="15" thickBot="1" x14ac:dyDescent="0.4">
      <c r="A112" s="185" t="s">
        <v>311</v>
      </c>
      <c r="B112" s="185" t="s">
        <v>311</v>
      </c>
      <c r="C112" s="185" t="s">
        <v>311</v>
      </c>
      <c r="D112" s="185" t="s">
        <v>311</v>
      </c>
      <c r="E112" s="208" t="s">
        <v>311</v>
      </c>
      <c r="F112" s="188" t="s">
        <v>243</v>
      </c>
      <c r="G112" s="231" t="str">
        <f>'SMI reporting logic (NO EDIT)'!W88</f>
        <v/>
      </c>
      <c r="H112" s="224"/>
      <c r="I112" s="180"/>
      <c r="J112" s="181"/>
    </row>
    <row r="113" spans="1:10" ht="28.5" thickBot="1" x14ac:dyDescent="0.4">
      <c r="A113" s="185" t="s">
        <v>311</v>
      </c>
      <c r="B113" s="185" t="s">
        <v>311</v>
      </c>
      <c r="C113" s="185" t="s">
        <v>311</v>
      </c>
      <c r="D113" s="185" t="s">
        <v>311</v>
      </c>
      <c r="E113" s="208" t="s">
        <v>311</v>
      </c>
      <c r="F113" s="188" t="s">
        <v>53</v>
      </c>
      <c r="G113" s="231" t="str">
        <f>'SMI reporting logic (NO EDIT)'!W89</f>
        <v/>
      </c>
      <c r="H113" s="224"/>
      <c r="I113" s="180"/>
      <c r="J113" s="181"/>
    </row>
    <row r="114" spans="1:10" x14ac:dyDescent="0.35">
      <c r="A114" s="185" t="s">
        <v>311</v>
      </c>
      <c r="B114" s="215" t="s">
        <v>311</v>
      </c>
      <c r="C114" s="215" t="s">
        <v>311</v>
      </c>
      <c r="D114" s="215" t="s">
        <v>311</v>
      </c>
      <c r="E114" s="214" t="s">
        <v>311</v>
      </c>
      <c r="F114" s="188" t="s">
        <v>54</v>
      </c>
      <c r="G114" s="232" t="str">
        <f>'SMI reporting logic (NO EDIT)'!W90</f>
        <v/>
      </c>
      <c r="H114" s="224"/>
      <c r="I114" s="180"/>
      <c r="J114" s="181"/>
    </row>
    <row r="115" spans="1:10" ht="15" thickBot="1" x14ac:dyDescent="0.4">
      <c r="A115" s="183" t="str">
        <f>IF(A109="","",EDATE(A109,3))</f>
        <v/>
      </c>
      <c r="B115" s="189" t="str">
        <f>IF(B109="","",(EDATE(A115,3))-1)</f>
        <v/>
      </c>
      <c r="C115" s="189" t="str">
        <f>IF(C109="","",IF(RIGHT(D115,1)="4",(B115+90),(B115+60)))</f>
        <v/>
      </c>
      <c r="D115" s="186" t="str">
        <f>'SMI reporting logic (NO EDIT)'!D16</f>
        <v/>
      </c>
      <c r="E115" s="209" t="str">
        <f>'SMI reporting logic (NO EDIT)'!F16</f>
        <v/>
      </c>
      <c r="F115" s="187" t="s">
        <v>168</v>
      </c>
      <c r="G115" s="233" t="str">
        <f>'SMI reporting logic (NO EDIT)'!W91</f>
        <v/>
      </c>
      <c r="H115" s="223"/>
      <c r="I115" s="177"/>
      <c r="J115" s="178"/>
    </row>
    <row r="116" spans="1:10" ht="15" thickBot="1" x14ac:dyDescent="0.4">
      <c r="A116" s="185" t="s">
        <v>311</v>
      </c>
      <c r="B116" s="185" t="s">
        <v>311</v>
      </c>
      <c r="C116" s="185" t="s">
        <v>311</v>
      </c>
      <c r="D116" s="185" t="s">
        <v>311</v>
      </c>
      <c r="E116" s="208" t="s">
        <v>311</v>
      </c>
      <c r="F116" s="188" t="s">
        <v>25</v>
      </c>
      <c r="G116" s="231" t="str">
        <f>'SMI reporting logic (NO EDIT)'!W92</f>
        <v/>
      </c>
      <c r="H116" s="224"/>
      <c r="I116" s="180"/>
      <c r="J116" s="181"/>
    </row>
    <row r="117" spans="1:10" ht="15" thickBot="1" x14ac:dyDescent="0.4">
      <c r="A117" s="185" t="s">
        <v>311</v>
      </c>
      <c r="B117" s="185" t="s">
        <v>311</v>
      </c>
      <c r="C117" s="185" t="s">
        <v>311</v>
      </c>
      <c r="D117" s="185" t="s">
        <v>311</v>
      </c>
      <c r="E117" s="208" t="s">
        <v>311</v>
      </c>
      <c r="F117" s="188" t="s">
        <v>52</v>
      </c>
      <c r="G117" s="231" t="str">
        <f>'SMI reporting logic (NO EDIT)'!W93</f>
        <v/>
      </c>
      <c r="H117" s="224"/>
      <c r="I117" s="180"/>
      <c r="J117" s="181"/>
    </row>
    <row r="118" spans="1:10" s="31" customFormat="1" ht="15" thickBot="1" x14ac:dyDescent="0.4">
      <c r="A118" s="185" t="s">
        <v>311</v>
      </c>
      <c r="B118" s="185" t="s">
        <v>311</v>
      </c>
      <c r="C118" s="185" t="s">
        <v>311</v>
      </c>
      <c r="D118" s="185" t="s">
        <v>311</v>
      </c>
      <c r="E118" s="208" t="s">
        <v>311</v>
      </c>
      <c r="F118" s="188" t="s">
        <v>243</v>
      </c>
      <c r="G118" s="231" t="str">
        <f>'SMI reporting logic (NO EDIT)'!W94</f>
        <v/>
      </c>
      <c r="H118" s="224"/>
      <c r="I118" s="180"/>
      <c r="J118" s="181"/>
    </row>
    <row r="119" spans="1:10" ht="28.5" thickBot="1" x14ac:dyDescent="0.4">
      <c r="A119" s="185" t="s">
        <v>311</v>
      </c>
      <c r="B119" s="185" t="s">
        <v>311</v>
      </c>
      <c r="C119" s="185" t="s">
        <v>311</v>
      </c>
      <c r="D119" s="185" t="s">
        <v>311</v>
      </c>
      <c r="E119" s="208" t="s">
        <v>311</v>
      </c>
      <c r="F119" s="188" t="s">
        <v>53</v>
      </c>
      <c r="G119" s="231" t="str">
        <f>'SMI reporting logic (NO EDIT)'!W95</f>
        <v/>
      </c>
      <c r="H119" s="224"/>
      <c r="I119" s="180"/>
      <c r="J119" s="181"/>
    </row>
    <row r="120" spans="1:10" x14ac:dyDescent="0.35">
      <c r="A120" s="185" t="s">
        <v>311</v>
      </c>
      <c r="B120" s="185" t="s">
        <v>311</v>
      </c>
      <c r="C120" s="185" t="s">
        <v>311</v>
      </c>
      <c r="D120" s="215" t="s">
        <v>311</v>
      </c>
      <c r="E120" s="214" t="s">
        <v>311</v>
      </c>
      <c r="F120" s="222" t="s">
        <v>54</v>
      </c>
      <c r="G120" s="232" t="str">
        <f>'SMI reporting logic (NO EDIT)'!W96</f>
        <v/>
      </c>
      <c r="H120" s="224"/>
      <c r="I120" s="180"/>
      <c r="J120" s="181"/>
    </row>
    <row r="121" spans="1:10" ht="15" thickBot="1" x14ac:dyDescent="0.4">
      <c r="A121" s="183" t="str">
        <f>IF(A115="","",EDATE(A115,3))</f>
        <v/>
      </c>
      <c r="B121" s="183" t="str">
        <f>IF(B115="","",(EDATE(A121,3))-1)</f>
        <v/>
      </c>
      <c r="C121" s="183" t="str">
        <f>IF(C115="","",IF(RIGHT(D121,1)="4",(B121+90),(B121+60)))</f>
        <v/>
      </c>
      <c r="D121" s="186" t="str">
        <f>'SMI reporting logic (NO EDIT)'!D17</f>
        <v/>
      </c>
      <c r="E121" s="209" t="str">
        <f>'SMI reporting logic (NO EDIT)'!F17</f>
        <v/>
      </c>
      <c r="F121" s="187" t="s">
        <v>168</v>
      </c>
      <c r="G121" s="233" t="str">
        <f>'SMI reporting logic (NO EDIT)'!W97</f>
        <v/>
      </c>
      <c r="H121" s="223"/>
      <c r="I121" s="177"/>
      <c r="J121" s="178"/>
    </row>
    <row r="122" spans="1:10" ht="15" thickBot="1" x14ac:dyDescent="0.4">
      <c r="A122" s="185" t="s">
        <v>311</v>
      </c>
      <c r="B122" s="185" t="s">
        <v>311</v>
      </c>
      <c r="C122" s="185" t="s">
        <v>311</v>
      </c>
      <c r="D122" s="185" t="s">
        <v>311</v>
      </c>
      <c r="E122" s="208" t="s">
        <v>311</v>
      </c>
      <c r="F122" s="188" t="s">
        <v>25</v>
      </c>
      <c r="G122" s="231" t="str">
        <f>'SMI reporting logic (NO EDIT)'!W98</f>
        <v/>
      </c>
      <c r="H122" s="224"/>
      <c r="I122" s="180"/>
      <c r="J122" s="181"/>
    </row>
    <row r="123" spans="1:10" ht="15" thickBot="1" x14ac:dyDescent="0.4">
      <c r="A123" s="185" t="s">
        <v>311</v>
      </c>
      <c r="B123" s="185" t="s">
        <v>311</v>
      </c>
      <c r="C123" s="185" t="s">
        <v>311</v>
      </c>
      <c r="D123" s="185" t="s">
        <v>311</v>
      </c>
      <c r="E123" s="208" t="s">
        <v>311</v>
      </c>
      <c r="F123" s="188" t="s">
        <v>52</v>
      </c>
      <c r="G123" s="231" t="str">
        <f>'SMI reporting logic (NO EDIT)'!W99</f>
        <v/>
      </c>
      <c r="H123" s="224"/>
      <c r="I123" s="180"/>
      <c r="J123" s="181"/>
    </row>
    <row r="124" spans="1:10" s="31" customFormat="1" ht="15" thickBot="1" x14ac:dyDescent="0.4">
      <c r="A124" s="185" t="s">
        <v>311</v>
      </c>
      <c r="B124" s="185" t="s">
        <v>311</v>
      </c>
      <c r="C124" s="185" t="s">
        <v>311</v>
      </c>
      <c r="D124" s="185" t="s">
        <v>311</v>
      </c>
      <c r="E124" s="208" t="s">
        <v>311</v>
      </c>
      <c r="F124" s="188" t="s">
        <v>243</v>
      </c>
      <c r="G124" s="231" t="str">
        <f>'SMI reporting logic (NO EDIT)'!W100</f>
        <v/>
      </c>
      <c r="H124" s="224"/>
      <c r="I124" s="180"/>
      <c r="J124" s="181"/>
    </row>
    <row r="125" spans="1:10" ht="28.5" thickBot="1" x14ac:dyDescent="0.4">
      <c r="A125" s="185" t="s">
        <v>311</v>
      </c>
      <c r="B125" s="185" t="s">
        <v>311</v>
      </c>
      <c r="C125" s="185" t="s">
        <v>311</v>
      </c>
      <c r="D125" s="185" t="s">
        <v>311</v>
      </c>
      <c r="E125" s="208" t="s">
        <v>311</v>
      </c>
      <c r="F125" s="188" t="s">
        <v>53</v>
      </c>
      <c r="G125" s="231" t="str">
        <f>'SMI reporting logic (NO EDIT)'!W101</f>
        <v/>
      </c>
      <c r="H125" s="224"/>
      <c r="I125" s="180"/>
      <c r="J125" s="181"/>
    </row>
    <row r="126" spans="1:10" x14ac:dyDescent="0.35">
      <c r="A126" s="185" t="s">
        <v>311</v>
      </c>
      <c r="B126" s="185" t="s">
        <v>311</v>
      </c>
      <c r="C126" s="185" t="s">
        <v>311</v>
      </c>
      <c r="D126" s="185" t="s">
        <v>311</v>
      </c>
      <c r="E126" s="208" t="s">
        <v>311</v>
      </c>
      <c r="F126" s="188" t="s">
        <v>54</v>
      </c>
      <c r="G126" s="231" t="str">
        <f>'SMI reporting logic (NO EDIT)'!W102</f>
        <v/>
      </c>
      <c r="H126" s="224"/>
      <c r="I126" s="180"/>
      <c r="J126" s="181"/>
    </row>
    <row r="127" spans="1:10" ht="15" thickBot="1" x14ac:dyDescent="0.4">
      <c r="A127" s="175" t="str">
        <f>IF(A121="","",EDATE(A121,3))</f>
        <v/>
      </c>
      <c r="B127" s="175" t="str">
        <f>IF(B121="","",(EDATE(A127,3))-1)</f>
        <v/>
      </c>
      <c r="C127" s="175" t="str">
        <f>IF(C121="","",IF(RIGHT(D127,1)="4",(B127+90),(B127+60)))</f>
        <v/>
      </c>
      <c r="D127" s="176" t="str">
        <f>'SMI reporting logic (NO EDIT)'!D18</f>
        <v/>
      </c>
      <c r="E127" s="204" t="str">
        <f>'SMI reporting logic (NO EDIT)'!F18</f>
        <v/>
      </c>
      <c r="F127" s="200" t="s">
        <v>168</v>
      </c>
      <c r="G127" s="229" t="str">
        <f>'SMI reporting logic (NO EDIT)'!W103</f>
        <v/>
      </c>
      <c r="H127" s="223"/>
      <c r="I127" s="177"/>
      <c r="J127" s="178"/>
    </row>
    <row r="128" spans="1:10" ht="15" thickBot="1" x14ac:dyDescent="0.4">
      <c r="A128" s="179" t="s">
        <v>311</v>
      </c>
      <c r="B128" s="179" t="s">
        <v>311</v>
      </c>
      <c r="C128" s="179" t="s">
        <v>311</v>
      </c>
      <c r="D128" s="179" t="s">
        <v>311</v>
      </c>
      <c r="E128" s="205" t="s">
        <v>311</v>
      </c>
      <c r="F128" s="201" t="s">
        <v>25</v>
      </c>
      <c r="G128" s="227" t="str">
        <f>'SMI reporting logic (NO EDIT)'!W104</f>
        <v/>
      </c>
      <c r="H128" s="224"/>
      <c r="I128" s="180"/>
      <c r="J128" s="181"/>
    </row>
    <row r="129" spans="1:10" ht="15" thickBot="1" x14ac:dyDescent="0.4">
      <c r="A129" s="179" t="s">
        <v>311</v>
      </c>
      <c r="B129" s="179" t="s">
        <v>311</v>
      </c>
      <c r="C129" s="179" t="s">
        <v>311</v>
      </c>
      <c r="D129" s="179" t="s">
        <v>311</v>
      </c>
      <c r="E129" s="205" t="s">
        <v>311</v>
      </c>
      <c r="F129" s="201" t="s">
        <v>52</v>
      </c>
      <c r="G129" s="227" t="str">
        <f>'SMI reporting logic (NO EDIT)'!W105</f>
        <v/>
      </c>
      <c r="H129" s="224"/>
      <c r="I129" s="180"/>
      <c r="J129" s="181"/>
    </row>
    <row r="130" spans="1:10" s="31" customFormat="1" ht="15" thickBot="1" x14ac:dyDescent="0.4">
      <c r="A130" s="179" t="s">
        <v>311</v>
      </c>
      <c r="B130" s="179" t="s">
        <v>311</v>
      </c>
      <c r="C130" s="179" t="s">
        <v>311</v>
      </c>
      <c r="D130" s="179" t="s">
        <v>311</v>
      </c>
      <c r="E130" s="205" t="s">
        <v>311</v>
      </c>
      <c r="F130" s="201" t="s">
        <v>243</v>
      </c>
      <c r="G130" s="227" t="str">
        <f>'SMI reporting logic (NO EDIT)'!W106</f>
        <v/>
      </c>
      <c r="H130" s="224"/>
      <c r="I130" s="180"/>
      <c r="J130" s="181"/>
    </row>
    <row r="131" spans="1:10" ht="28.5" thickBot="1" x14ac:dyDescent="0.4">
      <c r="A131" s="179" t="s">
        <v>311</v>
      </c>
      <c r="B131" s="179" t="s">
        <v>311</v>
      </c>
      <c r="C131" s="179" t="s">
        <v>311</v>
      </c>
      <c r="D131" s="179" t="s">
        <v>311</v>
      </c>
      <c r="E131" s="205" t="s">
        <v>311</v>
      </c>
      <c r="F131" s="201" t="s">
        <v>53</v>
      </c>
      <c r="G131" s="227" t="str">
        <f>'SMI reporting logic (NO EDIT)'!W107</f>
        <v/>
      </c>
      <c r="H131" s="224"/>
      <c r="I131" s="180"/>
      <c r="J131" s="181"/>
    </row>
    <row r="132" spans="1:10" x14ac:dyDescent="0.35">
      <c r="A132" s="179" t="s">
        <v>311</v>
      </c>
      <c r="B132" s="179" t="s">
        <v>311</v>
      </c>
      <c r="C132" s="179" t="s">
        <v>311</v>
      </c>
      <c r="D132" s="179" t="s">
        <v>311</v>
      </c>
      <c r="E132" s="205" t="s">
        <v>311</v>
      </c>
      <c r="F132" s="201" t="s">
        <v>54</v>
      </c>
      <c r="G132" s="227" t="str">
        <f>'SMI reporting logic (NO EDIT)'!W108</f>
        <v/>
      </c>
      <c r="H132" s="224"/>
      <c r="I132" s="180"/>
      <c r="J132" s="181"/>
    </row>
    <row r="133" spans="1:10" ht="15" thickBot="1" x14ac:dyDescent="0.4">
      <c r="A133" s="175" t="str">
        <f>IF(A127="","",EDATE(A127,3))</f>
        <v/>
      </c>
      <c r="B133" s="175" t="str">
        <f>IF(B127="","",(EDATE(A133,3))-1)</f>
        <v/>
      </c>
      <c r="C133" s="175" t="str">
        <f>IF(C127="","",IF(RIGHT(D133,1)="4",(B133+90),(B133+60)))</f>
        <v/>
      </c>
      <c r="D133" s="176" t="str">
        <f>'SMI reporting logic (NO EDIT)'!D19</f>
        <v/>
      </c>
      <c r="E133" s="204" t="str">
        <f>'SMI reporting logic (NO EDIT)'!F19</f>
        <v/>
      </c>
      <c r="F133" s="200" t="s">
        <v>168</v>
      </c>
      <c r="G133" s="229" t="str">
        <f>'SMI reporting logic (NO EDIT)'!W109</f>
        <v/>
      </c>
      <c r="H133" s="223"/>
      <c r="I133" s="177"/>
      <c r="J133" s="178"/>
    </row>
    <row r="134" spans="1:10" ht="15" thickBot="1" x14ac:dyDescent="0.4">
      <c r="A134" s="179" t="s">
        <v>311</v>
      </c>
      <c r="B134" s="179" t="s">
        <v>311</v>
      </c>
      <c r="C134" s="179" t="s">
        <v>311</v>
      </c>
      <c r="D134" s="179" t="s">
        <v>311</v>
      </c>
      <c r="E134" s="205" t="s">
        <v>311</v>
      </c>
      <c r="F134" s="201" t="s">
        <v>25</v>
      </c>
      <c r="G134" s="227" t="str">
        <f>'SMI reporting logic (NO EDIT)'!W110</f>
        <v/>
      </c>
      <c r="H134" s="224"/>
      <c r="I134" s="180"/>
      <c r="J134" s="181"/>
    </row>
    <row r="135" spans="1:10" ht="15" thickBot="1" x14ac:dyDescent="0.4">
      <c r="A135" s="179" t="s">
        <v>311</v>
      </c>
      <c r="B135" s="179" t="s">
        <v>311</v>
      </c>
      <c r="C135" s="179" t="s">
        <v>311</v>
      </c>
      <c r="D135" s="179" t="s">
        <v>311</v>
      </c>
      <c r="E135" s="205" t="s">
        <v>311</v>
      </c>
      <c r="F135" s="201" t="s">
        <v>52</v>
      </c>
      <c r="G135" s="227" t="str">
        <f>'SMI reporting logic (NO EDIT)'!W111</f>
        <v/>
      </c>
      <c r="H135" s="224"/>
      <c r="I135" s="180"/>
      <c r="J135" s="181"/>
    </row>
    <row r="136" spans="1:10" s="31" customFormat="1" ht="15" thickBot="1" x14ac:dyDescent="0.4">
      <c r="A136" s="179" t="s">
        <v>311</v>
      </c>
      <c r="B136" s="179" t="s">
        <v>311</v>
      </c>
      <c r="C136" s="179" t="s">
        <v>311</v>
      </c>
      <c r="D136" s="179" t="s">
        <v>311</v>
      </c>
      <c r="E136" s="205" t="s">
        <v>311</v>
      </c>
      <c r="F136" s="201" t="s">
        <v>243</v>
      </c>
      <c r="G136" s="227" t="str">
        <f>'SMI reporting logic (NO EDIT)'!W112</f>
        <v/>
      </c>
      <c r="H136" s="224"/>
      <c r="I136" s="180"/>
      <c r="J136" s="181"/>
    </row>
    <row r="137" spans="1:10" ht="28.5" thickBot="1" x14ac:dyDescent="0.4">
      <c r="A137" s="179" t="s">
        <v>311</v>
      </c>
      <c r="B137" s="179" t="s">
        <v>311</v>
      </c>
      <c r="C137" s="179" t="s">
        <v>311</v>
      </c>
      <c r="D137" s="179" t="s">
        <v>311</v>
      </c>
      <c r="E137" s="205" t="s">
        <v>311</v>
      </c>
      <c r="F137" s="201" t="s">
        <v>53</v>
      </c>
      <c r="G137" s="227" t="str">
        <f>'SMI reporting logic (NO EDIT)'!W113</f>
        <v/>
      </c>
      <c r="H137" s="224"/>
      <c r="I137" s="180"/>
      <c r="J137" s="181"/>
    </row>
    <row r="138" spans="1:10" x14ac:dyDescent="0.35">
      <c r="A138" s="179" t="s">
        <v>311</v>
      </c>
      <c r="B138" s="179" t="s">
        <v>311</v>
      </c>
      <c r="C138" s="179" t="s">
        <v>311</v>
      </c>
      <c r="D138" s="212" t="s">
        <v>311</v>
      </c>
      <c r="E138" s="213" t="s">
        <v>311</v>
      </c>
      <c r="F138" s="201" t="s">
        <v>54</v>
      </c>
      <c r="G138" s="227" t="str">
        <f>'SMI reporting logic (NO EDIT)'!W114</f>
        <v/>
      </c>
      <c r="H138" s="224"/>
      <c r="I138" s="180"/>
      <c r="J138" s="181"/>
    </row>
    <row r="139" spans="1:10" ht="15" thickBot="1" x14ac:dyDescent="0.4">
      <c r="A139" s="175" t="str">
        <f>IF(A133="","",EDATE(A133,3))</f>
        <v/>
      </c>
      <c r="B139" s="175" t="str">
        <f>IF(B133="","",(EDATE(A139,3))-1)</f>
        <v/>
      </c>
      <c r="C139" s="175" t="str">
        <f>IF(C133="","",IF(RIGHT(D139,1)="4",(B139+90),(B139+60)))</f>
        <v/>
      </c>
      <c r="D139" s="182" t="str">
        <f>'SMI reporting logic (NO EDIT)'!D20</f>
        <v/>
      </c>
      <c r="E139" s="206" t="str">
        <f>'SMI reporting logic (NO EDIT)'!F20</f>
        <v/>
      </c>
      <c r="F139" s="200" t="s">
        <v>168</v>
      </c>
      <c r="G139" s="229" t="str">
        <f>'SMI reporting logic (NO EDIT)'!W115</f>
        <v/>
      </c>
      <c r="H139" s="223"/>
      <c r="I139" s="177"/>
      <c r="J139" s="178"/>
    </row>
    <row r="140" spans="1:10" ht="15" thickBot="1" x14ac:dyDescent="0.4">
      <c r="A140" s="179" t="s">
        <v>311</v>
      </c>
      <c r="B140" s="179" t="s">
        <v>311</v>
      </c>
      <c r="C140" s="179" t="s">
        <v>311</v>
      </c>
      <c r="D140" s="179" t="s">
        <v>311</v>
      </c>
      <c r="E140" s="205" t="s">
        <v>311</v>
      </c>
      <c r="F140" s="201" t="s">
        <v>25</v>
      </c>
      <c r="G140" s="227" t="str">
        <f>'SMI reporting logic (NO EDIT)'!W116</f>
        <v/>
      </c>
      <c r="H140" s="224"/>
      <c r="I140" s="180"/>
      <c r="J140" s="181"/>
    </row>
    <row r="141" spans="1:10" ht="15" thickBot="1" x14ac:dyDescent="0.4">
      <c r="A141" s="179" t="s">
        <v>311</v>
      </c>
      <c r="B141" s="179" t="s">
        <v>311</v>
      </c>
      <c r="C141" s="179" t="s">
        <v>311</v>
      </c>
      <c r="D141" s="179" t="s">
        <v>311</v>
      </c>
      <c r="E141" s="205" t="s">
        <v>311</v>
      </c>
      <c r="F141" s="201" t="s">
        <v>52</v>
      </c>
      <c r="G141" s="227" t="str">
        <f>'SMI reporting logic (NO EDIT)'!W117</f>
        <v/>
      </c>
      <c r="H141" s="224"/>
      <c r="I141" s="180"/>
      <c r="J141" s="181"/>
    </row>
    <row r="142" spans="1:10" s="31" customFormat="1" ht="15" thickBot="1" x14ac:dyDescent="0.4">
      <c r="A142" s="179" t="s">
        <v>311</v>
      </c>
      <c r="B142" s="179" t="s">
        <v>311</v>
      </c>
      <c r="C142" s="179" t="s">
        <v>311</v>
      </c>
      <c r="D142" s="179" t="s">
        <v>311</v>
      </c>
      <c r="E142" s="205" t="s">
        <v>311</v>
      </c>
      <c r="F142" s="201" t="s">
        <v>243</v>
      </c>
      <c r="G142" s="227" t="str">
        <f>'SMI reporting logic (NO EDIT)'!W118</f>
        <v/>
      </c>
      <c r="H142" s="224"/>
      <c r="I142" s="180"/>
      <c r="J142" s="181"/>
    </row>
    <row r="143" spans="1:10" ht="28.5" thickBot="1" x14ac:dyDescent="0.4">
      <c r="A143" s="179" t="s">
        <v>311</v>
      </c>
      <c r="B143" s="179" t="s">
        <v>311</v>
      </c>
      <c r="C143" s="179" t="s">
        <v>311</v>
      </c>
      <c r="D143" s="179" t="s">
        <v>311</v>
      </c>
      <c r="E143" s="205" t="s">
        <v>311</v>
      </c>
      <c r="F143" s="201" t="s">
        <v>53</v>
      </c>
      <c r="G143" s="227" t="str">
        <f>'SMI reporting logic (NO EDIT)'!W119</f>
        <v/>
      </c>
      <c r="H143" s="224"/>
      <c r="I143" s="180"/>
      <c r="J143" s="181"/>
    </row>
    <row r="144" spans="1:10" x14ac:dyDescent="0.35">
      <c r="A144" s="179" t="s">
        <v>311</v>
      </c>
      <c r="B144" s="179" t="s">
        <v>311</v>
      </c>
      <c r="C144" s="179" t="s">
        <v>311</v>
      </c>
      <c r="D144" s="179" t="s">
        <v>311</v>
      </c>
      <c r="E144" s="205" t="s">
        <v>311</v>
      </c>
      <c r="F144" s="201" t="s">
        <v>54</v>
      </c>
      <c r="G144" s="227" t="str">
        <f>'SMI reporting logic (NO EDIT)'!W120</f>
        <v/>
      </c>
      <c r="H144" s="224"/>
      <c r="I144" s="180"/>
      <c r="J144" s="181"/>
    </row>
    <row r="145" spans="1:14" ht="15" thickBot="1" x14ac:dyDescent="0.4">
      <c r="A145" s="175" t="str">
        <f>IF(A139="","",EDATE(A139,3))</f>
        <v/>
      </c>
      <c r="B145" s="175" t="str">
        <f>IF(B139="","",(EDATE(A145,3))-1)</f>
        <v/>
      </c>
      <c r="C145" s="175" t="str">
        <f>IF(C139="","",IF(RIGHT(D145,1)="4",(B145+90),(B145+60)))</f>
        <v/>
      </c>
      <c r="D145" s="176" t="str">
        <f>'SMI reporting logic (NO EDIT)'!D21</f>
        <v/>
      </c>
      <c r="E145" s="204" t="str">
        <f>'SMI reporting logic (NO EDIT)'!F21</f>
        <v/>
      </c>
      <c r="F145" s="202" t="s">
        <v>168</v>
      </c>
      <c r="G145" s="229" t="str">
        <f>'SMI reporting logic (NO EDIT)'!W121</f>
        <v/>
      </c>
      <c r="H145" s="223"/>
      <c r="I145" s="177"/>
      <c r="J145" s="178"/>
    </row>
    <row r="146" spans="1:14" ht="15" thickBot="1" x14ac:dyDescent="0.4">
      <c r="A146" s="179" t="s">
        <v>311</v>
      </c>
      <c r="B146" s="179" t="s">
        <v>311</v>
      </c>
      <c r="C146" s="179" t="s">
        <v>311</v>
      </c>
      <c r="D146" s="179" t="s">
        <v>311</v>
      </c>
      <c r="E146" s="205" t="s">
        <v>311</v>
      </c>
      <c r="F146" s="203" t="s">
        <v>25</v>
      </c>
      <c r="G146" s="227" t="str">
        <f>'SMI reporting logic (NO EDIT)'!W122</f>
        <v/>
      </c>
      <c r="H146" s="224"/>
      <c r="I146" s="180"/>
      <c r="J146" s="181"/>
    </row>
    <row r="147" spans="1:14" ht="15" thickBot="1" x14ac:dyDescent="0.4">
      <c r="A147" s="179" t="s">
        <v>311</v>
      </c>
      <c r="B147" s="179" t="s">
        <v>311</v>
      </c>
      <c r="C147" s="179" t="s">
        <v>311</v>
      </c>
      <c r="D147" s="179" t="s">
        <v>311</v>
      </c>
      <c r="E147" s="205" t="s">
        <v>311</v>
      </c>
      <c r="F147" s="203" t="s">
        <v>52</v>
      </c>
      <c r="G147" s="227" t="str">
        <f>'SMI reporting logic (NO EDIT)'!W123</f>
        <v/>
      </c>
      <c r="H147" s="224"/>
      <c r="I147" s="180"/>
      <c r="J147" s="181"/>
    </row>
    <row r="148" spans="1:14" s="31" customFormat="1" ht="15" thickBot="1" x14ac:dyDescent="0.4">
      <c r="A148" s="179" t="s">
        <v>311</v>
      </c>
      <c r="B148" s="179" t="s">
        <v>311</v>
      </c>
      <c r="C148" s="179" t="s">
        <v>311</v>
      </c>
      <c r="D148" s="179" t="s">
        <v>311</v>
      </c>
      <c r="E148" s="205" t="s">
        <v>311</v>
      </c>
      <c r="F148" s="201" t="s">
        <v>243</v>
      </c>
      <c r="G148" s="227" t="str">
        <f>'SMI reporting logic (NO EDIT)'!W124</f>
        <v/>
      </c>
      <c r="H148" s="224"/>
      <c r="I148" s="180"/>
      <c r="J148" s="181"/>
    </row>
    <row r="149" spans="1:14" ht="28.5" thickBot="1" x14ac:dyDescent="0.4">
      <c r="A149" s="179" t="s">
        <v>311</v>
      </c>
      <c r="B149" s="179" t="s">
        <v>311</v>
      </c>
      <c r="C149" s="179" t="s">
        <v>311</v>
      </c>
      <c r="D149" s="179" t="s">
        <v>311</v>
      </c>
      <c r="E149" s="205" t="s">
        <v>311</v>
      </c>
      <c r="F149" s="203" t="s">
        <v>53</v>
      </c>
      <c r="G149" s="227" t="str">
        <f>'SMI reporting logic (NO EDIT)'!W125</f>
        <v/>
      </c>
      <c r="H149" s="224"/>
      <c r="I149" s="180"/>
      <c r="J149" s="181"/>
    </row>
    <row r="150" spans="1:14" x14ac:dyDescent="0.35">
      <c r="A150" s="179" t="s">
        <v>311</v>
      </c>
      <c r="B150" s="212" t="s">
        <v>311</v>
      </c>
      <c r="C150" s="212" t="s">
        <v>311</v>
      </c>
      <c r="D150" s="213" t="s">
        <v>311</v>
      </c>
      <c r="E150" s="211"/>
      <c r="F150" s="203" t="s">
        <v>54</v>
      </c>
      <c r="G150" s="234" t="str">
        <f>'SMI reporting logic (NO EDIT)'!W126</f>
        <v/>
      </c>
      <c r="H150" s="224"/>
      <c r="I150" s="180"/>
      <c r="J150" s="181"/>
    </row>
    <row r="151" spans="1:14" s="4" customFormat="1" x14ac:dyDescent="0.35">
      <c r="A151" s="216" t="s">
        <v>278</v>
      </c>
      <c r="B151" s="217"/>
      <c r="C151" s="218"/>
      <c r="D151" s="218"/>
      <c r="E151" s="219"/>
      <c r="F151" s="219"/>
      <c r="G151" s="220"/>
      <c r="H151" s="221"/>
      <c r="I151" s="221"/>
      <c r="J151" s="221"/>
    </row>
    <row r="152" spans="1:14" x14ac:dyDescent="0.35">
      <c r="A152" s="190"/>
      <c r="B152" s="190"/>
      <c r="C152" s="192"/>
      <c r="D152" s="190"/>
      <c r="E152" s="190"/>
      <c r="F152" s="191"/>
      <c r="G152" s="190"/>
      <c r="H152" s="192"/>
      <c r="I152" s="192"/>
      <c r="J152" s="192"/>
    </row>
    <row r="153" spans="1:14" ht="74.150000000000006" customHeight="1" x14ac:dyDescent="0.35">
      <c r="A153" s="302" t="s">
        <v>689</v>
      </c>
      <c r="B153" s="302"/>
      <c r="C153" s="302"/>
      <c r="D153" s="302"/>
      <c r="E153" s="302"/>
      <c r="F153" s="302"/>
      <c r="G153" s="302"/>
      <c r="H153" s="302"/>
      <c r="I153" s="302"/>
      <c r="J153" s="81"/>
      <c r="K153" s="20"/>
      <c r="L153" s="20"/>
      <c r="M153" s="20"/>
      <c r="N153" s="20"/>
    </row>
    <row r="154" spans="1:14" ht="72" customHeight="1" x14ac:dyDescent="0.35">
      <c r="A154" s="303" t="s">
        <v>690</v>
      </c>
      <c r="B154" s="303"/>
      <c r="C154" s="303"/>
      <c r="D154" s="303"/>
      <c r="E154" s="303"/>
      <c r="F154" s="303"/>
      <c r="G154" s="303"/>
      <c r="H154" s="303"/>
      <c r="I154" s="303"/>
      <c r="J154" s="82"/>
    </row>
    <row r="155" spans="1:14" ht="21.75" customHeight="1" x14ac:dyDescent="0.35">
      <c r="A155" s="59" t="s">
        <v>228</v>
      </c>
    </row>
    <row r="157" spans="1:14" x14ac:dyDescent="0.35">
      <c r="F157" s="54" t="s">
        <v>40</v>
      </c>
    </row>
    <row r="162" spans="1:1" x14ac:dyDescent="0.35">
      <c r="A162" s="54" t="s">
        <v>40</v>
      </c>
    </row>
  </sheetData>
  <sheetProtection algorithmName="SHA-512" hashValue="8ug2j0r/aLvHl40FZCAYzSNghCkq/CyOraWaOoUMRPCblgFWrQ+b0JvNiXcyAf/3PpApHJi8S8v1h1WeQZTBlA==" saltValue="sJZgUHtnZyyVUG8ySSc7Tg==" spinCount="100000" sheet="1" insertRows="0" autoFilter="0"/>
  <autoFilter ref="A30:J152" xr:uid="{6DAF8218-295A-42BD-AFD4-D8F77F6CAF35}"/>
  <mergeCells count="8">
    <mergeCell ref="A153:I153"/>
    <mergeCell ref="A154:I154"/>
    <mergeCell ref="A5:D5"/>
    <mergeCell ref="A8:D8"/>
    <mergeCell ref="A9:D9"/>
    <mergeCell ref="A29:D29"/>
    <mergeCell ref="A6:F6"/>
    <mergeCell ref="A7:F7"/>
  </mergeCells>
  <dataValidations disablePrompts="1" count="1">
    <dataValidation type="list" allowBlank="1" showInputMessage="1" showErrorMessage="1" sqref="H31:H151" xr:uid="{00000000-0002-0000-0400-000000000000}">
      <formula1>"Y,N"</formula1>
    </dataValidation>
  </dataValidations>
  <pageMargins left="0.7" right="0.7" top="0.75" bottom="0.75" header="0.3" footer="0.3"/>
  <pageSetup scale="75" orientation="landscape" horizontalDpi="4294967293" verticalDpi="4294967293" r:id="rId1"/>
  <headerFooter>
    <oddFooter>&amp;C&amp;P</oddFooter>
  </headerFooter>
  <rowBreaks count="4" manualBreakCount="4">
    <brk id="66" max="8" man="1"/>
    <brk id="90" max="8" man="1"/>
    <brk id="120" max="8" man="1"/>
    <brk id="14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01"/>
  <sheetViews>
    <sheetView zoomScale="80" zoomScaleNormal="80" workbookViewId="0">
      <selection activeCell="N188" sqref="N188"/>
    </sheetView>
  </sheetViews>
  <sheetFormatPr defaultColWidth="9.453125" defaultRowHeight="14.5" x14ac:dyDescent="0.35"/>
  <cols>
    <col min="1" max="1" width="11.453125" style="13" customWidth="1"/>
    <col min="2" max="2" width="14.453125" style="13" customWidth="1"/>
    <col min="3" max="3" width="18.54296875" style="13" customWidth="1"/>
    <col min="4" max="6" width="20.453125" style="13" customWidth="1"/>
    <col min="7" max="7" width="24.54296875" style="13" customWidth="1"/>
    <col min="8" max="8" width="10.54296875" style="13" customWidth="1"/>
    <col min="9" max="9" width="17" style="13" customWidth="1"/>
    <col min="10" max="10" width="17" style="146" customWidth="1"/>
    <col min="11" max="12" width="9.453125" style="5"/>
    <col min="13" max="13" width="22" style="5" customWidth="1"/>
    <col min="14" max="14" width="23.54296875" style="5" customWidth="1"/>
    <col min="15" max="15" width="25.453125" style="5" customWidth="1"/>
    <col min="16" max="16" width="8.54296875" style="5" customWidth="1"/>
    <col min="17" max="17" width="9.54296875" style="5" customWidth="1"/>
    <col min="18" max="18" width="13.08984375" style="31" customWidth="1"/>
    <col min="19" max="19" width="9.453125" style="5" customWidth="1"/>
    <col min="20" max="20" width="12.453125" style="5" customWidth="1"/>
    <col min="21" max="21" width="50" style="5" customWidth="1"/>
    <col min="22" max="22" width="18.453125" style="5" customWidth="1"/>
    <col min="23" max="23" width="18.54296875" style="5" customWidth="1"/>
    <col min="24" max="16384" width="9.453125" style="5"/>
  </cols>
  <sheetData>
    <row r="1" spans="1:31" ht="28.5" customHeight="1" x14ac:dyDescent="0.35">
      <c r="A1" s="17" t="s">
        <v>165</v>
      </c>
      <c r="B1" s="17" t="s">
        <v>164</v>
      </c>
      <c r="C1" s="17" t="s">
        <v>320</v>
      </c>
      <c r="D1" s="17" t="s">
        <v>163</v>
      </c>
      <c r="E1" s="17" t="s">
        <v>321</v>
      </c>
      <c r="F1" s="17" t="s">
        <v>163</v>
      </c>
      <c r="G1" s="13" t="s">
        <v>162</v>
      </c>
      <c r="H1" s="17" t="s">
        <v>161</v>
      </c>
      <c r="I1" s="17" t="s">
        <v>169</v>
      </c>
      <c r="J1" s="145" t="s">
        <v>388</v>
      </c>
      <c r="K1" s="31"/>
      <c r="M1" s="314" t="s">
        <v>46</v>
      </c>
      <c r="N1" s="314"/>
      <c r="O1" s="6"/>
      <c r="P1" s="6" t="s">
        <v>40</v>
      </c>
      <c r="Q1" s="6"/>
      <c r="R1" s="6"/>
      <c r="S1" s="6"/>
      <c r="T1" s="6"/>
      <c r="U1" s="7"/>
      <c r="V1" s="11" t="s">
        <v>58</v>
      </c>
      <c r="W1" s="11" t="s">
        <v>58</v>
      </c>
    </row>
    <row r="2" spans="1:31" ht="28.5" customHeight="1" x14ac:dyDescent="0.35">
      <c r="A2" s="13" t="s">
        <v>41</v>
      </c>
      <c r="B2" s="13" t="s">
        <v>160</v>
      </c>
      <c r="C2" s="14" t="str">
        <f>'SMI - SED reporting schedule'!D31</f>
        <v/>
      </c>
      <c r="D2" s="14" t="str">
        <f>IF(C2="","",C2)</f>
        <v/>
      </c>
      <c r="E2" s="14" t="str">
        <f>'SMI - SED reporting schedule'!E31</f>
        <v/>
      </c>
      <c r="F2" s="14" t="str">
        <f>IF(E2="","",E2)</f>
        <v/>
      </c>
      <c r="G2" s="14">
        <f>FLOOR(((YEAR('SMI - SED reporting schedule'!B27)*12+MONTH('SMI - SED reporting schedule'!B27))-(YEAR('SMI - SED reporting schedule'!B16)*12+MONTH('SMI - SED reporting schedule'!B16)))/3,1)+1</f>
        <v>1</v>
      </c>
      <c r="H2" s="14" t="str">
        <f>IF(COUNTA(D2)&lt;$G$2,COUNTA(D2),"")</f>
        <v/>
      </c>
      <c r="I2" s="19" t="str">
        <f>IF('SMI - SED reporting schedule'!B21="","",(RIGHT('SMI - SED reporting schedule'!B21,4)+0))</f>
        <v/>
      </c>
      <c r="J2" s="144" t="str">
        <f>IF('SMI - SED reporting schedule'!B15="","",(LEFT('SMI - SED reporting schedule'!B15,(FIND("Q",'SMI - SED reporting schedule'!B15,1)-1))))</f>
        <v/>
      </c>
      <c r="K2" s="31"/>
      <c r="M2" s="7" t="s">
        <v>48</v>
      </c>
      <c r="N2" s="7" t="s">
        <v>49</v>
      </c>
      <c r="O2" s="7" t="s">
        <v>50</v>
      </c>
      <c r="P2" s="7"/>
      <c r="Q2" s="18"/>
      <c r="R2" s="143"/>
      <c r="S2" s="7"/>
      <c r="T2" s="7"/>
      <c r="U2" s="7" t="s">
        <v>57</v>
      </c>
      <c r="V2" s="7"/>
      <c r="W2" s="7"/>
    </row>
    <row r="3" spans="1:31" ht="29.25" customHeight="1" x14ac:dyDescent="0.35">
      <c r="A3" s="15" t="s">
        <v>160</v>
      </c>
      <c r="B3" s="15" t="s">
        <v>59</v>
      </c>
      <c r="C3" s="14"/>
      <c r="D3" s="13" t="str">
        <f>IF(D2="","",VLOOKUP(D2,$A$1:$B$401,2,FALSE))</f>
        <v/>
      </c>
      <c r="F3" s="13" t="str">
        <f>IF(F2="","",VLOOKUP(F2,$A$1:$B$401,2,FALSE))</f>
        <v/>
      </c>
      <c r="H3" s="14" t="str">
        <f>IF(COUNTA($D$2:D3)&lt;=$G$2,COUNTA($D$2:D3),"")</f>
        <v/>
      </c>
      <c r="I3" s="19" t="str">
        <f t="shared" ref="I3:I13" si="0">IF(I2="","",I2+1)</f>
        <v/>
      </c>
      <c r="J3" s="144" t="str">
        <f>IF(J2="","",(RIGHT(J2,LEN(J2)-FIND("Y",J2))))</f>
        <v/>
      </c>
      <c r="K3" s="31"/>
      <c r="M3" s="7"/>
      <c r="N3" s="7"/>
      <c r="O3" s="7"/>
      <c r="P3" s="7"/>
      <c r="Q3" s="18"/>
      <c r="R3" s="143"/>
      <c r="S3" s="7"/>
      <c r="T3" s="7"/>
      <c r="U3" s="11" t="s">
        <v>159</v>
      </c>
      <c r="V3" s="16" t="str">
        <f>IF('SMI - SED reporting schedule'!B16="","",'SMI - SED reporting schedule'!B16)</f>
        <v/>
      </c>
      <c r="W3" s="16"/>
    </row>
    <row r="4" spans="1:31" ht="29.25" customHeight="1" x14ac:dyDescent="0.35">
      <c r="A4" s="15" t="s">
        <v>59</v>
      </c>
      <c r="B4" s="15" t="s">
        <v>157</v>
      </c>
      <c r="C4" s="14"/>
      <c r="D4" s="146" t="str">
        <f t="shared" ref="D4:D67" si="1">IF(D3="","",VLOOKUP(D3,$A$1:$B$401,2,FALSE))</f>
        <v/>
      </c>
      <c r="F4" s="146" t="str">
        <f t="shared" ref="F4:F67" si="2">IF(F3="","",VLOOKUP(F3,$A$1:$B$401,2,FALSE))</f>
        <v/>
      </c>
      <c r="H4" s="14" t="str">
        <f>IF(COUNTA($D$2:D4)&lt;=$G$2,COUNTA($D$2:D4),"")</f>
        <v/>
      </c>
      <c r="I4" s="19" t="str">
        <f t="shared" si="0"/>
        <v/>
      </c>
      <c r="J4" s="144">
        <f>IF(J3="",0,J3*4-4)</f>
        <v>0</v>
      </c>
      <c r="K4" s="31" t="s">
        <v>40</v>
      </c>
      <c r="M4" s="7"/>
      <c r="N4" s="7"/>
      <c r="O4" s="7"/>
      <c r="P4" s="7"/>
      <c r="Q4" s="18"/>
      <c r="R4" s="143"/>
      <c r="S4" s="7"/>
      <c r="T4" s="7"/>
      <c r="U4" s="11" t="s">
        <v>158</v>
      </c>
      <c r="V4" s="16" t="str">
        <f>IF(V3="","",EDATE(V3,3))</f>
        <v/>
      </c>
      <c r="W4" s="16"/>
    </row>
    <row r="5" spans="1:31" ht="29.15" customHeight="1" x14ac:dyDescent="0.35">
      <c r="A5" s="15" t="s">
        <v>157</v>
      </c>
      <c r="B5" s="15" t="s">
        <v>153</v>
      </c>
      <c r="D5" s="146" t="str">
        <f t="shared" si="1"/>
        <v/>
      </c>
      <c r="F5" s="146" t="str">
        <f t="shared" si="2"/>
        <v/>
      </c>
      <c r="H5" s="14" t="str">
        <f>IF(COUNTA($D$2:D5)&lt;=$G$2,COUNTA($D$2:D5),"")</f>
        <v/>
      </c>
      <c r="I5" s="19" t="str">
        <f t="shared" si="0"/>
        <v/>
      </c>
      <c r="J5" s="19"/>
      <c r="K5" s="31"/>
      <c r="M5" s="7"/>
      <c r="N5" s="7"/>
      <c r="O5" s="7"/>
      <c r="P5" s="7" t="s">
        <v>156</v>
      </c>
      <c r="Q5" s="18" t="s">
        <v>170</v>
      </c>
      <c r="R5" s="143" t="s">
        <v>243</v>
      </c>
      <c r="S5" s="7" t="s">
        <v>155</v>
      </c>
      <c r="T5" s="7" t="s">
        <v>154</v>
      </c>
      <c r="U5" s="8" t="s">
        <v>56</v>
      </c>
      <c r="V5" s="16" t="str">
        <f>IF('SMI - SED reporting schedule'!B23="","",'SMI - SED reporting schedule'!B23)</f>
        <v/>
      </c>
      <c r="W5" s="16"/>
    </row>
    <row r="6" spans="1:31" ht="15.75" customHeight="1" x14ac:dyDescent="0.35">
      <c r="A6" s="15" t="s">
        <v>153</v>
      </c>
      <c r="B6" s="15" t="s">
        <v>45</v>
      </c>
      <c r="D6" s="146" t="str">
        <f t="shared" si="1"/>
        <v/>
      </c>
      <c r="F6" s="146" t="str">
        <f t="shared" si="2"/>
        <v/>
      </c>
      <c r="H6" s="14" t="str">
        <f>IF(COUNTA($D$2:D6)&lt;=$G$2,COUNTA($D$2:D6),"")</f>
        <v/>
      </c>
      <c r="I6" s="19" t="str">
        <f t="shared" si="0"/>
        <v/>
      </c>
      <c r="J6" s="19"/>
      <c r="K6" s="31"/>
      <c r="M6" s="7"/>
      <c r="N6" s="7"/>
      <c r="O6" s="7"/>
      <c r="P6" s="7"/>
      <c r="Q6" s="18"/>
      <c r="R6" s="143"/>
      <c r="S6" s="7"/>
      <c r="T6" s="7"/>
      <c r="U6" s="8" t="s">
        <v>55</v>
      </c>
      <c r="V6" s="16" t="str">
        <f>IF(V3="","",EDATE(V3,9))</f>
        <v/>
      </c>
      <c r="W6" s="16"/>
    </row>
    <row r="7" spans="1:31" ht="30.75" customHeight="1" thickBot="1" x14ac:dyDescent="0.4">
      <c r="A7" s="15" t="s">
        <v>45</v>
      </c>
      <c r="B7" s="15" t="s">
        <v>152</v>
      </c>
      <c r="D7" s="146" t="str">
        <f t="shared" si="1"/>
        <v/>
      </c>
      <c r="F7" s="146" t="str">
        <f t="shared" si="2"/>
        <v/>
      </c>
      <c r="H7" s="14" t="str">
        <f>IF(COUNTA($D$2:D7)&lt;=$G$2,COUNTA($D$2:D7),"")</f>
        <v/>
      </c>
      <c r="I7" s="19" t="str">
        <f t="shared" si="0"/>
        <v/>
      </c>
      <c r="J7" s="19"/>
      <c r="K7" s="31"/>
      <c r="M7" s="315">
        <f>'SMI - SED reporting schedule'!B16</f>
        <v>0</v>
      </c>
      <c r="N7" s="315" t="str">
        <f>'SMI - SED reporting schedule'!B31</f>
        <v/>
      </c>
      <c r="O7" s="315" t="str">
        <f>'SMI - SED reporting schedule'!C31</f>
        <v/>
      </c>
      <c r="P7" s="308">
        <f>COUNT($M$7:M12)</f>
        <v>1</v>
      </c>
      <c r="Q7" s="308"/>
      <c r="R7" s="308">
        <f>P7+$J$4</f>
        <v>1</v>
      </c>
      <c r="S7" s="308" t="str">
        <f>IF($V$5=M7,1,"")</f>
        <v/>
      </c>
      <c r="T7" s="308">
        <f>IF(P7&lt;=$G$2,1,0)</f>
        <v>1</v>
      </c>
      <c r="U7" s="33" t="s">
        <v>168</v>
      </c>
      <c r="V7" s="33" t="str">
        <f>(IF(V$3='SMI reporting logic (NO EDIT)'!$M$7,'SMI - SED reporting schedule'!B$15,""))</f>
        <v/>
      </c>
      <c r="W7" s="33" t="str">
        <f>IF($T$7=1,V7,"")</f>
        <v/>
      </c>
    </row>
    <row r="8" spans="1:31" ht="16.5" customHeight="1" thickBot="1" x14ac:dyDescent="0.4">
      <c r="A8" s="15" t="s">
        <v>152</v>
      </c>
      <c r="B8" s="15" t="s">
        <v>151</v>
      </c>
      <c r="D8" s="146" t="str">
        <f t="shared" si="1"/>
        <v/>
      </c>
      <c r="F8" s="146" t="str">
        <f t="shared" si="2"/>
        <v/>
      </c>
      <c r="H8" s="14" t="str">
        <f>IF(COUNTA($D$2:D8)&lt;=$G$2,COUNTA($D$2:D8),"")</f>
        <v/>
      </c>
      <c r="I8" s="19" t="str">
        <f t="shared" si="0"/>
        <v/>
      </c>
      <c r="J8" s="19"/>
      <c r="K8" s="31"/>
      <c r="M8" s="316"/>
      <c r="N8" s="316"/>
      <c r="O8" s="316"/>
      <c r="P8" s="309"/>
      <c r="Q8" s="309"/>
      <c r="R8" s="309"/>
      <c r="S8" s="309"/>
      <c r="T8" s="309"/>
      <c r="U8" s="33" t="s">
        <v>25</v>
      </c>
      <c r="V8" s="33" t="str">
        <f>IF(V$3='SMI reporting logic (NO EDIT)'!$M$7,'SMI - SED reporting schedule'!B$15,"")</f>
        <v/>
      </c>
      <c r="W8" s="33" t="str">
        <f>IF($T$7=1,V8,"")</f>
        <v/>
      </c>
    </row>
    <row r="9" spans="1:31" ht="15" thickBot="1" x14ac:dyDescent="0.4">
      <c r="A9" s="15" t="s">
        <v>151</v>
      </c>
      <c r="B9" s="15" t="s">
        <v>44</v>
      </c>
      <c r="D9" s="146" t="str">
        <f t="shared" si="1"/>
        <v/>
      </c>
      <c r="F9" s="146" t="str">
        <f t="shared" si="2"/>
        <v/>
      </c>
      <c r="H9" s="14" t="str">
        <f>IF(COUNTA($D$2:D9)&lt;=$G$2,COUNTA($D$2:D9),"")</f>
        <v/>
      </c>
      <c r="I9" s="19" t="str">
        <f t="shared" si="0"/>
        <v/>
      </c>
      <c r="J9" s="19"/>
      <c r="K9" s="31"/>
      <c r="M9" s="316"/>
      <c r="N9" s="316"/>
      <c r="O9" s="316"/>
      <c r="P9" s="309"/>
      <c r="Q9" s="309"/>
      <c r="R9" s="309"/>
      <c r="S9" s="309"/>
      <c r="T9" s="309"/>
      <c r="U9" s="33" t="s">
        <v>52</v>
      </c>
      <c r="V9" s="33" t="str">
        <f>IF(V$4='SMI reporting logic (NO EDIT)'!$M$7,'SMI - SED reporting schedule'!B$15,"")</f>
        <v/>
      </c>
      <c r="W9" s="33" t="str">
        <f>IF($T$7=1,V9,"")</f>
        <v/>
      </c>
    </row>
    <row r="10" spans="1:31" ht="15" thickBot="1" x14ac:dyDescent="0.4">
      <c r="A10" s="15" t="s">
        <v>44</v>
      </c>
      <c r="B10" s="15" t="s">
        <v>150</v>
      </c>
      <c r="D10" s="146" t="str">
        <f t="shared" si="1"/>
        <v/>
      </c>
      <c r="F10" s="146" t="str">
        <f t="shared" si="2"/>
        <v/>
      </c>
      <c r="H10" s="14" t="str">
        <f>IF(COUNTA($D$2:D10)&lt;=$G$2,COUNTA($D$2:D10),"")</f>
        <v/>
      </c>
      <c r="I10" s="19" t="str">
        <f t="shared" si="0"/>
        <v/>
      </c>
      <c r="J10" s="19"/>
      <c r="K10" s="31"/>
      <c r="M10" s="316"/>
      <c r="N10" s="316"/>
      <c r="O10" s="316"/>
      <c r="P10" s="309"/>
      <c r="Q10" s="309"/>
      <c r="R10" s="309"/>
      <c r="S10" s="309"/>
      <c r="T10" s="309"/>
      <c r="U10" s="33" t="s">
        <v>243</v>
      </c>
      <c r="V10" s="33"/>
      <c r="W10" s="33">
        <f>IF($T$7=1,V10,"")</f>
        <v>0</v>
      </c>
    </row>
    <row r="11" spans="1:31" ht="15" thickBot="1" x14ac:dyDescent="0.4">
      <c r="A11" s="15" t="s">
        <v>150</v>
      </c>
      <c r="B11" s="15" t="s">
        <v>60</v>
      </c>
      <c r="D11" s="146" t="str">
        <f t="shared" si="1"/>
        <v/>
      </c>
      <c r="F11" s="146" t="str">
        <f t="shared" si="2"/>
        <v/>
      </c>
      <c r="H11" s="14" t="str">
        <f>IF(COUNTA($D$2:D11)&lt;=$G$2,COUNTA($D$2:D11),"")</f>
        <v/>
      </c>
      <c r="I11" s="19" t="str">
        <f t="shared" si="0"/>
        <v/>
      </c>
      <c r="J11" s="19"/>
      <c r="K11" s="31"/>
      <c r="M11" s="316"/>
      <c r="N11" s="316"/>
      <c r="O11" s="316"/>
      <c r="P11" s="309"/>
      <c r="Q11" s="309"/>
      <c r="R11" s="309"/>
      <c r="S11" s="309"/>
      <c r="T11" s="309"/>
      <c r="U11" s="33" t="s">
        <v>53</v>
      </c>
      <c r="V11" s="33" t="str">
        <f>IF(S7="","",IF(MOD(S7,4)=0, "CY" &amp; (I2-1+S7/4), ""))</f>
        <v/>
      </c>
      <c r="W11" s="33" t="str">
        <f>IF($T$7=1,V11,"")</f>
        <v/>
      </c>
    </row>
    <row r="12" spans="1:31" ht="15" thickBot="1" x14ac:dyDescent="0.4">
      <c r="A12" s="15" t="s">
        <v>60</v>
      </c>
      <c r="B12" s="15" t="s">
        <v>149</v>
      </c>
      <c r="D12" s="146" t="str">
        <f t="shared" si="1"/>
        <v/>
      </c>
      <c r="F12" s="146" t="str">
        <f t="shared" si="2"/>
        <v/>
      </c>
      <c r="H12" s="14" t="str">
        <f>IF(COUNTA($D$2:D12)&lt;=$G$2,COUNTA($D$2:D12),"")</f>
        <v/>
      </c>
      <c r="I12" s="19" t="str">
        <f t="shared" si="0"/>
        <v/>
      </c>
      <c r="J12" s="19"/>
      <c r="K12" s="31"/>
      <c r="M12" s="317"/>
      <c r="N12" s="317"/>
      <c r="O12" s="317"/>
      <c r="P12" s="310"/>
      <c r="Q12" s="310"/>
      <c r="R12" s="310"/>
      <c r="S12" s="310"/>
      <c r="T12" s="310"/>
      <c r="U12" s="33" t="s">
        <v>54</v>
      </c>
      <c r="V12" s="33"/>
      <c r="W12" s="33"/>
    </row>
    <row r="13" spans="1:31" ht="15" thickBot="1" x14ac:dyDescent="0.4">
      <c r="A13" s="15" t="s">
        <v>149</v>
      </c>
      <c r="B13" s="15" t="s">
        <v>148</v>
      </c>
      <c r="D13" s="146" t="str">
        <f t="shared" si="1"/>
        <v/>
      </c>
      <c r="F13" s="146" t="str">
        <f t="shared" si="2"/>
        <v/>
      </c>
      <c r="H13" s="14" t="str">
        <f>IF(COUNTA($D$2:D13)&lt;=$G$2,COUNTA($D$2:D13),"")</f>
        <v/>
      </c>
      <c r="I13" s="19" t="str">
        <f t="shared" si="0"/>
        <v/>
      </c>
      <c r="J13" s="19"/>
      <c r="K13" s="31"/>
      <c r="M13" s="315">
        <f>EDATE(M7,3)</f>
        <v>91</v>
      </c>
      <c r="N13" s="315" t="str">
        <f>IF(N7="","",(EDATE(N7,3)))</f>
        <v/>
      </c>
      <c r="O13" s="315" t="str">
        <f>IF(O7="","",(EDATE(O7,3)))</f>
        <v/>
      </c>
      <c r="P13" s="308">
        <f>COUNT($M$7:M18)</f>
        <v>2</v>
      </c>
      <c r="Q13" s="308">
        <f>P7+$J$4</f>
        <v>1</v>
      </c>
      <c r="R13" s="308">
        <f>P13+$J$4</f>
        <v>2</v>
      </c>
      <c r="S13" s="308" t="str">
        <f>IF(S7="",IF($V$5=M13,1,""),S7+1)</f>
        <v/>
      </c>
      <c r="T13" s="308">
        <f>IF(P13&lt;=$G$2,1,0)</f>
        <v>0</v>
      </c>
      <c r="U13" s="33" t="s">
        <v>168</v>
      </c>
      <c r="V13" s="33" t="str">
        <f>IF(V7="",IF(V$3='SMI reporting logic (NO EDIT)'!$M$13,'SMI - SED reporting schedule'!B$15,""),VLOOKUP(V7,$A$1:$B$401,2,FALSE))</f>
        <v/>
      </c>
      <c r="W13" s="33" t="str">
        <f t="shared" ref="W13:W18" si="3">IF($T$13=1,V13,"")</f>
        <v/>
      </c>
    </row>
    <row r="14" spans="1:31" ht="15" thickBot="1" x14ac:dyDescent="0.4">
      <c r="A14" s="15" t="s">
        <v>148</v>
      </c>
      <c r="B14" s="15" t="s">
        <v>147</v>
      </c>
      <c r="D14" s="146" t="str">
        <f t="shared" si="1"/>
        <v/>
      </c>
      <c r="F14" s="146" t="str">
        <f t="shared" si="2"/>
        <v/>
      </c>
      <c r="H14" s="14" t="str">
        <f>IF(COUNTA($D$2:D14)&lt;=$G$2,COUNTA($D$2:D14),"")</f>
        <v/>
      </c>
      <c r="I14" s="19"/>
      <c r="J14" s="19"/>
      <c r="K14" s="31"/>
      <c r="M14" s="316"/>
      <c r="N14" s="316"/>
      <c r="O14" s="316"/>
      <c r="P14" s="309"/>
      <c r="Q14" s="309"/>
      <c r="R14" s="309"/>
      <c r="S14" s="309"/>
      <c r="T14" s="309"/>
      <c r="U14" s="33" t="s">
        <v>25</v>
      </c>
      <c r="V14" s="33" t="str">
        <f>IF(V8="",IF(V$3='SMI reporting logic (NO EDIT)'!$M$13,'SMI - SED reporting schedule'!B$15,""),VLOOKUP(V8,$A$1:$B$401,2,FALSE))</f>
        <v/>
      </c>
      <c r="W14" s="33" t="str">
        <f t="shared" si="3"/>
        <v/>
      </c>
    </row>
    <row r="15" spans="1:31" ht="15" thickBot="1" x14ac:dyDescent="0.4">
      <c r="A15" s="15" t="s">
        <v>147</v>
      </c>
      <c r="B15" s="15" t="s">
        <v>146</v>
      </c>
      <c r="D15" s="146" t="str">
        <f t="shared" si="1"/>
        <v/>
      </c>
      <c r="F15" s="146" t="str">
        <f t="shared" si="2"/>
        <v/>
      </c>
      <c r="H15" s="14" t="str">
        <f>IF(COUNTA($D$2:D15)&lt;=$G$2,COUNTA($D$2:D15),"")</f>
        <v/>
      </c>
      <c r="I15" s="19"/>
      <c r="J15" s="19"/>
      <c r="K15" s="31"/>
      <c r="M15" s="316"/>
      <c r="N15" s="316"/>
      <c r="O15" s="316"/>
      <c r="P15" s="309"/>
      <c r="Q15" s="309"/>
      <c r="R15" s="309"/>
      <c r="S15" s="309"/>
      <c r="T15" s="309"/>
      <c r="U15" s="33" t="s">
        <v>52</v>
      </c>
      <c r="V15" s="33" t="str">
        <f>IF(V9="",IF(V$4='SMI reporting logic (NO EDIT)'!$M$13,'SMI - SED reporting schedule'!B$15,""),VLOOKUP(V9,$A$1:$B$401,2,FALSE))</f>
        <v/>
      </c>
      <c r="W15" s="33" t="str">
        <f t="shared" si="3"/>
        <v/>
      </c>
    </row>
    <row r="16" spans="1:31" ht="15" thickBot="1" x14ac:dyDescent="0.4">
      <c r="A16" s="15" t="s">
        <v>146</v>
      </c>
      <c r="B16" s="15" t="s">
        <v>145</v>
      </c>
      <c r="D16" s="146" t="str">
        <f t="shared" si="1"/>
        <v/>
      </c>
      <c r="F16" s="146" t="str">
        <f t="shared" si="2"/>
        <v/>
      </c>
      <c r="H16" s="14" t="str">
        <f>IF(COUNTA($D$2:D16)&lt;=$G$2,COUNTA($D$2:D16),"")</f>
        <v/>
      </c>
      <c r="I16" s="19"/>
      <c r="J16" s="19"/>
      <c r="K16" s="31"/>
      <c r="M16" s="316"/>
      <c r="N16" s="316"/>
      <c r="O16" s="316"/>
      <c r="P16" s="309"/>
      <c r="Q16" s="309"/>
      <c r="R16" s="309"/>
      <c r="S16" s="309"/>
      <c r="T16" s="309"/>
      <c r="U16" s="33" t="s">
        <v>243</v>
      </c>
      <c r="V16" s="33" t="str">
        <f>IF(MOD(R13,4)=0, "AA" &amp; R13/4, "")</f>
        <v/>
      </c>
      <c r="W16" s="33" t="str">
        <f t="shared" si="3"/>
        <v/>
      </c>
      <c r="AE16" s="5" t="s">
        <v>40</v>
      </c>
    </row>
    <row r="17" spans="1:26" ht="15" thickBot="1" x14ac:dyDescent="0.4">
      <c r="A17" s="15" t="s">
        <v>145</v>
      </c>
      <c r="B17" s="15" t="s">
        <v>144</v>
      </c>
      <c r="D17" s="146" t="str">
        <f t="shared" si="1"/>
        <v/>
      </c>
      <c r="F17" s="146" t="str">
        <f t="shared" si="2"/>
        <v/>
      </c>
      <c r="H17" s="14" t="str">
        <f>IF(COUNTA($D$2:D17)&lt;=$G$2,COUNTA($D$2:D17),"")</f>
        <v/>
      </c>
      <c r="I17" s="19"/>
      <c r="J17" s="19"/>
      <c r="K17" s="31"/>
      <c r="M17" s="316"/>
      <c r="N17" s="316"/>
      <c r="O17" s="316"/>
      <c r="P17" s="309"/>
      <c r="Q17" s="309"/>
      <c r="R17" s="309"/>
      <c r="S17" s="309"/>
      <c r="T17" s="309"/>
      <c r="U17" s="33" t="s">
        <v>53</v>
      </c>
      <c r="V17" s="33" t="str">
        <f>IF(S13="","",IF(MOD(S13,4)=0, "CY" &amp; ($I$2-1+S13/4), ""))</f>
        <v/>
      </c>
      <c r="W17" s="33" t="str">
        <f t="shared" si="3"/>
        <v/>
      </c>
    </row>
    <row r="18" spans="1:26" ht="22.5" customHeight="1" thickBot="1" x14ac:dyDescent="0.4">
      <c r="A18" s="15" t="s">
        <v>144</v>
      </c>
      <c r="B18" s="15" t="s">
        <v>143</v>
      </c>
      <c r="D18" s="146" t="str">
        <f t="shared" si="1"/>
        <v/>
      </c>
      <c r="F18" s="146" t="str">
        <f t="shared" si="2"/>
        <v/>
      </c>
      <c r="H18" s="14" t="str">
        <f>IF(COUNTA($D$2:D18)&lt;=$G$2,COUNTA($D$2:D18),"")</f>
        <v/>
      </c>
      <c r="I18" s="14"/>
      <c r="J18" s="147"/>
      <c r="K18" s="31"/>
      <c r="M18" s="317"/>
      <c r="N18" s="317"/>
      <c r="O18" s="317"/>
      <c r="P18" s="310"/>
      <c r="Q18" s="310"/>
      <c r="R18" s="310"/>
      <c r="S18" s="310"/>
      <c r="T18" s="310"/>
      <c r="U18" s="33" t="s">
        <v>54</v>
      </c>
      <c r="V18" s="33" t="str">
        <f>IF(MOD(Q13,4)=0, "DY" &amp; Q13/4, "")</f>
        <v/>
      </c>
      <c r="W18" s="33" t="str">
        <f t="shared" si="3"/>
        <v/>
      </c>
    </row>
    <row r="19" spans="1:26" ht="30.75" customHeight="1" thickBot="1" x14ac:dyDescent="0.4">
      <c r="A19" s="15" t="s">
        <v>143</v>
      </c>
      <c r="B19" s="15" t="s">
        <v>142</v>
      </c>
      <c r="D19" s="146" t="str">
        <f t="shared" si="1"/>
        <v/>
      </c>
      <c r="F19" s="146" t="str">
        <f t="shared" si="2"/>
        <v/>
      </c>
      <c r="H19" s="14" t="str">
        <f>IF(COUNTA($D$2:D19)&lt;=$G$2,COUNTA($D$2:D19),"")</f>
        <v/>
      </c>
      <c r="I19" s="14"/>
      <c r="J19" s="147"/>
      <c r="K19" s="31"/>
      <c r="M19" s="315">
        <f>EDATE(M13,3)</f>
        <v>182</v>
      </c>
      <c r="N19" s="315" t="str">
        <f>IF(N13="","",(EDATE(N13,3)))</f>
        <v/>
      </c>
      <c r="O19" s="315" t="str">
        <f>IF(O13="","",(EDATE(O13,3)))</f>
        <v/>
      </c>
      <c r="P19" s="308">
        <f>COUNT($M$7:M24)</f>
        <v>3</v>
      </c>
      <c r="Q19" s="308">
        <f>P13+$J$4</f>
        <v>2</v>
      </c>
      <c r="R19" s="308">
        <f t="shared" ref="R19" si="4">P19+$J$4</f>
        <v>3</v>
      </c>
      <c r="S19" s="308" t="str">
        <f>IF(S13="",IF($V$5=M19,4,""),S13+1)</f>
        <v/>
      </c>
      <c r="T19" s="308">
        <f>IF(P19&lt;=$G$2,1,0)</f>
        <v>0</v>
      </c>
      <c r="U19" s="33" t="s">
        <v>168</v>
      </c>
      <c r="V19" s="33" t="str">
        <f>IF(V13="",IF(V$3='SMI reporting logic (NO EDIT)'!$M$13,'SMI - SED reporting schedule'!B$15,""),VLOOKUP(V13,$A$1:$B$401,2,FALSE))</f>
        <v/>
      </c>
      <c r="W19" s="33" t="str">
        <f t="shared" ref="W19:W24" si="5">IF($T$19=1,V19,"")</f>
        <v/>
      </c>
      <c r="Z19" s="5" t="s">
        <v>40</v>
      </c>
    </row>
    <row r="20" spans="1:26" ht="22.5" customHeight="1" thickBot="1" x14ac:dyDescent="0.4">
      <c r="A20" s="15" t="s">
        <v>142</v>
      </c>
      <c r="B20" s="15" t="s">
        <v>141</v>
      </c>
      <c r="D20" s="146" t="str">
        <f t="shared" si="1"/>
        <v/>
      </c>
      <c r="F20" s="146" t="str">
        <f t="shared" si="2"/>
        <v/>
      </c>
      <c r="H20" s="14" t="str">
        <f>IF(COUNTA($D$2:D20)&lt;=$G$2,COUNTA($D$2:D20),"")</f>
        <v/>
      </c>
      <c r="I20" s="14"/>
      <c r="J20" s="147"/>
      <c r="K20" s="31"/>
      <c r="M20" s="316"/>
      <c r="N20" s="316"/>
      <c r="O20" s="316"/>
      <c r="P20" s="309"/>
      <c r="Q20" s="309"/>
      <c r="R20" s="309"/>
      <c r="S20" s="309"/>
      <c r="T20" s="309"/>
      <c r="U20" s="33" t="s">
        <v>25</v>
      </c>
      <c r="V20" s="33" t="str">
        <f>IF(V14="",IF(V$3='SMI reporting logic (NO EDIT)'!$M$13,'SMI - SED reporting schedule'!B$15,""),VLOOKUP(V14,$A$1:$B$401,2,FALSE))</f>
        <v/>
      </c>
      <c r="W20" s="33" t="str">
        <f t="shared" si="5"/>
        <v/>
      </c>
    </row>
    <row r="21" spans="1:26" ht="22.5" customHeight="1" thickBot="1" x14ac:dyDescent="0.4">
      <c r="A21" s="15" t="s">
        <v>141</v>
      </c>
      <c r="B21" s="15" t="s">
        <v>140</v>
      </c>
      <c r="D21" s="146" t="str">
        <f t="shared" si="1"/>
        <v/>
      </c>
      <c r="F21" s="146" t="str">
        <f t="shared" si="2"/>
        <v/>
      </c>
      <c r="H21" s="14" t="str">
        <f>IF(COUNTA($D$2:D21)&lt;=$G$2,COUNTA($D$2:D21),"")</f>
        <v/>
      </c>
      <c r="I21" s="14"/>
      <c r="J21" s="147"/>
      <c r="K21" s="31"/>
      <c r="M21" s="316"/>
      <c r="N21" s="316"/>
      <c r="O21" s="316"/>
      <c r="P21" s="309"/>
      <c r="Q21" s="309"/>
      <c r="R21" s="309"/>
      <c r="S21" s="309"/>
      <c r="T21" s="309"/>
      <c r="U21" s="33" t="s">
        <v>52</v>
      </c>
      <c r="V21" s="33" t="str">
        <f>IF(V15="",IF(V$4='SMI reporting logic (NO EDIT)'!$M$13,'SMI - SED reporting schedule'!B$15,""),VLOOKUP(V15,$A$1:$B$401,2,FALSE))</f>
        <v/>
      </c>
      <c r="W21" s="33" t="str">
        <f t="shared" si="5"/>
        <v/>
      </c>
    </row>
    <row r="22" spans="1:26" ht="22.5" customHeight="1" thickBot="1" x14ac:dyDescent="0.4">
      <c r="A22" s="15" t="s">
        <v>140</v>
      </c>
      <c r="B22" s="15" t="s">
        <v>139</v>
      </c>
      <c r="D22" s="146" t="str">
        <f t="shared" si="1"/>
        <v/>
      </c>
      <c r="F22" s="146" t="str">
        <f t="shared" si="2"/>
        <v/>
      </c>
      <c r="H22" s="14" t="str">
        <f>IF(COUNTA($D$2:D22)&lt;=$G$2,COUNTA($D$2:D22),"")</f>
        <v/>
      </c>
      <c r="I22" s="14"/>
      <c r="J22" s="147"/>
      <c r="K22" s="31"/>
      <c r="M22" s="316"/>
      <c r="N22" s="316"/>
      <c r="O22" s="316"/>
      <c r="P22" s="309"/>
      <c r="Q22" s="309"/>
      <c r="R22" s="309"/>
      <c r="S22" s="309"/>
      <c r="T22" s="309"/>
      <c r="U22" s="33" t="s">
        <v>243</v>
      </c>
      <c r="V22" s="33" t="str">
        <f>IF(MOD(R19,4)=0, "AA" &amp; R19/4, "")</f>
        <v/>
      </c>
      <c r="W22" s="33" t="str">
        <f t="shared" si="5"/>
        <v/>
      </c>
    </row>
    <row r="23" spans="1:26" ht="30.75" customHeight="1" thickBot="1" x14ac:dyDescent="0.4">
      <c r="A23" s="15" t="s">
        <v>139</v>
      </c>
      <c r="B23" s="15" t="s">
        <v>138</v>
      </c>
      <c r="D23" s="146" t="str">
        <f t="shared" si="1"/>
        <v/>
      </c>
      <c r="F23" s="146" t="str">
        <f t="shared" si="2"/>
        <v/>
      </c>
      <c r="H23" s="14" t="str">
        <f>IF(COUNTA($D$2:D23)&lt;=$G$2,COUNTA($D$2:D23),"")</f>
        <v/>
      </c>
      <c r="I23" s="14"/>
      <c r="J23" s="147"/>
      <c r="K23" s="31"/>
      <c r="M23" s="316"/>
      <c r="N23" s="316"/>
      <c r="O23" s="316"/>
      <c r="P23" s="309"/>
      <c r="Q23" s="309"/>
      <c r="R23" s="309"/>
      <c r="S23" s="309"/>
      <c r="T23" s="309"/>
      <c r="U23" s="33" t="s">
        <v>53</v>
      </c>
      <c r="V23" s="33" t="str">
        <f>IF(S19="","",IF(MOD(S19,4)=0, "CY" &amp; ($I$2-1+S19/4), ""))</f>
        <v/>
      </c>
      <c r="W23" s="33" t="str">
        <f t="shared" si="5"/>
        <v/>
      </c>
    </row>
    <row r="24" spans="1:26" ht="22.5" customHeight="1" thickBot="1" x14ac:dyDescent="0.4">
      <c r="A24" s="15" t="s">
        <v>138</v>
      </c>
      <c r="B24" s="15" t="s">
        <v>137</v>
      </c>
      <c r="D24" s="146" t="str">
        <f t="shared" si="1"/>
        <v/>
      </c>
      <c r="F24" s="146" t="str">
        <f t="shared" si="2"/>
        <v/>
      </c>
      <c r="H24" s="14" t="str">
        <f>IF(COUNTA($D$2:D24)&lt;=$G$2,COUNTA($D$2:D24),"")</f>
        <v/>
      </c>
      <c r="I24" s="14"/>
      <c r="J24" s="147"/>
      <c r="K24" s="31"/>
      <c r="M24" s="317"/>
      <c r="N24" s="317"/>
      <c r="O24" s="317"/>
      <c r="P24" s="310"/>
      <c r="Q24" s="310"/>
      <c r="R24" s="310"/>
      <c r="S24" s="310"/>
      <c r="T24" s="310"/>
      <c r="U24" s="33" t="s">
        <v>54</v>
      </c>
      <c r="V24" s="33" t="str">
        <f>IF(MOD(Q19,4)=0, "DY" &amp; Q19/4, "")</f>
        <v/>
      </c>
      <c r="W24" s="33" t="str">
        <f t="shared" si="5"/>
        <v/>
      </c>
    </row>
    <row r="25" spans="1:26" ht="22.5" customHeight="1" thickBot="1" x14ac:dyDescent="0.4">
      <c r="A25" s="15" t="s">
        <v>137</v>
      </c>
      <c r="B25" s="15" t="s">
        <v>136</v>
      </c>
      <c r="D25" s="146" t="str">
        <f t="shared" si="1"/>
        <v/>
      </c>
      <c r="F25" s="146" t="str">
        <f t="shared" si="2"/>
        <v/>
      </c>
      <c r="H25" s="14" t="str">
        <f>IF(COUNTA($D$2:D25)&lt;=$G$2,COUNTA($D$2:D25),"")</f>
        <v/>
      </c>
      <c r="I25" s="14"/>
      <c r="J25" s="147"/>
      <c r="K25" s="31"/>
      <c r="M25" s="315">
        <f>EDATE(M19,3)</f>
        <v>274</v>
      </c>
      <c r="N25" s="315" t="str">
        <f>IF(N19="","",(EDATE(N19,3)))</f>
        <v/>
      </c>
      <c r="O25" s="315" t="str">
        <f>IF(O19="","",(EDATE(O19,3)))</f>
        <v/>
      </c>
      <c r="P25" s="308">
        <f>COUNT($M$7:M30)</f>
        <v>4</v>
      </c>
      <c r="Q25" s="308">
        <f>P19+$J$4</f>
        <v>3</v>
      </c>
      <c r="R25" s="308">
        <f t="shared" ref="R25" si="6">P25+$J$4</f>
        <v>4</v>
      </c>
      <c r="S25" s="308" t="str">
        <f>IF(S19="",IF($V$5=M25,4,""),S19+1)</f>
        <v/>
      </c>
      <c r="T25" s="308">
        <f>IF(P25&lt;=$G$2,1,0)</f>
        <v>0</v>
      </c>
      <c r="U25" s="33" t="s">
        <v>168</v>
      </c>
      <c r="V25" s="33" t="str">
        <f>IF(V19="",IF(V$3='SMI reporting logic (NO EDIT)'!$M$13,'SMI - SED reporting schedule'!B$15,""),VLOOKUP(V19,$A$1:$B$401,2,FALSE))</f>
        <v/>
      </c>
      <c r="W25" s="33" t="str">
        <f t="shared" ref="W25:W30" si="7">IF($T$25=1,V25,"")</f>
        <v/>
      </c>
    </row>
    <row r="26" spans="1:26" ht="22.5" customHeight="1" thickBot="1" x14ac:dyDescent="0.4">
      <c r="A26" s="15" t="s">
        <v>136</v>
      </c>
      <c r="B26" s="15" t="s">
        <v>135</v>
      </c>
      <c r="D26" s="146" t="str">
        <f t="shared" si="1"/>
        <v/>
      </c>
      <c r="F26" s="146" t="str">
        <f t="shared" si="2"/>
        <v/>
      </c>
      <c r="H26" s="14" t="str">
        <f>IF(COUNTA($D$2:D26)&lt;=$G$2,COUNTA($D$2:D26),"")</f>
        <v/>
      </c>
      <c r="I26" s="14"/>
      <c r="J26" s="147"/>
      <c r="K26" s="31"/>
      <c r="M26" s="316"/>
      <c r="N26" s="316"/>
      <c r="O26" s="316"/>
      <c r="P26" s="309"/>
      <c r="Q26" s="309"/>
      <c r="R26" s="309"/>
      <c r="S26" s="309"/>
      <c r="T26" s="309"/>
      <c r="U26" s="33" t="s">
        <v>25</v>
      </c>
      <c r="V26" s="33" t="str">
        <f>IF(V20="",IF(V$3='SMI reporting logic (NO EDIT)'!$M$13,'SMI - SED reporting schedule'!B$15,""),VLOOKUP(V20,$A$1:$B$401,2,FALSE))</f>
        <v/>
      </c>
      <c r="W26" s="33" t="str">
        <f t="shared" si="7"/>
        <v/>
      </c>
    </row>
    <row r="27" spans="1:26" ht="22.5" customHeight="1" thickBot="1" x14ac:dyDescent="0.4">
      <c r="A27" s="15" t="s">
        <v>135</v>
      </c>
      <c r="B27" s="15" t="s">
        <v>134</v>
      </c>
      <c r="D27" s="146" t="str">
        <f t="shared" si="1"/>
        <v/>
      </c>
      <c r="F27" s="146" t="str">
        <f t="shared" si="2"/>
        <v/>
      </c>
      <c r="H27" s="14" t="str">
        <f>IF(COUNTA($D$2:D27)&lt;=$G$2,COUNTA($D$2:D27),"")</f>
        <v/>
      </c>
      <c r="I27" s="14"/>
      <c r="J27" s="147"/>
      <c r="K27" s="31"/>
      <c r="M27" s="316"/>
      <c r="N27" s="316"/>
      <c r="O27" s="316"/>
      <c r="P27" s="309"/>
      <c r="Q27" s="309"/>
      <c r="R27" s="309"/>
      <c r="S27" s="309"/>
      <c r="T27" s="309"/>
      <c r="U27" s="33" t="s">
        <v>52</v>
      </c>
      <c r="V27" s="33" t="str">
        <f>IF(V21="",IF(V$4='SMI reporting logic (NO EDIT)'!$M$13,'SMI - SED reporting schedule'!B$15,""),VLOOKUP(V21,$A$1:$B$401,2,FALSE))</f>
        <v/>
      </c>
      <c r="W27" s="33" t="str">
        <f t="shared" si="7"/>
        <v/>
      </c>
    </row>
    <row r="28" spans="1:26" ht="22.5" customHeight="1" thickBot="1" x14ac:dyDescent="0.4">
      <c r="A28" s="15" t="s">
        <v>134</v>
      </c>
      <c r="B28" s="15" t="s">
        <v>133</v>
      </c>
      <c r="D28" s="146" t="str">
        <f t="shared" si="1"/>
        <v/>
      </c>
      <c r="F28" s="146" t="str">
        <f t="shared" si="2"/>
        <v/>
      </c>
      <c r="H28" s="14" t="str">
        <f>IF(COUNTA($D$2:D28)&lt;=$G$2,COUNTA($D$2:D28),"")</f>
        <v/>
      </c>
      <c r="I28" s="14"/>
      <c r="J28" s="147"/>
      <c r="K28" s="31"/>
      <c r="M28" s="316"/>
      <c r="N28" s="316"/>
      <c r="O28" s="316"/>
      <c r="P28" s="309"/>
      <c r="Q28" s="309"/>
      <c r="R28" s="309"/>
      <c r="S28" s="309"/>
      <c r="T28" s="309"/>
      <c r="U28" s="33" t="s">
        <v>243</v>
      </c>
      <c r="V28" s="33" t="str">
        <f>IF(MOD(R25,4)=0, "AA" &amp; R25/4, "")</f>
        <v>AA1</v>
      </c>
      <c r="W28" s="33" t="str">
        <f t="shared" si="7"/>
        <v/>
      </c>
    </row>
    <row r="29" spans="1:26" ht="22.5" customHeight="1" thickBot="1" x14ac:dyDescent="0.4">
      <c r="A29" s="15" t="s">
        <v>133</v>
      </c>
      <c r="B29" s="15" t="s">
        <v>132</v>
      </c>
      <c r="D29" s="146" t="str">
        <f t="shared" si="1"/>
        <v/>
      </c>
      <c r="F29" s="146" t="str">
        <f t="shared" si="2"/>
        <v/>
      </c>
      <c r="H29" s="14" t="str">
        <f>IF(COUNTA($D$2:D29)&lt;=$G$2,COUNTA($D$2:D29),"")</f>
        <v/>
      </c>
      <c r="I29" s="14"/>
      <c r="J29" s="147"/>
      <c r="K29" s="31"/>
      <c r="M29" s="316"/>
      <c r="N29" s="316"/>
      <c r="O29" s="316"/>
      <c r="P29" s="309"/>
      <c r="Q29" s="309"/>
      <c r="R29" s="309"/>
      <c r="S29" s="309"/>
      <c r="T29" s="309"/>
      <c r="U29" s="33" t="s">
        <v>53</v>
      </c>
      <c r="V29" s="33" t="str">
        <f>IF(S25="","",IF(MOD(S25,4)=0, "CY" &amp; ($I$2-1+S25/4), ""))</f>
        <v/>
      </c>
      <c r="W29" s="33" t="str">
        <f t="shared" si="7"/>
        <v/>
      </c>
    </row>
    <row r="30" spans="1:26" ht="22.5" customHeight="1" thickBot="1" x14ac:dyDescent="0.4">
      <c r="A30" s="15" t="s">
        <v>132</v>
      </c>
      <c r="B30" s="15" t="s">
        <v>131</v>
      </c>
      <c r="D30" s="146" t="str">
        <f t="shared" si="1"/>
        <v/>
      </c>
      <c r="F30" s="146" t="str">
        <f t="shared" si="2"/>
        <v/>
      </c>
      <c r="H30" s="14" t="str">
        <f>IF(COUNTA($D$2:D30)&lt;=$G$2,COUNTA($D$2:D30),"")</f>
        <v/>
      </c>
      <c r="I30" s="14"/>
      <c r="J30" s="147"/>
      <c r="K30" s="31"/>
      <c r="M30" s="317"/>
      <c r="N30" s="317"/>
      <c r="O30" s="317"/>
      <c r="P30" s="310"/>
      <c r="Q30" s="310"/>
      <c r="R30" s="310"/>
      <c r="S30" s="310"/>
      <c r="T30" s="310"/>
      <c r="U30" s="33" t="s">
        <v>54</v>
      </c>
      <c r="V30" s="33" t="str">
        <f>IF(MOD(Q25,4)=0, "DY" &amp; Q25/4, "")</f>
        <v/>
      </c>
      <c r="W30" s="33" t="str">
        <f t="shared" si="7"/>
        <v/>
      </c>
      <c r="X30" s="5" t="s">
        <v>40</v>
      </c>
    </row>
    <row r="31" spans="1:26" ht="30.75" customHeight="1" thickBot="1" x14ac:dyDescent="0.4">
      <c r="A31" s="15" t="s">
        <v>131</v>
      </c>
      <c r="B31" s="15" t="s">
        <v>130</v>
      </c>
      <c r="D31" s="146" t="str">
        <f t="shared" si="1"/>
        <v/>
      </c>
      <c r="F31" s="146" t="str">
        <f t="shared" si="2"/>
        <v/>
      </c>
      <c r="H31" s="14" t="str">
        <f>IF(COUNTA($D$2:D31)&lt;=$G$2,COUNTA($D$2:D31),"")</f>
        <v/>
      </c>
      <c r="I31" s="14"/>
      <c r="J31" s="147"/>
      <c r="K31" s="31"/>
      <c r="M31" s="318">
        <f>EDATE(M25,3)</f>
        <v>365</v>
      </c>
      <c r="N31" s="318" t="str">
        <f>IF(N25="","",(EDATE(N25,3)))</f>
        <v/>
      </c>
      <c r="O31" s="318" t="str">
        <f>IF(O25="","",(EDATE(O25,3)))</f>
        <v/>
      </c>
      <c r="P31" s="311">
        <f>COUNT($M$7:M36)</f>
        <v>5</v>
      </c>
      <c r="Q31" s="311">
        <f>P25+$J$4</f>
        <v>4</v>
      </c>
      <c r="R31" s="311">
        <f t="shared" ref="R31" si="8">P31+$J$4</f>
        <v>5</v>
      </c>
      <c r="S31" s="311" t="str">
        <f>IF(S25="",IF($V$5=M31,4,""),S25+1)</f>
        <v/>
      </c>
      <c r="T31" s="311">
        <f>IF(P31&lt;=$G$2,1,0)</f>
        <v>0</v>
      </c>
      <c r="U31" s="32" t="s">
        <v>168</v>
      </c>
      <c r="V31" s="32" t="str">
        <f>IF(V25="",IF(V$3='SMI reporting logic (NO EDIT)'!$M$13,'SMI - SED reporting schedule'!B$15,""),VLOOKUP(V25,$A$1:$B$401,2,FALSE))</f>
        <v/>
      </c>
      <c r="W31" s="32" t="str">
        <f t="shared" ref="W31:W36" si="9">IF($T$31=1,V31,"")</f>
        <v/>
      </c>
    </row>
    <row r="32" spans="1:26" ht="15" thickBot="1" x14ac:dyDescent="0.4">
      <c r="A32" s="15" t="s">
        <v>130</v>
      </c>
      <c r="B32" s="15" t="s">
        <v>129</v>
      </c>
      <c r="D32" s="146" t="str">
        <f t="shared" si="1"/>
        <v/>
      </c>
      <c r="F32" s="146" t="str">
        <f t="shared" si="2"/>
        <v/>
      </c>
      <c r="H32" s="14" t="str">
        <f>IF(COUNTA($D$2:D32)&lt;=$G$2,COUNTA($D$2:D32),"")</f>
        <v/>
      </c>
      <c r="I32" s="14"/>
      <c r="J32" s="147"/>
      <c r="K32" s="31"/>
      <c r="M32" s="319"/>
      <c r="N32" s="319"/>
      <c r="O32" s="319"/>
      <c r="P32" s="312"/>
      <c r="Q32" s="312"/>
      <c r="R32" s="312"/>
      <c r="S32" s="312"/>
      <c r="T32" s="312"/>
      <c r="U32" s="32" t="s">
        <v>25</v>
      </c>
      <c r="V32" s="32" t="str">
        <f>IF(V26="",IF(V$3='SMI reporting logic (NO EDIT)'!$M$13,'SMI - SED reporting schedule'!B$15,""),VLOOKUP(V26,$A$1:$B$401,2,FALSE))</f>
        <v/>
      </c>
      <c r="W32" s="32" t="str">
        <f t="shared" si="9"/>
        <v/>
      </c>
    </row>
    <row r="33" spans="1:25" ht="15" thickBot="1" x14ac:dyDescent="0.4">
      <c r="A33" s="15" t="s">
        <v>129</v>
      </c>
      <c r="B33" s="15" t="s">
        <v>128</v>
      </c>
      <c r="D33" s="146" t="str">
        <f t="shared" si="1"/>
        <v/>
      </c>
      <c r="F33" s="146" t="str">
        <f t="shared" si="2"/>
        <v/>
      </c>
      <c r="H33" s="14" t="str">
        <f>IF(COUNTA($D$2:D33)&lt;=$G$2,COUNTA($D$2:D33),"")</f>
        <v/>
      </c>
      <c r="I33" s="14"/>
      <c r="J33" s="147"/>
      <c r="K33" s="31"/>
      <c r="M33" s="319"/>
      <c r="N33" s="319"/>
      <c r="O33" s="319"/>
      <c r="P33" s="312"/>
      <c r="Q33" s="312"/>
      <c r="R33" s="312"/>
      <c r="S33" s="312"/>
      <c r="T33" s="312"/>
      <c r="U33" s="32" t="s">
        <v>52</v>
      </c>
      <c r="V33" s="32" t="str">
        <f>IF(V27="",IF(V$4='SMI reporting logic (NO EDIT)'!$M$13,'SMI - SED reporting schedule'!B$15,""),VLOOKUP(V27,$A$1:$B$401,2,FALSE))</f>
        <v/>
      </c>
      <c r="W33" s="32" t="str">
        <f t="shared" si="9"/>
        <v/>
      </c>
    </row>
    <row r="34" spans="1:25" ht="15" thickBot="1" x14ac:dyDescent="0.4">
      <c r="A34" s="15" t="s">
        <v>128</v>
      </c>
      <c r="B34" s="15" t="s">
        <v>127</v>
      </c>
      <c r="D34" s="146" t="str">
        <f t="shared" si="1"/>
        <v/>
      </c>
      <c r="F34" s="146" t="str">
        <f t="shared" si="2"/>
        <v/>
      </c>
      <c r="H34" s="14" t="str">
        <f>IF(COUNTA($D$2:D34)&lt;=$G$2,COUNTA($D$2:D34),"")</f>
        <v/>
      </c>
      <c r="I34" s="14"/>
      <c r="J34" s="147"/>
      <c r="K34" s="31"/>
      <c r="M34" s="319"/>
      <c r="N34" s="319"/>
      <c r="O34" s="319"/>
      <c r="P34" s="312"/>
      <c r="Q34" s="312"/>
      <c r="R34" s="312"/>
      <c r="S34" s="312"/>
      <c r="T34" s="312"/>
      <c r="U34" s="32" t="s">
        <v>243</v>
      </c>
      <c r="V34" s="32" t="str">
        <f>IF(MOD(R31,4)=0, "AA" &amp; R31/4, "")</f>
        <v/>
      </c>
      <c r="W34" s="32" t="str">
        <f t="shared" si="9"/>
        <v/>
      </c>
      <c r="X34" s="5" t="s">
        <v>40</v>
      </c>
    </row>
    <row r="35" spans="1:25" ht="15" thickBot="1" x14ac:dyDescent="0.4">
      <c r="A35" s="15" t="s">
        <v>127</v>
      </c>
      <c r="B35" s="15" t="s">
        <v>126</v>
      </c>
      <c r="D35" s="146" t="str">
        <f t="shared" si="1"/>
        <v/>
      </c>
      <c r="F35" s="146" t="str">
        <f t="shared" si="2"/>
        <v/>
      </c>
      <c r="H35" s="14" t="str">
        <f>IF(COUNTA($D$2:D35)&lt;=$G$2,COUNTA($D$2:D35),"")</f>
        <v/>
      </c>
      <c r="I35" s="14"/>
      <c r="J35" s="147"/>
      <c r="K35" s="31"/>
      <c r="M35" s="319"/>
      <c r="N35" s="319"/>
      <c r="O35" s="319"/>
      <c r="P35" s="312"/>
      <c r="Q35" s="312"/>
      <c r="R35" s="312"/>
      <c r="S35" s="312"/>
      <c r="T35" s="312"/>
      <c r="U35" s="32" t="s">
        <v>53</v>
      </c>
      <c r="V35" s="32" t="str">
        <f>IF(S31="","",IF(MOD(S31,4)=0, "CY" &amp; ($I$2-1+S31/4), ""))</f>
        <v/>
      </c>
      <c r="W35" s="32" t="str">
        <f t="shared" si="9"/>
        <v/>
      </c>
      <c r="Y35" s="5" t="s">
        <v>40</v>
      </c>
    </row>
    <row r="36" spans="1:25" ht="15" thickBot="1" x14ac:dyDescent="0.4">
      <c r="A36" s="15" t="s">
        <v>126</v>
      </c>
      <c r="B36" s="15" t="s">
        <v>125</v>
      </c>
      <c r="D36" s="146" t="str">
        <f t="shared" si="1"/>
        <v/>
      </c>
      <c r="F36" s="146" t="str">
        <f t="shared" si="2"/>
        <v/>
      </c>
      <c r="H36" s="14" t="str">
        <f>IF(COUNTA($D$2:D36)&lt;=$G$2,COUNTA($D$2:D36),"")</f>
        <v/>
      </c>
      <c r="I36" s="14"/>
      <c r="J36" s="147"/>
      <c r="K36" s="31"/>
      <c r="M36" s="320"/>
      <c r="N36" s="320"/>
      <c r="O36" s="320"/>
      <c r="P36" s="313"/>
      <c r="Q36" s="313"/>
      <c r="R36" s="313"/>
      <c r="S36" s="313"/>
      <c r="T36" s="313"/>
      <c r="U36" s="32" t="s">
        <v>54</v>
      </c>
      <c r="V36" s="32" t="str">
        <f>IF(MOD(Q31,4)=0, "DY" &amp; Q31/4, "")</f>
        <v>DY1</v>
      </c>
      <c r="W36" s="32" t="str">
        <f t="shared" si="9"/>
        <v/>
      </c>
    </row>
    <row r="37" spans="1:25" ht="30.75" customHeight="1" thickBot="1" x14ac:dyDescent="0.4">
      <c r="A37" s="15" t="s">
        <v>125</v>
      </c>
      <c r="B37" s="15" t="s">
        <v>124</v>
      </c>
      <c r="D37" s="146" t="str">
        <f t="shared" si="1"/>
        <v/>
      </c>
      <c r="F37" s="146" t="str">
        <f t="shared" si="2"/>
        <v/>
      </c>
      <c r="H37" s="14" t="str">
        <f>IF(COUNTA($D$2:D37)&lt;=$G$2,COUNTA($D$2:D37),"")</f>
        <v/>
      </c>
      <c r="I37" s="14"/>
      <c r="J37" s="147"/>
      <c r="K37" s="31"/>
      <c r="M37" s="318">
        <f>EDATE(M31,3)</f>
        <v>455</v>
      </c>
      <c r="N37" s="318" t="str">
        <f>IF(N31="","",(EDATE(N31,3)))</f>
        <v/>
      </c>
      <c r="O37" s="318" t="str">
        <f>IF(O31="","",(EDATE(O31,3)))</f>
        <v/>
      </c>
      <c r="P37" s="311">
        <f>COUNT($M$7:M42)</f>
        <v>6</v>
      </c>
      <c r="Q37" s="311">
        <f>P31+$J$4</f>
        <v>5</v>
      </c>
      <c r="R37" s="311">
        <f t="shared" ref="R37" si="10">P37+$J$4</f>
        <v>6</v>
      </c>
      <c r="S37" s="311" t="str">
        <f>IF(S31="",IF($V$5=M37,4,""),S31+1)</f>
        <v/>
      </c>
      <c r="T37" s="311">
        <f>IF(P37&lt;=$G$2,1,0)</f>
        <v>0</v>
      </c>
      <c r="U37" s="32" t="s">
        <v>168</v>
      </c>
      <c r="V37" s="32" t="str">
        <f>IF(V31="",IF(V$3='SMI reporting logic (NO EDIT)'!$M$13,'SMI - SED reporting schedule'!B$15,""),VLOOKUP(V31,$A$1:$B$401,2,FALSE))</f>
        <v/>
      </c>
      <c r="W37" s="32" t="str">
        <f t="shared" ref="W37:W42" si="11">IF($T$37=1,V37,"")</f>
        <v/>
      </c>
    </row>
    <row r="38" spans="1:25" ht="15" thickBot="1" x14ac:dyDescent="0.4">
      <c r="A38" s="15" t="s">
        <v>124</v>
      </c>
      <c r="B38" s="15" t="s">
        <v>123</v>
      </c>
      <c r="D38" s="146" t="str">
        <f t="shared" si="1"/>
        <v/>
      </c>
      <c r="F38" s="146" t="str">
        <f t="shared" si="2"/>
        <v/>
      </c>
      <c r="H38" s="14" t="str">
        <f>IF(COUNTA($D$2:D38)&lt;=$G$2,COUNTA($D$2:D38),"")</f>
        <v/>
      </c>
      <c r="I38" s="14"/>
      <c r="J38" s="147"/>
      <c r="K38" s="31"/>
      <c r="M38" s="319"/>
      <c r="N38" s="319"/>
      <c r="O38" s="319"/>
      <c r="P38" s="312"/>
      <c r="Q38" s="312"/>
      <c r="R38" s="312"/>
      <c r="S38" s="312"/>
      <c r="T38" s="312"/>
      <c r="U38" s="32" t="s">
        <v>25</v>
      </c>
      <c r="V38" s="32" t="str">
        <f>IF(V32="",IF(V$3='SMI reporting logic (NO EDIT)'!$M$13,'SMI - SED reporting schedule'!B$15,""),VLOOKUP(V32,$A$1:$B$401,2,FALSE))</f>
        <v/>
      </c>
      <c r="W38" s="32" t="str">
        <f t="shared" si="11"/>
        <v/>
      </c>
    </row>
    <row r="39" spans="1:25" ht="15" thickBot="1" x14ac:dyDescent="0.4">
      <c r="A39" s="15" t="s">
        <v>123</v>
      </c>
      <c r="B39" s="15" t="s">
        <v>122</v>
      </c>
      <c r="D39" s="146" t="str">
        <f t="shared" si="1"/>
        <v/>
      </c>
      <c r="F39" s="146" t="str">
        <f t="shared" si="2"/>
        <v/>
      </c>
      <c r="H39" s="14" t="str">
        <f>IF(COUNTA($D$2:D39)&lt;=$G$2,COUNTA($D$2:D39),"")</f>
        <v/>
      </c>
      <c r="I39" s="14"/>
      <c r="J39" s="147"/>
      <c r="K39" s="31"/>
      <c r="M39" s="319"/>
      <c r="N39" s="319"/>
      <c r="O39" s="319"/>
      <c r="P39" s="312"/>
      <c r="Q39" s="312"/>
      <c r="R39" s="312"/>
      <c r="S39" s="312"/>
      <c r="T39" s="312"/>
      <c r="U39" s="32" t="s">
        <v>52</v>
      </c>
      <c r="V39" s="32" t="str">
        <f>IF(V33="",IF(V$4='SMI reporting logic (NO EDIT)'!$M$13,'SMI - SED reporting schedule'!B$15,""),VLOOKUP(V33,$A$1:$B$401,2,FALSE))</f>
        <v/>
      </c>
      <c r="W39" s="32" t="str">
        <f t="shared" si="11"/>
        <v/>
      </c>
    </row>
    <row r="40" spans="1:25" ht="15" thickBot="1" x14ac:dyDescent="0.4">
      <c r="A40" s="15" t="s">
        <v>122</v>
      </c>
      <c r="B40" s="15" t="s">
        <v>121</v>
      </c>
      <c r="D40" s="146" t="str">
        <f t="shared" si="1"/>
        <v/>
      </c>
      <c r="F40" s="146" t="str">
        <f t="shared" si="2"/>
        <v/>
      </c>
      <c r="H40" s="14" t="str">
        <f>IF(COUNTA($D$2:D40)&lt;=$G$2,COUNTA($D$2:D40),"")</f>
        <v/>
      </c>
      <c r="I40" s="14"/>
      <c r="J40" s="147"/>
      <c r="K40" s="31"/>
      <c r="M40" s="319"/>
      <c r="N40" s="319"/>
      <c r="O40" s="319"/>
      <c r="P40" s="312"/>
      <c r="Q40" s="312"/>
      <c r="R40" s="312"/>
      <c r="S40" s="312"/>
      <c r="T40" s="312"/>
      <c r="U40" s="32" t="s">
        <v>243</v>
      </c>
      <c r="V40" s="32" t="str">
        <f>IF(MOD(R37,4)=0, "AA" &amp; R37/4, "")</f>
        <v/>
      </c>
      <c r="W40" s="32" t="str">
        <f t="shared" si="11"/>
        <v/>
      </c>
    </row>
    <row r="41" spans="1:25" ht="15" thickBot="1" x14ac:dyDescent="0.4">
      <c r="A41" s="15" t="s">
        <v>121</v>
      </c>
      <c r="B41" s="15" t="s">
        <v>120</v>
      </c>
      <c r="D41" s="146" t="str">
        <f t="shared" si="1"/>
        <v/>
      </c>
      <c r="F41" s="146" t="str">
        <f t="shared" si="2"/>
        <v/>
      </c>
      <c r="H41" s="14" t="str">
        <f>IF(COUNTA($D$2:D41)&lt;=$G$2,COUNTA($D$2:D41),"")</f>
        <v/>
      </c>
      <c r="I41" s="14"/>
      <c r="J41" s="147"/>
      <c r="K41" s="31"/>
      <c r="M41" s="319"/>
      <c r="N41" s="319"/>
      <c r="O41" s="319"/>
      <c r="P41" s="312"/>
      <c r="Q41" s="312"/>
      <c r="R41" s="312"/>
      <c r="S41" s="312"/>
      <c r="T41" s="312"/>
      <c r="U41" s="32" t="s">
        <v>53</v>
      </c>
      <c r="V41" s="32" t="str">
        <f>IF(S37="","",IF(MOD(S37,4)=0, "CY" &amp; ($I$2-1+S37/4), ""))</f>
        <v/>
      </c>
      <c r="W41" s="32" t="str">
        <f t="shared" si="11"/>
        <v/>
      </c>
    </row>
    <row r="42" spans="1:25" ht="15" thickBot="1" x14ac:dyDescent="0.4">
      <c r="A42" s="15" t="s">
        <v>120</v>
      </c>
      <c r="B42" s="15" t="s">
        <v>119</v>
      </c>
      <c r="D42" s="146" t="str">
        <f t="shared" si="1"/>
        <v/>
      </c>
      <c r="F42" s="146" t="str">
        <f t="shared" si="2"/>
        <v/>
      </c>
      <c r="H42" s="14" t="str">
        <f>IF(COUNTA($D$2:D42)&lt;=$G$2,COUNTA($D$2:D42),"")</f>
        <v/>
      </c>
      <c r="I42" s="14"/>
      <c r="J42" s="147"/>
      <c r="K42" s="31"/>
      <c r="M42" s="320"/>
      <c r="N42" s="320"/>
      <c r="O42" s="320"/>
      <c r="P42" s="313"/>
      <c r="Q42" s="313"/>
      <c r="R42" s="313"/>
      <c r="S42" s="313"/>
      <c r="T42" s="313"/>
      <c r="U42" s="32" t="s">
        <v>54</v>
      </c>
      <c r="V42" s="32" t="str">
        <f>IF(MOD(Q37,4)=0, "DY" &amp; Q37/4, "")</f>
        <v/>
      </c>
      <c r="W42" s="32" t="str">
        <f t="shared" si="11"/>
        <v/>
      </c>
    </row>
    <row r="43" spans="1:25" ht="30.75" customHeight="1" thickBot="1" x14ac:dyDescent="0.4">
      <c r="A43" s="15" t="s">
        <v>119</v>
      </c>
      <c r="B43" s="15" t="s">
        <v>118</v>
      </c>
      <c r="D43" s="146" t="str">
        <f t="shared" si="1"/>
        <v/>
      </c>
      <c r="F43" s="146" t="str">
        <f t="shared" si="2"/>
        <v/>
      </c>
      <c r="H43" s="14" t="str">
        <f>IF(COUNTA($D$2:D43)&lt;=$G$2,COUNTA($D$2:D43),"")</f>
        <v/>
      </c>
      <c r="I43" s="14"/>
      <c r="J43" s="147"/>
      <c r="K43" s="31"/>
      <c r="M43" s="318">
        <f>EDATE(M37,3)</f>
        <v>547</v>
      </c>
      <c r="N43" s="318" t="str">
        <f>IF(N37="","",(EDATE(N37,3)))</f>
        <v/>
      </c>
      <c r="O43" s="318" t="str">
        <f>IF(O37="","",(EDATE(O37,3)))</f>
        <v/>
      </c>
      <c r="P43" s="311">
        <f>COUNT($M$7:M48)</f>
        <v>7</v>
      </c>
      <c r="Q43" s="311">
        <f>P37+$J$4</f>
        <v>6</v>
      </c>
      <c r="R43" s="311">
        <f t="shared" ref="R43" si="12">P43+$J$4</f>
        <v>7</v>
      </c>
      <c r="S43" s="311" t="str">
        <f>IF(S37="",IF($V$5=M43,4,""),S37+1)</f>
        <v/>
      </c>
      <c r="T43" s="311">
        <f>IF(P43&lt;=$G$2,1,0)</f>
        <v>0</v>
      </c>
      <c r="U43" s="32" t="s">
        <v>168</v>
      </c>
      <c r="V43" s="32" t="str">
        <f>IF(V37="",IF(V$3='SMI reporting logic (NO EDIT)'!$M$13,'SMI - SED reporting schedule'!B$15,""),VLOOKUP(V37,$A$1:$B$401,2,FALSE))</f>
        <v/>
      </c>
      <c r="W43" s="32" t="str">
        <f t="shared" ref="W43:W48" si="13">IF($T$43=1,V43,"")</f>
        <v/>
      </c>
    </row>
    <row r="44" spans="1:25" ht="15" thickBot="1" x14ac:dyDescent="0.4">
      <c r="A44" s="15" t="s">
        <v>118</v>
      </c>
      <c r="B44" s="15" t="s">
        <v>117</v>
      </c>
      <c r="D44" s="146" t="str">
        <f t="shared" si="1"/>
        <v/>
      </c>
      <c r="F44" s="146" t="str">
        <f t="shared" si="2"/>
        <v/>
      </c>
      <c r="H44" s="14" t="str">
        <f>IF(COUNTA($D$2:D44)&lt;=$G$2,COUNTA($D$2:D44),"")</f>
        <v/>
      </c>
      <c r="I44" s="14"/>
      <c r="J44" s="147"/>
      <c r="K44" s="31"/>
      <c r="M44" s="319"/>
      <c r="N44" s="319"/>
      <c r="O44" s="319"/>
      <c r="P44" s="312"/>
      <c r="Q44" s="312"/>
      <c r="R44" s="312"/>
      <c r="S44" s="312"/>
      <c r="T44" s="312"/>
      <c r="U44" s="32" t="s">
        <v>25</v>
      </c>
      <c r="V44" s="32" t="str">
        <f>IF(V38="",IF(V$3='SMI reporting logic (NO EDIT)'!$M$13,'SMI - SED reporting schedule'!B$15,""),VLOOKUP(V38,$A$1:$B$401,2,FALSE))</f>
        <v/>
      </c>
      <c r="W44" s="32" t="str">
        <f t="shared" si="13"/>
        <v/>
      </c>
    </row>
    <row r="45" spans="1:25" ht="15" thickBot="1" x14ac:dyDescent="0.4">
      <c r="A45" s="15" t="s">
        <v>117</v>
      </c>
      <c r="B45" s="15" t="s">
        <v>116</v>
      </c>
      <c r="D45" s="146" t="str">
        <f t="shared" si="1"/>
        <v/>
      </c>
      <c r="F45" s="146" t="str">
        <f t="shared" si="2"/>
        <v/>
      </c>
      <c r="H45" s="14" t="str">
        <f>IF(COUNTA($D$2:D45)&lt;=$G$2,COUNTA($D$2:D45),"")</f>
        <v/>
      </c>
      <c r="I45" s="14"/>
      <c r="J45" s="147"/>
      <c r="K45" s="31"/>
      <c r="M45" s="319"/>
      <c r="N45" s="319"/>
      <c r="O45" s="319"/>
      <c r="P45" s="312"/>
      <c r="Q45" s="312"/>
      <c r="R45" s="312"/>
      <c r="S45" s="312"/>
      <c r="T45" s="312"/>
      <c r="U45" s="32" t="s">
        <v>52</v>
      </c>
      <c r="V45" s="32" t="str">
        <f>IF(V39="",IF(V$4='SMI reporting logic (NO EDIT)'!$M$13,'SMI - SED reporting schedule'!B$15,""),VLOOKUP(V39,$A$1:$B$401,2,FALSE))</f>
        <v/>
      </c>
      <c r="W45" s="32" t="str">
        <f t="shared" si="13"/>
        <v/>
      </c>
    </row>
    <row r="46" spans="1:25" ht="15" thickBot="1" x14ac:dyDescent="0.4">
      <c r="A46" s="15" t="s">
        <v>116</v>
      </c>
      <c r="B46" s="15" t="s">
        <v>115</v>
      </c>
      <c r="D46" s="146" t="str">
        <f t="shared" si="1"/>
        <v/>
      </c>
      <c r="F46" s="146" t="str">
        <f t="shared" si="2"/>
        <v/>
      </c>
      <c r="H46" s="14" t="str">
        <f>IF(COUNTA($D$2:D46)&lt;=$G$2,COUNTA($D$2:D46),"")</f>
        <v/>
      </c>
      <c r="I46" s="14"/>
      <c r="J46" s="147"/>
      <c r="K46" s="31"/>
      <c r="M46" s="319"/>
      <c r="N46" s="319"/>
      <c r="O46" s="319"/>
      <c r="P46" s="312"/>
      <c r="Q46" s="312"/>
      <c r="R46" s="312"/>
      <c r="S46" s="312"/>
      <c r="T46" s="312"/>
      <c r="U46" s="32" t="s">
        <v>243</v>
      </c>
      <c r="V46" s="32" t="str">
        <f>IF(MOD(R43,4)=0, "AA" &amp; R43/4, "")</f>
        <v/>
      </c>
      <c r="W46" s="32" t="str">
        <f t="shared" si="13"/>
        <v/>
      </c>
    </row>
    <row r="47" spans="1:25" ht="15" thickBot="1" x14ac:dyDescent="0.4">
      <c r="A47" s="15" t="s">
        <v>115</v>
      </c>
      <c r="B47" s="15" t="s">
        <v>114</v>
      </c>
      <c r="D47" s="146" t="str">
        <f t="shared" si="1"/>
        <v/>
      </c>
      <c r="F47" s="146" t="str">
        <f t="shared" si="2"/>
        <v/>
      </c>
      <c r="H47" s="14" t="str">
        <f>IF(COUNTA($D$2:D47)&lt;=$G$2,COUNTA($D$2:D47),"")</f>
        <v/>
      </c>
      <c r="I47" s="14"/>
      <c r="J47" s="147"/>
      <c r="K47" s="31"/>
      <c r="M47" s="319"/>
      <c r="N47" s="319"/>
      <c r="O47" s="319"/>
      <c r="P47" s="312"/>
      <c r="Q47" s="312"/>
      <c r="R47" s="312"/>
      <c r="S47" s="312"/>
      <c r="T47" s="312"/>
      <c r="U47" s="32" t="s">
        <v>53</v>
      </c>
      <c r="V47" s="32" t="str">
        <f>IF(S43="","",IF(MOD(S43,4)=0, "CY" &amp; ($I$2-1+S43/4), ""))</f>
        <v/>
      </c>
      <c r="W47" s="32" t="str">
        <f t="shared" si="13"/>
        <v/>
      </c>
    </row>
    <row r="48" spans="1:25" ht="15" thickBot="1" x14ac:dyDescent="0.4">
      <c r="A48" s="15" t="s">
        <v>114</v>
      </c>
      <c r="B48" s="15" t="s">
        <v>113</v>
      </c>
      <c r="D48" s="146" t="str">
        <f t="shared" si="1"/>
        <v/>
      </c>
      <c r="F48" s="146" t="str">
        <f t="shared" si="2"/>
        <v/>
      </c>
      <c r="H48" s="14" t="str">
        <f>IF(COUNTA($D$2:D48)&lt;=$G$2,COUNTA($D$2:D48),"")</f>
        <v/>
      </c>
      <c r="I48" s="14"/>
      <c r="J48" s="147"/>
      <c r="K48" s="31"/>
      <c r="M48" s="320"/>
      <c r="N48" s="320"/>
      <c r="O48" s="320"/>
      <c r="P48" s="313"/>
      <c r="Q48" s="313"/>
      <c r="R48" s="313"/>
      <c r="S48" s="313"/>
      <c r="T48" s="313"/>
      <c r="U48" s="32" t="s">
        <v>54</v>
      </c>
      <c r="V48" s="32" t="str">
        <f>IF(MOD(Q43,4)=0, "DY" &amp; Q43/4, "")</f>
        <v/>
      </c>
      <c r="W48" s="32" t="str">
        <f t="shared" si="13"/>
        <v/>
      </c>
    </row>
    <row r="49" spans="1:23" ht="30.75" customHeight="1" thickBot="1" x14ac:dyDescent="0.4">
      <c r="A49" s="15" t="s">
        <v>113</v>
      </c>
      <c r="B49" s="15" t="s">
        <v>112</v>
      </c>
      <c r="D49" s="146" t="str">
        <f t="shared" si="1"/>
        <v/>
      </c>
      <c r="F49" s="146" t="str">
        <f t="shared" si="2"/>
        <v/>
      </c>
      <c r="H49" s="14" t="str">
        <f>IF(COUNTA($D$2:D49)&lt;=$G$2,COUNTA($D$2:D49),"")</f>
        <v/>
      </c>
      <c r="I49" s="14"/>
      <c r="J49" s="147"/>
      <c r="K49" s="31"/>
      <c r="M49" s="318">
        <f>EDATE(M43,3)</f>
        <v>639</v>
      </c>
      <c r="N49" s="318" t="str">
        <f>IF(N43="","",(EDATE(N43,3)))</f>
        <v/>
      </c>
      <c r="O49" s="318" t="str">
        <f>IF(O43="","",(EDATE(O43,3)))</f>
        <v/>
      </c>
      <c r="P49" s="311">
        <f>COUNT($M$7:M54)</f>
        <v>8</v>
      </c>
      <c r="Q49" s="311">
        <f>P43+$J$4</f>
        <v>7</v>
      </c>
      <c r="R49" s="311">
        <f t="shared" ref="R49" si="14">P49+$J$4</f>
        <v>8</v>
      </c>
      <c r="S49" s="311" t="str">
        <f>IF(S43="",IF($V$5=M49,4,""),S43+1)</f>
        <v/>
      </c>
      <c r="T49" s="311">
        <f>IF(P49&lt;=$G$2,1,0)</f>
        <v>0</v>
      </c>
      <c r="U49" s="32" t="s">
        <v>168</v>
      </c>
      <c r="V49" s="32" t="str">
        <f>IF(V43="",IF(V$3='SMI reporting logic (NO EDIT)'!$M$13,'SMI - SED reporting schedule'!B$15,""),VLOOKUP(V43,$A$1:$B$401,2,FALSE))</f>
        <v/>
      </c>
      <c r="W49" s="32" t="str">
        <f t="shared" ref="W49:W54" si="15">IF($T$49=1,V49,"")</f>
        <v/>
      </c>
    </row>
    <row r="50" spans="1:23" ht="15" thickBot="1" x14ac:dyDescent="0.4">
      <c r="A50" s="15" t="s">
        <v>112</v>
      </c>
      <c r="B50" s="15" t="s">
        <v>111</v>
      </c>
      <c r="D50" s="146" t="str">
        <f t="shared" si="1"/>
        <v/>
      </c>
      <c r="F50" s="146" t="str">
        <f t="shared" si="2"/>
        <v/>
      </c>
      <c r="H50" s="14" t="str">
        <f>IF(COUNTA($D$2:D50)&lt;=$G$2,COUNTA($D$2:D50),"")</f>
        <v/>
      </c>
      <c r="I50" s="14"/>
      <c r="J50" s="147"/>
      <c r="K50" s="31"/>
      <c r="M50" s="319"/>
      <c r="N50" s="319"/>
      <c r="O50" s="319"/>
      <c r="P50" s="312"/>
      <c r="Q50" s="312"/>
      <c r="R50" s="312"/>
      <c r="S50" s="312"/>
      <c r="T50" s="312"/>
      <c r="U50" s="32" t="s">
        <v>25</v>
      </c>
      <c r="V50" s="32" t="str">
        <f>IF(V44="",IF(V$3='SMI reporting logic (NO EDIT)'!$M$13,'SMI - SED reporting schedule'!B$15,""),VLOOKUP(V44,$A$1:$B$401,2,FALSE))</f>
        <v/>
      </c>
      <c r="W50" s="32" t="str">
        <f t="shared" si="15"/>
        <v/>
      </c>
    </row>
    <row r="51" spans="1:23" ht="15" thickBot="1" x14ac:dyDescent="0.4">
      <c r="A51" s="15" t="s">
        <v>111</v>
      </c>
      <c r="B51" s="15" t="s">
        <v>110</v>
      </c>
      <c r="D51" s="146" t="str">
        <f t="shared" si="1"/>
        <v/>
      </c>
      <c r="F51" s="146" t="str">
        <f t="shared" si="2"/>
        <v/>
      </c>
      <c r="H51" s="14" t="str">
        <f>IF(COUNTA($D$2:D51)&lt;=$G$2,COUNTA($D$2:D51),"")</f>
        <v/>
      </c>
      <c r="I51" s="14"/>
      <c r="J51" s="147"/>
      <c r="K51" s="31"/>
      <c r="M51" s="319"/>
      <c r="N51" s="319"/>
      <c r="O51" s="319"/>
      <c r="P51" s="312"/>
      <c r="Q51" s="312"/>
      <c r="R51" s="312"/>
      <c r="S51" s="312"/>
      <c r="T51" s="312"/>
      <c r="U51" s="32" t="s">
        <v>52</v>
      </c>
      <c r="V51" s="32" t="str">
        <f>IF(V45="",IF(V$4='SMI reporting logic (NO EDIT)'!$M$13,'SMI - SED reporting schedule'!B$15,""),VLOOKUP(V45,$A$1:$B$401,2,FALSE))</f>
        <v/>
      </c>
      <c r="W51" s="32" t="str">
        <f t="shared" si="15"/>
        <v/>
      </c>
    </row>
    <row r="52" spans="1:23" ht="15" thickBot="1" x14ac:dyDescent="0.4">
      <c r="A52" s="15" t="s">
        <v>110</v>
      </c>
      <c r="B52" s="15" t="s">
        <v>109</v>
      </c>
      <c r="D52" s="146" t="str">
        <f t="shared" si="1"/>
        <v/>
      </c>
      <c r="F52" s="146" t="str">
        <f t="shared" si="2"/>
        <v/>
      </c>
      <c r="H52" s="14" t="str">
        <f>IF(COUNTA($D$2:D52)&lt;=$G$2,COUNTA($D$2:D52),"")</f>
        <v/>
      </c>
      <c r="I52" s="14"/>
      <c r="J52" s="147"/>
      <c r="K52" s="31"/>
      <c r="M52" s="319"/>
      <c r="N52" s="319"/>
      <c r="O52" s="319"/>
      <c r="P52" s="312"/>
      <c r="Q52" s="312"/>
      <c r="R52" s="312"/>
      <c r="S52" s="312"/>
      <c r="T52" s="312"/>
      <c r="U52" s="32" t="s">
        <v>243</v>
      </c>
      <c r="V52" s="32" t="str">
        <f t="shared" ref="V52" si="16">IF(MOD(R49,4)=0, "AA" &amp; R49/4, "")</f>
        <v>AA2</v>
      </c>
      <c r="W52" s="32" t="str">
        <f t="shared" si="15"/>
        <v/>
      </c>
    </row>
    <row r="53" spans="1:23" ht="15" thickBot="1" x14ac:dyDescent="0.4">
      <c r="A53" s="15" t="s">
        <v>109</v>
      </c>
      <c r="B53" s="15" t="s">
        <v>108</v>
      </c>
      <c r="D53" s="146" t="str">
        <f t="shared" si="1"/>
        <v/>
      </c>
      <c r="F53" s="146" t="str">
        <f t="shared" si="2"/>
        <v/>
      </c>
      <c r="H53" s="14" t="str">
        <f>IF(COUNTA($D$2:D53)&lt;=$G$2,COUNTA($D$2:D53),"")</f>
        <v/>
      </c>
      <c r="I53" s="14"/>
      <c r="J53" s="147"/>
      <c r="K53" s="31"/>
      <c r="M53" s="319"/>
      <c r="N53" s="319"/>
      <c r="O53" s="319"/>
      <c r="P53" s="312"/>
      <c r="Q53" s="312"/>
      <c r="R53" s="312"/>
      <c r="S53" s="312"/>
      <c r="T53" s="312"/>
      <c r="U53" s="32" t="s">
        <v>53</v>
      </c>
      <c r="V53" s="32" t="str">
        <f t="shared" ref="V53" si="17">IF(S49="","",IF(MOD(S49,4)=0, "CY" &amp; ($I$2-1+S49/4), ""))</f>
        <v/>
      </c>
      <c r="W53" s="32" t="str">
        <f t="shared" si="15"/>
        <v/>
      </c>
    </row>
    <row r="54" spans="1:23" ht="15" thickBot="1" x14ac:dyDescent="0.4">
      <c r="A54" s="15" t="s">
        <v>108</v>
      </c>
      <c r="B54" s="15" t="s">
        <v>107</v>
      </c>
      <c r="D54" s="146" t="str">
        <f t="shared" si="1"/>
        <v/>
      </c>
      <c r="F54" s="146" t="str">
        <f t="shared" si="2"/>
        <v/>
      </c>
      <c r="H54" s="14" t="str">
        <f>IF(COUNTA($D$2:D54)&lt;=$G$2,COUNTA($D$2:D54),"")</f>
        <v/>
      </c>
      <c r="I54" s="14"/>
      <c r="J54" s="147"/>
      <c r="K54" s="31"/>
      <c r="M54" s="320"/>
      <c r="N54" s="320"/>
      <c r="O54" s="320"/>
      <c r="P54" s="313"/>
      <c r="Q54" s="313"/>
      <c r="R54" s="313"/>
      <c r="S54" s="313"/>
      <c r="T54" s="313"/>
      <c r="U54" s="32" t="s">
        <v>54</v>
      </c>
      <c r="V54" s="32" t="str">
        <f t="shared" ref="V54" si="18">IF(MOD(Q49,4)=0, "DY" &amp; Q49/4, "")</f>
        <v/>
      </c>
      <c r="W54" s="32" t="str">
        <f t="shared" si="15"/>
        <v/>
      </c>
    </row>
    <row r="55" spans="1:23" ht="30.75" customHeight="1" thickBot="1" x14ac:dyDescent="0.4">
      <c r="A55" s="15" t="s">
        <v>107</v>
      </c>
      <c r="B55" s="15" t="s">
        <v>106</v>
      </c>
      <c r="D55" s="146" t="str">
        <f t="shared" si="1"/>
        <v/>
      </c>
      <c r="F55" s="146" t="str">
        <f t="shared" si="2"/>
        <v/>
      </c>
      <c r="H55" s="14" t="str">
        <f>IF(COUNTA($D$2:D55)&lt;=$G$2,COUNTA($D$2:D55),"")</f>
        <v/>
      </c>
      <c r="I55" s="14"/>
      <c r="J55" s="147"/>
      <c r="K55" s="31"/>
      <c r="M55" s="315">
        <f>EDATE(M49,3)</f>
        <v>730</v>
      </c>
      <c r="N55" s="315" t="str">
        <f>IF(N49="","",(EDATE(N49,3)))</f>
        <v/>
      </c>
      <c r="O55" s="315" t="str">
        <f>IF(O49="","",(EDATE(O49,3)))</f>
        <v/>
      </c>
      <c r="P55" s="308">
        <f>COUNT($M$7:M60)</f>
        <v>9</v>
      </c>
      <c r="Q55" s="308">
        <f>P49+$J$4</f>
        <v>8</v>
      </c>
      <c r="R55" s="308">
        <f t="shared" ref="R55" si="19">P55+$J$4</f>
        <v>9</v>
      </c>
      <c r="S55" s="308" t="str">
        <f>IF(S49="",IF($V$5=M55,4,""),S49+1)</f>
        <v/>
      </c>
      <c r="T55" s="308">
        <f>IF(P55&lt;=$G$2,1,0)</f>
        <v>0</v>
      </c>
      <c r="U55" s="33" t="s">
        <v>168</v>
      </c>
      <c r="V55" s="33" t="str">
        <f>IF(V49="",IF(V$3='SMI reporting logic (NO EDIT)'!$M$13,'SMI - SED reporting schedule'!B$15,""),VLOOKUP(V49,$A$1:$B$401,2,FALSE))</f>
        <v/>
      </c>
      <c r="W55" s="33" t="str">
        <f t="shared" ref="W55:W60" si="20">IF($T$55=1,V55,"")</f>
        <v/>
      </c>
    </row>
    <row r="56" spans="1:23" ht="15" thickBot="1" x14ac:dyDescent="0.4">
      <c r="A56" s="15" t="s">
        <v>106</v>
      </c>
      <c r="B56" s="15" t="s">
        <v>105</v>
      </c>
      <c r="D56" s="146" t="str">
        <f t="shared" si="1"/>
        <v/>
      </c>
      <c r="F56" s="146" t="str">
        <f t="shared" si="2"/>
        <v/>
      </c>
      <c r="H56" s="14" t="str">
        <f>IF(COUNTA($D$2:D56)&lt;=$G$2,COUNTA($D$2:D56),"")</f>
        <v/>
      </c>
      <c r="I56" s="14"/>
      <c r="J56" s="147"/>
      <c r="K56" s="31"/>
      <c r="M56" s="316"/>
      <c r="N56" s="316"/>
      <c r="O56" s="316"/>
      <c r="P56" s="309"/>
      <c r="Q56" s="309"/>
      <c r="R56" s="309"/>
      <c r="S56" s="309"/>
      <c r="T56" s="309"/>
      <c r="U56" s="33" t="s">
        <v>25</v>
      </c>
      <c r="V56" s="33" t="str">
        <f>IF(V50="",IF(V$3='SMI reporting logic (NO EDIT)'!$M$13,'SMI - SED reporting schedule'!B$15,""),VLOOKUP(V50,$A$1:$B$401,2,FALSE))</f>
        <v/>
      </c>
      <c r="W56" s="33" t="str">
        <f t="shared" si="20"/>
        <v/>
      </c>
    </row>
    <row r="57" spans="1:23" ht="15" thickBot="1" x14ac:dyDescent="0.4">
      <c r="A57" s="15" t="s">
        <v>105</v>
      </c>
      <c r="B57" s="15" t="s">
        <v>104</v>
      </c>
      <c r="D57" s="146" t="str">
        <f t="shared" si="1"/>
        <v/>
      </c>
      <c r="F57" s="146" t="str">
        <f t="shared" si="2"/>
        <v/>
      </c>
      <c r="H57" s="14" t="str">
        <f>IF(COUNTA($D$2:D57)&lt;=$G$2,COUNTA($D$2:D57),"")</f>
        <v/>
      </c>
      <c r="I57" s="14"/>
      <c r="J57" s="147"/>
      <c r="K57" s="31"/>
      <c r="M57" s="316"/>
      <c r="N57" s="316"/>
      <c r="O57" s="316"/>
      <c r="P57" s="309"/>
      <c r="Q57" s="309"/>
      <c r="R57" s="309"/>
      <c r="S57" s="309"/>
      <c r="T57" s="309"/>
      <c r="U57" s="33" t="s">
        <v>52</v>
      </c>
      <c r="V57" s="33" t="str">
        <f>IF(V51="",IF(V$4='SMI reporting logic (NO EDIT)'!$M$13,'SMI - SED reporting schedule'!B$15,""),VLOOKUP(V51,$A$1:$B$401,2,FALSE))</f>
        <v/>
      </c>
      <c r="W57" s="33" t="str">
        <f t="shared" si="20"/>
        <v/>
      </c>
    </row>
    <row r="58" spans="1:23" ht="15" thickBot="1" x14ac:dyDescent="0.4">
      <c r="A58" s="15" t="s">
        <v>104</v>
      </c>
      <c r="B58" s="15" t="s">
        <v>103</v>
      </c>
      <c r="D58" s="146" t="str">
        <f t="shared" si="1"/>
        <v/>
      </c>
      <c r="F58" s="146" t="str">
        <f t="shared" si="2"/>
        <v/>
      </c>
      <c r="H58" s="14" t="str">
        <f>IF(COUNTA($D$2:D58)&lt;=$G$2,COUNTA($D$2:D58),"")</f>
        <v/>
      </c>
      <c r="I58" s="14"/>
      <c r="J58" s="147"/>
      <c r="K58" s="31"/>
      <c r="M58" s="316"/>
      <c r="N58" s="316"/>
      <c r="O58" s="316"/>
      <c r="P58" s="309"/>
      <c r="Q58" s="309"/>
      <c r="R58" s="309"/>
      <c r="S58" s="309"/>
      <c r="T58" s="309"/>
      <c r="U58" s="33" t="s">
        <v>243</v>
      </c>
      <c r="V58" s="33" t="str">
        <f t="shared" ref="V58" si="21">IF(MOD(R55,4)=0, "AA" &amp; R55/4, "")</f>
        <v/>
      </c>
      <c r="W58" s="33" t="str">
        <f t="shared" si="20"/>
        <v/>
      </c>
    </row>
    <row r="59" spans="1:23" ht="15" thickBot="1" x14ac:dyDescent="0.4">
      <c r="A59" s="15" t="s">
        <v>103</v>
      </c>
      <c r="B59" s="15" t="s">
        <v>102</v>
      </c>
      <c r="D59" s="146" t="str">
        <f t="shared" si="1"/>
        <v/>
      </c>
      <c r="F59" s="146" t="str">
        <f t="shared" si="2"/>
        <v/>
      </c>
      <c r="H59" s="14" t="str">
        <f>IF(COUNTA($D$2:D59)&lt;=$G$2,COUNTA($D$2:D59),"")</f>
        <v/>
      </c>
      <c r="I59" s="14"/>
      <c r="J59" s="147"/>
      <c r="K59" s="31"/>
      <c r="M59" s="316"/>
      <c r="N59" s="316"/>
      <c r="O59" s="316"/>
      <c r="P59" s="309"/>
      <c r="Q59" s="309"/>
      <c r="R59" s="309"/>
      <c r="S59" s="309"/>
      <c r="T59" s="309"/>
      <c r="U59" s="33" t="s">
        <v>53</v>
      </c>
      <c r="V59" s="33" t="str">
        <f t="shared" ref="V59" si="22">IF(S55="","",IF(MOD(S55,4)=0, "CY" &amp; ($I$2-1+S55/4), ""))</f>
        <v/>
      </c>
      <c r="W59" s="33" t="str">
        <f t="shared" si="20"/>
        <v/>
      </c>
    </row>
    <row r="60" spans="1:23" ht="15" thickBot="1" x14ac:dyDescent="0.4">
      <c r="A60" s="15" t="s">
        <v>102</v>
      </c>
      <c r="B60" s="15" t="s">
        <v>101</v>
      </c>
      <c r="D60" s="146" t="str">
        <f t="shared" si="1"/>
        <v/>
      </c>
      <c r="F60" s="146" t="str">
        <f t="shared" si="2"/>
        <v/>
      </c>
      <c r="H60" s="14" t="str">
        <f>IF(COUNTA($D$2:D60)&lt;=$G$2,COUNTA($D$2:D60),"")</f>
        <v/>
      </c>
      <c r="I60" s="14"/>
      <c r="J60" s="147"/>
      <c r="K60" s="31"/>
      <c r="M60" s="317"/>
      <c r="N60" s="317"/>
      <c r="O60" s="317"/>
      <c r="P60" s="310"/>
      <c r="Q60" s="310"/>
      <c r="R60" s="310"/>
      <c r="S60" s="310"/>
      <c r="T60" s="310"/>
      <c r="U60" s="33" t="s">
        <v>54</v>
      </c>
      <c r="V60" s="33" t="str">
        <f t="shared" ref="V60" si="23">IF(MOD(Q55,4)=0, "DY" &amp; Q55/4, "")</f>
        <v>DY2</v>
      </c>
      <c r="W60" s="33" t="str">
        <f t="shared" si="20"/>
        <v/>
      </c>
    </row>
    <row r="61" spans="1:23" ht="15" thickBot="1" x14ac:dyDescent="0.4">
      <c r="A61" s="15" t="s">
        <v>101</v>
      </c>
      <c r="B61" s="15" t="s">
        <v>100</v>
      </c>
      <c r="D61" s="146" t="str">
        <f t="shared" si="1"/>
        <v/>
      </c>
      <c r="F61" s="146" t="str">
        <f t="shared" si="2"/>
        <v/>
      </c>
      <c r="H61" s="14" t="str">
        <f>IF(COUNTA($D$2:D61)&lt;=$G$2,COUNTA($D$2:D61),"")</f>
        <v/>
      </c>
      <c r="I61" s="14"/>
      <c r="J61" s="147"/>
      <c r="K61" s="31"/>
      <c r="M61" s="315">
        <f>EDATE(M55,3)</f>
        <v>820</v>
      </c>
      <c r="N61" s="315" t="str">
        <f>IF(N55="","",(EDATE(N55,3)))</f>
        <v/>
      </c>
      <c r="O61" s="315" t="str">
        <f>IF(O55="","",(EDATE(O55,3)))</f>
        <v/>
      </c>
      <c r="P61" s="308">
        <f>COUNT($M$7:M66)</f>
        <v>10</v>
      </c>
      <c r="Q61" s="308">
        <f>P55+$J$4</f>
        <v>9</v>
      </c>
      <c r="R61" s="308">
        <f t="shared" ref="R61" si="24">P61+$J$4</f>
        <v>10</v>
      </c>
      <c r="S61" s="308" t="str">
        <f>IF(S55="",IF($V$5=M61,4,""),S55+1)</f>
        <v/>
      </c>
      <c r="T61" s="308">
        <f>IF(P61&lt;=$G$2,1,0)</f>
        <v>0</v>
      </c>
      <c r="U61" s="33" t="s">
        <v>168</v>
      </c>
      <c r="V61" s="33" t="str">
        <f>IF(V55="",IF(V$3='SMI reporting logic (NO EDIT)'!$M$13,'SMI - SED reporting schedule'!B$15,""),VLOOKUP(V55,$A$1:$B$401,2,FALSE))</f>
        <v/>
      </c>
      <c r="W61" s="33" t="str">
        <f t="shared" ref="W61:W66" si="25">IF($T$61=1,V61,"")</f>
        <v/>
      </c>
    </row>
    <row r="62" spans="1:23" ht="15" thickBot="1" x14ac:dyDescent="0.4">
      <c r="A62" s="15" t="s">
        <v>100</v>
      </c>
      <c r="B62" s="15" t="s">
        <v>99</v>
      </c>
      <c r="D62" s="146" t="str">
        <f t="shared" si="1"/>
        <v/>
      </c>
      <c r="F62" s="146" t="str">
        <f t="shared" si="2"/>
        <v/>
      </c>
      <c r="H62" s="14" t="str">
        <f>IF(COUNTA($D$2:D62)&lt;=$G$2,COUNTA($D$2:D62),"")</f>
        <v/>
      </c>
      <c r="I62" s="14"/>
      <c r="J62" s="147"/>
      <c r="K62" s="31"/>
      <c r="M62" s="316"/>
      <c r="N62" s="316"/>
      <c r="O62" s="316"/>
      <c r="P62" s="309"/>
      <c r="Q62" s="309"/>
      <c r="R62" s="309"/>
      <c r="S62" s="309"/>
      <c r="T62" s="309"/>
      <c r="U62" s="33" t="s">
        <v>25</v>
      </c>
      <c r="V62" s="33" t="str">
        <f>IF(V56="",IF(V$3='SMI reporting logic (NO EDIT)'!$M$13,'SMI - SED reporting schedule'!B$15,""),VLOOKUP(V56,$A$1:$B$401,2,FALSE))</f>
        <v/>
      </c>
      <c r="W62" s="33" t="str">
        <f t="shared" si="25"/>
        <v/>
      </c>
    </row>
    <row r="63" spans="1:23" ht="15" thickBot="1" x14ac:dyDescent="0.4">
      <c r="A63" s="15" t="s">
        <v>99</v>
      </c>
      <c r="B63" s="15" t="s">
        <v>98</v>
      </c>
      <c r="D63" s="146" t="str">
        <f t="shared" si="1"/>
        <v/>
      </c>
      <c r="F63" s="146" t="str">
        <f t="shared" si="2"/>
        <v/>
      </c>
      <c r="H63" s="14" t="str">
        <f>IF(COUNTA($D$2:D63)&lt;=$G$2,COUNTA($D$2:D63),"")</f>
        <v/>
      </c>
      <c r="I63" s="14"/>
      <c r="J63" s="147"/>
      <c r="K63" s="31"/>
      <c r="M63" s="316"/>
      <c r="N63" s="316"/>
      <c r="O63" s="316"/>
      <c r="P63" s="309"/>
      <c r="Q63" s="309"/>
      <c r="R63" s="309"/>
      <c r="S63" s="309"/>
      <c r="T63" s="309"/>
      <c r="U63" s="33" t="s">
        <v>52</v>
      </c>
      <c r="V63" s="33" t="str">
        <f>IF(V57="",IF(V$4='SMI reporting logic (NO EDIT)'!$M$13,'SMI - SED reporting schedule'!B$15,""),VLOOKUP(V57,$A$1:$B$401,2,FALSE))</f>
        <v/>
      </c>
      <c r="W63" s="33" t="str">
        <f t="shared" si="25"/>
        <v/>
      </c>
    </row>
    <row r="64" spans="1:23" ht="15" thickBot="1" x14ac:dyDescent="0.4">
      <c r="A64" s="15" t="s">
        <v>98</v>
      </c>
      <c r="B64" s="15" t="s">
        <v>97</v>
      </c>
      <c r="D64" s="146" t="str">
        <f t="shared" si="1"/>
        <v/>
      </c>
      <c r="F64" s="146" t="str">
        <f t="shared" si="2"/>
        <v/>
      </c>
      <c r="H64" s="14" t="str">
        <f>IF(COUNTA($D$2:D64)&lt;=$G$2,COUNTA($D$2:D64),"")</f>
        <v/>
      </c>
      <c r="I64" s="14"/>
      <c r="J64" s="147"/>
      <c r="K64" s="31"/>
      <c r="M64" s="316"/>
      <c r="N64" s="316"/>
      <c r="O64" s="316"/>
      <c r="P64" s="309"/>
      <c r="Q64" s="309"/>
      <c r="R64" s="309"/>
      <c r="S64" s="309"/>
      <c r="T64" s="309"/>
      <c r="U64" s="33" t="s">
        <v>243</v>
      </c>
      <c r="V64" s="33" t="str">
        <f t="shared" ref="V64" si="26">IF(MOD(R61,4)=0, "AA" &amp; R61/4, "")</f>
        <v/>
      </c>
      <c r="W64" s="33" t="str">
        <f t="shared" si="25"/>
        <v/>
      </c>
    </row>
    <row r="65" spans="1:23" ht="15" thickBot="1" x14ac:dyDescent="0.4">
      <c r="A65" s="15" t="s">
        <v>97</v>
      </c>
      <c r="B65" s="15" t="s">
        <v>96</v>
      </c>
      <c r="D65" s="146" t="str">
        <f t="shared" si="1"/>
        <v/>
      </c>
      <c r="F65" s="146" t="str">
        <f t="shared" si="2"/>
        <v/>
      </c>
      <c r="H65" s="14" t="str">
        <f>IF(COUNTA($D$2:D65)&lt;=$G$2,COUNTA($D$2:D65),"")</f>
        <v/>
      </c>
      <c r="I65" s="14"/>
      <c r="J65" s="147"/>
      <c r="K65" s="31"/>
      <c r="M65" s="316"/>
      <c r="N65" s="316"/>
      <c r="O65" s="316"/>
      <c r="P65" s="309"/>
      <c r="Q65" s="309"/>
      <c r="R65" s="309"/>
      <c r="S65" s="309"/>
      <c r="T65" s="309"/>
      <c r="U65" s="33" t="s">
        <v>53</v>
      </c>
      <c r="V65" s="33" t="str">
        <f t="shared" ref="V65" si="27">IF(S61="","",IF(MOD(S61,4)=0, "CY" &amp; ($I$2-1+S61/4), ""))</f>
        <v/>
      </c>
      <c r="W65" s="33" t="str">
        <f t="shared" si="25"/>
        <v/>
      </c>
    </row>
    <row r="66" spans="1:23" ht="15" thickBot="1" x14ac:dyDescent="0.4">
      <c r="A66" s="15" t="s">
        <v>96</v>
      </c>
      <c r="B66" s="15" t="s">
        <v>95</v>
      </c>
      <c r="D66" s="146" t="str">
        <f t="shared" si="1"/>
        <v/>
      </c>
      <c r="F66" s="146" t="str">
        <f t="shared" si="2"/>
        <v/>
      </c>
      <c r="H66" s="14" t="str">
        <f>IF(COUNTA($D$2:D66)&lt;=$G$2,COUNTA($D$2:D66),"")</f>
        <v/>
      </c>
      <c r="I66" s="14"/>
      <c r="J66" s="147"/>
      <c r="K66" s="31"/>
      <c r="M66" s="317"/>
      <c r="N66" s="317"/>
      <c r="O66" s="317"/>
      <c r="P66" s="310"/>
      <c r="Q66" s="310"/>
      <c r="R66" s="310"/>
      <c r="S66" s="310"/>
      <c r="T66" s="310"/>
      <c r="U66" s="33" t="s">
        <v>54</v>
      </c>
      <c r="V66" s="33" t="str">
        <f t="shared" ref="V66" si="28">IF(MOD(Q61,4)=0, "DY" &amp; Q61/4, "")</f>
        <v/>
      </c>
      <c r="W66" s="33" t="str">
        <f t="shared" si="25"/>
        <v/>
      </c>
    </row>
    <row r="67" spans="1:23" ht="30.75" customHeight="1" thickBot="1" x14ac:dyDescent="0.4">
      <c r="A67" s="15" t="s">
        <v>95</v>
      </c>
      <c r="B67" s="15" t="s">
        <v>94</v>
      </c>
      <c r="D67" s="146" t="str">
        <f t="shared" si="1"/>
        <v/>
      </c>
      <c r="F67" s="146" t="str">
        <f t="shared" si="2"/>
        <v/>
      </c>
      <c r="H67" s="14" t="str">
        <f>IF(COUNTA($D$2:D67)&lt;=$G$2,COUNTA($D$2:D67),"")</f>
        <v/>
      </c>
      <c r="I67" s="14"/>
      <c r="J67" s="147"/>
      <c r="K67" s="31"/>
      <c r="M67" s="315">
        <f>EDATE(M61,3)</f>
        <v>912</v>
      </c>
      <c r="N67" s="315" t="str">
        <f>IF(N61="","",(EDATE(N61,3)))</f>
        <v/>
      </c>
      <c r="O67" s="315" t="str">
        <f>IF(O61="","",(EDATE(O61,3)))</f>
        <v/>
      </c>
      <c r="P67" s="308">
        <f>COUNT($M$7:M72)</f>
        <v>11</v>
      </c>
      <c r="Q67" s="308">
        <f>P61+$J$4</f>
        <v>10</v>
      </c>
      <c r="R67" s="308">
        <f t="shared" ref="R67" si="29">P67+$J$4</f>
        <v>11</v>
      </c>
      <c r="S67" s="308" t="str">
        <f>IF(S61="",IF($V$5=M67,4,""),S61+1)</f>
        <v/>
      </c>
      <c r="T67" s="308">
        <f>IF(P67&lt;=$G$2,1,0)</f>
        <v>0</v>
      </c>
      <c r="U67" s="33" t="s">
        <v>168</v>
      </c>
      <c r="V67" s="33" t="str">
        <f>IF(V61="",IF(V$3='SMI reporting logic (NO EDIT)'!$M$13,'SMI - SED reporting schedule'!B$15,""),VLOOKUP(V61,$A$1:$B$401,2,FALSE))</f>
        <v/>
      </c>
      <c r="W67" s="33" t="str">
        <f t="shared" ref="W67:W72" si="30">IF($T$67=1,V67,"")</f>
        <v/>
      </c>
    </row>
    <row r="68" spans="1:23" ht="15" thickBot="1" x14ac:dyDescent="0.4">
      <c r="A68" s="15" t="s">
        <v>94</v>
      </c>
      <c r="B68" s="15" t="s">
        <v>93</v>
      </c>
      <c r="D68" s="146" t="str">
        <f t="shared" ref="D68:D90" si="31">IF(D67="","",VLOOKUP(D67,$A$1:$B$401,2,FALSE))</f>
        <v/>
      </c>
      <c r="F68" s="146" t="str">
        <f t="shared" ref="F68:F90" si="32">IF(F67="","",VLOOKUP(F67,$A$1:$B$401,2,FALSE))</f>
        <v/>
      </c>
      <c r="H68" s="14" t="str">
        <f>IF(COUNTA($D$2:D68)&lt;=$G$2,COUNTA($D$2:D68),"")</f>
        <v/>
      </c>
      <c r="I68" s="14"/>
      <c r="J68" s="147"/>
      <c r="K68" s="31"/>
      <c r="M68" s="316"/>
      <c r="N68" s="316"/>
      <c r="O68" s="316"/>
      <c r="P68" s="309"/>
      <c r="Q68" s="309"/>
      <c r="R68" s="309"/>
      <c r="S68" s="309"/>
      <c r="T68" s="309"/>
      <c r="U68" s="33" t="s">
        <v>25</v>
      </c>
      <c r="V68" s="33" t="str">
        <f>IF(V62="",IF(V$3='SMI reporting logic (NO EDIT)'!$M$13,'SMI - SED reporting schedule'!B$15,""),VLOOKUP(V62,$A$1:$B$401,2,FALSE))</f>
        <v/>
      </c>
      <c r="W68" s="33" t="str">
        <f t="shared" si="30"/>
        <v/>
      </c>
    </row>
    <row r="69" spans="1:23" ht="15" thickBot="1" x14ac:dyDescent="0.4">
      <c r="A69" s="15" t="s">
        <v>93</v>
      </c>
      <c r="B69" s="15" t="s">
        <v>92</v>
      </c>
      <c r="D69" s="146" t="str">
        <f t="shared" si="31"/>
        <v/>
      </c>
      <c r="F69" s="146" t="str">
        <f t="shared" si="32"/>
        <v/>
      </c>
      <c r="H69" s="14" t="str">
        <f>IF(COUNTA($D$2:D69)&lt;=$G$2,COUNTA($D$2:D69),"")</f>
        <v/>
      </c>
      <c r="I69" s="14"/>
      <c r="J69" s="147"/>
      <c r="K69" s="31"/>
      <c r="M69" s="316"/>
      <c r="N69" s="316"/>
      <c r="O69" s="316"/>
      <c r="P69" s="309"/>
      <c r="Q69" s="309"/>
      <c r="R69" s="309"/>
      <c r="S69" s="309"/>
      <c r="T69" s="309"/>
      <c r="U69" s="33" t="s">
        <v>52</v>
      </c>
      <c r="V69" s="33" t="str">
        <f>IF(V63="",IF(V$4='SMI reporting logic (NO EDIT)'!$M$13,'SMI - SED reporting schedule'!B$15,""),VLOOKUP(V63,$A$1:$B$401,2,FALSE))</f>
        <v/>
      </c>
      <c r="W69" s="33" t="str">
        <f t="shared" si="30"/>
        <v/>
      </c>
    </row>
    <row r="70" spans="1:23" ht="15" thickBot="1" x14ac:dyDescent="0.4">
      <c r="A70" s="15" t="s">
        <v>92</v>
      </c>
      <c r="B70" s="15" t="s">
        <v>91</v>
      </c>
      <c r="D70" s="146" t="str">
        <f t="shared" si="31"/>
        <v/>
      </c>
      <c r="F70" s="146" t="str">
        <f t="shared" si="32"/>
        <v/>
      </c>
      <c r="H70" s="14" t="str">
        <f>IF(COUNTA($D$2:D70)&lt;=$G$2,COUNTA($D$2:D70),"")</f>
        <v/>
      </c>
      <c r="I70" s="14"/>
      <c r="J70" s="147"/>
      <c r="K70" s="31"/>
      <c r="M70" s="316"/>
      <c r="N70" s="316"/>
      <c r="O70" s="316"/>
      <c r="P70" s="309"/>
      <c r="Q70" s="309"/>
      <c r="R70" s="309"/>
      <c r="S70" s="309"/>
      <c r="T70" s="309"/>
      <c r="U70" s="33" t="s">
        <v>243</v>
      </c>
      <c r="V70" s="33" t="str">
        <f t="shared" ref="V70" si="33">IF(MOD(R67,4)=0, "AA" &amp; R67/4, "")</f>
        <v/>
      </c>
      <c r="W70" s="33" t="str">
        <f t="shared" si="30"/>
        <v/>
      </c>
    </row>
    <row r="71" spans="1:23" ht="15" thickBot="1" x14ac:dyDescent="0.4">
      <c r="A71" s="15" t="s">
        <v>91</v>
      </c>
      <c r="B71" s="15" t="s">
        <v>90</v>
      </c>
      <c r="D71" s="146" t="str">
        <f t="shared" si="31"/>
        <v/>
      </c>
      <c r="F71" s="146" t="str">
        <f t="shared" si="32"/>
        <v/>
      </c>
      <c r="H71" s="14" t="str">
        <f>IF(COUNTA($D$2:D71)&lt;=$G$2,COUNTA($D$2:D71),"")</f>
        <v/>
      </c>
      <c r="I71" s="14"/>
      <c r="J71" s="147"/>
      <c r="K71" s="31"/>
      <c r="M71" s="316"/>
      <c r="N71" s="316"/>
      <c r="O71" s="316"/>
      <c r="P71" s="309"/>
      <c r="Q71" s="309"/>
      <c r="R71" s="309"/>
      <c r="S71" s="309"/>
      <c r="T71" s="309"/>
      <c r="U71" s="33" t="s">
        <v>53</v>
      </c>
      <c r="V71" s="33" t="str">
        <f t="shared" ref="V71" si="34">IF(S67="","",IF(MOD(S67,4)=0, "CY" &amp; ($I$2-1+S67/4), ""))</f>
        <v/>
      </c>
      <c r="W71" s="33" t="str">
        <f t="shared" si="30"/>
        <v/>
      </c>
    </row>
    <row r="72" spans="1:23" ht="15" thickBot="1" x14ac:dyDescent="0.4">
      <c r="A72" s="15" t="s">
        <v>90</v>
      </c>
      <c r="B72" s="15" t="s">
        <v>89</v>
      </c>
      <c r="D72" s="146" t="str">
        <f t="shared" si="31"/>
        <v/>
      </c>
      <c r="F72" s="146" t="str">
        <f t="shared" si="32"/>
        <v/>
      </c>
      <c r="H72" s="14" t="str">
        <f>IF(COUNTA($D$2:D72)&lt;=$G$2,COUNTA($D$2:D72),"")</f>
        <v/>
      </c>
      <c r="I72" s="14"/>
      <c r="J72" s="147"/>
      <c r="K72" s="31"/>
      <c r="M72" s="317"/>
      <c r="N72" s="317"/>
      <c r="O72" s="317"/>
      <c r="P72" s="310"/>
      <c r="Q72" s="310"/>
      <c r="R72" s="310"/>
      <c r="S72" s="310"/>
      <c r="T72" s="310"/>
      <c r="U72" s="33" t="s">
        <v>54</v>
      </c>
      <c r="V72" s="33" t="str">
        <f t="shared" ref="V72" si="35">IF(MOD(Q67,4)=0, "DY" &amp; Q67/4, "")</f>
        <v/>
      </c>
      <c r="W72" s="33" t="str">
        <f t="shared" si="30"/>
        <v/>
      </c>
    </row>
    <row r="73" spans="1:23" ht="30.75" customHeight="1" thickBot="1" x14ac:dyDescent="0.4">
      <c r="A73" s="15" t="s">
        <v>89</v>
      </c>
      <c r="B73" s="15" t="s">
        <v>88</v>
      </c>
      <c r="D73" s="146" t="str">
        <f t="shared" si="31"/>
        <v/>
      </c>
      <c r="F73" s="146" t="str">
        <f t="shared" si="32"/>
        <v/>
      </c>
      <c r="H73" s="14" t="str">
        <f>IF(COUNTA($D$2:D73)&lt;=$G$2,COUNTA($D$2:D73),"")</f>
        <v/>
      </c>
      <c r="I73" s="14"/>
      <c r="J73" s="147"/>
      <c r="K73" s="31"/>
      <c r="M73" s="315">
        <f>EDATE(M67,3)</f>
        <v>1004</v>
      </c>
      <c r="N73" s="315" t="str">
        <f>IF(N67="","",(EDATE(N67,3)))</f>
        <v/>
      </c>
      <c r="O73" s="315" t="str">
        <f>IF(O67="","",(EDATE(O67,3)))</f>
        <v/>
      </c>
      <c r="P73" s="308">
        <f>COUNT($M$7:M78)</f>
        <v>12</v>
      </c>
      <c r="Q73" s="308">
        <f>P67+$J$4</f>
        <v>11</v>
      </c>
      <c r="R73" s="308">
        <f t="shared" ref="R73" si="36">P73+$J$4</f>
        <v>12</v>
      </c>
      <c r="S73" s="308" t="str">
        <f>IF(S67="",IF($V$5=M73,4,""),S67+1)</f>
        <v/>
      </c>
      <c r="T73" s="308">
        <f>IF(P73&lt;=$G$2,1,0)</f>
        <v>0</v>
      </c>
      <c r="U73" s="33" t="s">
        <v>168</v>
      </c>
      <c r="V73" s="33" t="str">
        <f>IF(V67="",IF(V$3='SMI reporting logic (NO EDIT)'!$M$13,'SMI - SED reporting schedule'!B$15,""),VLOOKUP(V67,$A$1:$B$401,2,FALSE))</f>
        <v/>
      </c>
      <c r="W73" s="33" t="str">
        <f t="shared" ref="W73:W78" si="37">IF($T$73=1,V73,"")</f>
        <v/>
      </c>
    </row>
    <row r="74" spans="1:23" ht="15" thickBot="1" x14ac:dyDescent="0.4">
      <c r="A74" s="15" t="s">
        <v>88</v>
      </c>
      <c r="B74" s="15" t="s">
        <v>87</v>
      </c>
      <c r="D74" s="146" t="str">
        <f t="shared" si="31"/>
        <v/>
      </c>
      <c r="F74" s="146" t="str">
        <f t="shared" si="32"/>
        <v/>
      </c>
      <c r="H74" s="14" t="str">
        <f>IF(COUNTA($D$2:D74)&lt;=$G$2,COUNTA($D$2:D74),"")</f>
        <v/>
      </c>
      <c r="I74" s="14"/>
      <c r="J74" s="147"/>
      <c r="K74" s="31"/>
      <c r="M74" s="316"/>
      <c r="N74" s="316"/>
      <c r="O74" s="316"/>
      <c r="P74" s="309"/>
      <c r="Q74" s="309"/>
      <c r="R74" s="309"/>
      <c r="S74" s="309"/>
      <c r="T74" s="309"/>
      <c r="U74" s="33" t="s">
        <v>25</v>
      </c>
      <c r="V74" s="33" t="str">
        <f>IF(V68="",IF(V$3='SMI reporting logic (NO EDIT)'!$M$13,'SMI - SED reporting schedule'!B$15,""),VLOOKUP(V68,$A$1:$B$401,2,FALSE))</f>
        <v/>
      </c>
      <c r="W74" s="33" t="str">
        <f t="shared" si="37"/>
        <v/>
      </c>
    </row>
    <row r="75" spans="1:23" ht="15" thickBot="1" x14ac:dyDescent="0.4">
      <c r="A75" s="15" t="s">
        <v>87</v>
      </c>
      <c r="B75" s="15" t="s">
        <v>86</v>
      </c>
      <c r="D75" s="146" t="str">
        <f t="shared" si="31"/>
        <v/>
      </c>
      <c r="F75" s="146" t="str">
        <f t="shared" si="32"/>
        <v/>
      </c>
      <c r="H75" s="14" t="str">
        <f>IF(COUNTA($D$2:D75)&lt;=$G$2,COUNTA($D$2:D75),"")</f>
        <v/>
      </c>
      <c r="I75" s="14"/>
      <c r="J75" s="147"/>
      <c r="K75" s="31"/>
      <c r="M75" s="316"/>
      <c r="N75" s="316"/>
      <c r="O75" s="316"/>
      <c r="P75" s="309"/>
      <c r="Q75" s="309"/>
      <c r="R75" s="309"/>
      <c r="S75" s="309"/>
      <c r="T75" s="309"/>
      <c r="U75" s="33" t="s">
        <v>52</v>
      </c>
      <c r="V75" s="33" t="str">
        <f>IF(V69="",IF(V$4='SMI reporting logic (NO EDIT)'!$M$13,'SMI - SED reporting schedule'!B$15,""),VLOOKUP(V69,$A$1:$B$401,2,FALSE))</f>
        <v/>
      </c>
      <c r="W75" s="33" t="str">
        <f t="shared" si="37"/>
        <v/>
      </c>
    </row>
    <row r="76" spans="1:23" ht="15" thickBot="1" x14ac:dyDescent="0.4">
      <c r="A76" s="15" t="s">
        <v>86</v>
      </c>
      <c r="B76" s="15" t="s">
        <v>85</v>
      </c>
      <c r="D76" s="146" t="str">
        <f t="shared" si="31"/>
        <v/>
      </c>
      <c r="F76" s="146" t="str">
        <f t="shared" si="32"/>
        <v/>
      </c>
      <c r="H76" s="14" t="str">
        <f>IF(COUNTA($D$2:D76)&lt;=$G$2,COUNTA($D$2:D76),"")</f>
        <v/>
      </c>
      <c r="I76" s="14"/>
      <c r="J76" s="147"/>
      <c r="K76" s="31"/>
      <c r="M76" s="316"/>
      <c r="N76" s="316"/>
      <c r="O76" s="316"/>
      <c r="P76" s="309"/>
      <c r="Q76" s="309"/>
      <c r="R76" s="309"/>
      <c r="S76" s="309"/>
      <c r="T76" s="309"/>
      <c r="U76" s="33" t="s">
        <v>243</v>
      </c>
      <c r="V76" s="33" t="str">
        <f t="shared" ref="V76" si="38">IF(MOD(R73,4)=0, "AA" &amp; R73/4, "")</f>
        <v>AA3</v>
      </c>
      <c r="W76" s="33" t="str">
        <f t="shared" si="37"/>
        <v/>
      </c>
    </row>
    <row r="77" spans="1:23" ht="15" thickBot="1" x14ac:dyDescent="0.4">
      <c r="A77" s="15" t="s">
        <v>85</v>
      </c>
      <c r="B77" s="15" t="s">
        <v>84</v>
      </c>
      <c r="D77" s="146" t="str">
        <f t="shared" si="31"/>
        <v/>
      </c>
      <c r="F77" s="146" t="str">
        <f t="shared" si="32"/>
        <v/>
      </c>
      <c r="H77" s="14" t="str">
        <f>IF(COUNTA($D$2:D77)&lt;=$G$2,COUNTA($D$2:D77),"")</f>
        <v/>
      </c>
      <c r="I77" s="14"/>
      <c r="J77" s="147"/>
      <c r="K77" s="31"/>
      <c r="M77" s="316"/>
      <c r="N77" s="316"/>
      <c r="O77" s="316"/>
      <c r="P77" s="309"/>
      <c r="Q77" s="309"/>
      <c r="R77" s="309"/>
      <c r="S77" s="309"/>
      <c r="T77" s="309"/>
      <c r="U77" s="33" t="s">
        <v>53</v>
      </c>
      <c r="V77" s="33" t="str">
        <f t="shared" ref="V77" si="39">IF(S73="","",IF(MOD(S73,4)=0, "CY" &amp; ($I$2-1+S73/4), ""))</f>
        <v/>
      </c>
      <c r="W77" s="33" t="str">
        <f t="shared" si="37"/>
        <v/>
      </c>
    </row>
    <row r="78" spans="1:23" ht="15" thickBot="1" x14ac:dyDescent="0.4">
      <c r="A78" s="15" t="s">
        <v>84</v>
      </c>
      <c r="B78" s="15" t="s">
        <v>83</v>
      </c>
      <c r="D78" s="146" t="str">
        <f t="shared" si="31"/>
        <v/>
      </c>
      <c r="F78" s="146" t="str">
        <f t="shared" si="32"/>
        <v/>
      </c>
      <c r="H78" s="14" t="str">
        <f>IF(COUNTA($D$2:D78)&lt;=$G$2,COUNTA($D$2:D78),"")</f>
        <v/>
      </c>
      <c r="I78" s="14"/>
      <c r="J78" s="147"/>
      <c r="K78" s="31"/>
      <c r="M78" s="317"/>
      <c r="N78" s="317"/>
      <c r="O78" s="317"/>
      <c r="P78" s="310"/>
      <c r="Q78" s="310"/>
      <c r="R78" s="310"/>
      <c r="S78" s="310"/>
      <c r="T78" s="310"/>
      <c r="U78" s="33" t="s">
        <v>54</v>
      </c>
      <c r="V78" s="33" t="str">
        <f t="shared" ref="V78" si="40">IF(MOD(Q73,4)=0, "DY" &amp; Q73/4, "")</f>
        <v/>
      </c>
      <c r="W78" s="33" t="str">
        <f t="shared" si="37"/>
        <v/>
      </c>
    </row>
    <row r="79" spans="1:23" ht="30.75" customHeight="1" thickBot="1" x14ac:dyDescent="0.4">
      <c r="A79" s="15" t="s">
        <v>83</v>
      </c>
      <c r="B79" s="15" t="s">
        <v>82</v>
      </c>
      <c r="D79" s="146" t="str">
        <f t="shared" si="31"/>
        <v/>
      </c>
      <c r="F79" s="146" t="str">
        <f t="shared" si="32"/>
        <v/>
      </c>
      <c r="H79" s="14" t="str">
        <f>IF(COUNTA($D$2:D79)&lt;=$G$2,COUNTA($D$2:D79),"")</f>
        <v/>
      </c>
      <c r="I79" s="14"/>
      <c r="J79" s="147"/>
      <c r="K79" s="31"/>
      <c r="M79" s="318">
        <f>EDATE(M73,3)</f>
        <v>1095</v>
      </c>
      <c r="N79" s="318" t="str">
        <f>IF(N73="","",(EDATE(N73,3)))</f>
        <v/>
      </c>
      <c r="O79" s="318" t="str">
        <f>IF(O73="","",(EDATE(O73,3)))</f>
        <v/>
      </c>
      <c r="P79" s="311">
        <f>COUNT($M$7:M84)</f>
        <v>13</v>
      </c>
      <c r="Q79" s="311">
        <f>P73+$J$4</f>
        <v>12</v>
      </c>
      <c r="R79" s="311">
        <f t="shared" ref="R79" si="41">P79+$J$4</f>
        <v>13</v>
      </c>
      <c r="S79" s="311" t="str">
        <f>IF(S73="",IF($V$5=M79,4,""),S73+1)</f>
        <v/>
      </c>
      <c r="T79" s="311">
        <f>IF(P79&lt;=$G$2,1,0)</f>
        <v>0</v>
      </c>
      <c r="U79" s="32" t="s">
        <v>168</v>
      </c>
      <c r="V79" s="32" t="str">
        <f>IF(V73="",IF(V$3='SMI reporting logic (NO EDIT)'!$M$13,'SMI - SED reporting schedule'!B$15,""),VLOOKUP(V73,$A$1:$B$401,2,FALSE))</f>
        <v/>
      </c>
      <c r="W79" s="32" t="str">
        <f t="shared" ref="W79:W84" si="42">IF($T$79=1,V79,"")</f>
        <v/>
      </c>
    </row>
    <row r="80" spans="1:23" ht="15" thickBot="1" x14ac:dyDescent="0.4">
      <c r="A80" s="15" t="s">
        <v>82</v>
      </c>
      <c r="B80" s="15" t="s">
        <v>81</v>
      </c>
      <c r="D80" s="146" t="str">
        <f t="shared" si="31"/>
        <v/>
      </c>
      <c r="F80" s="146" t="str">
        <f t="shared" si="32"/>
        <v/>
      </c>
      <c r="H80" s="14" t="str">
        <f>IF(COUNTA($D$2:D80)&lt;=$G$2,COUNTA($D$2:D80),"")</f>
        <v/>
      </c>
      <c r="I80" s="14"/>
      <c r="J80" s="147"/>
      <c r="K80" s="31"/>
      <c r="M80" s="319"/>
      <c r="N80" s="319"/>
      <c r="O80" s="319"/>
      <c r="P80" s="312"/>
      <c r="Q80" s="312"/>
      <c r="R80" s="312"/>
      <c r="S80" s="312"/>
      <c r="T80" s="312"/>
      <c r="U80" s="32" t="s">
        <v>25</v>
      </c>
      <c r="V80" s="32" t="str">
        <f>IF(V74="",IF(V$3='SMI reporting logic (NO EDIT)'!$M$13,'SMI - SED reporting schedule'!B$15,""),VLOOKUP(V74,$A$1:$B$401,2,FALSE))</f>
        <v/>
      </c>
      <c r="W80" s="32" t="str">
        <f t="shared" si="42"/>
        <v/>
      </c>
    </row>
    <row r="81" spans="1:23" ht="15" thickBot="1" x14ac:dyDescent="0.4">
      <c r="A81" s="15" t="s">
        <v>81</v>
      </c>
      <c r="B81" s="15" t="s">
        <v>80</v>
      </c>
      <c r="D81" s="146" t="str">
        <f t="shared" si="31"/>
        <v/>
      </c>
      <c r="F81" s="146" t="str">
        <f t="shared" si="32"/>
        <v/>
      </c>
      <c r="H81" s="14" t="str">
        <f>IF(COUNTA($D$2:D81)&lt;=$G$2,COUNTA($D$2:D81),"")</f>
        <v/>
      </c>
      <c r="I81" s="14"/>
      <c r="J81" s="147"/>
      <c r="K81" s="31"/>
      <c r="M81" s="319"/>
      <c r="N81" s="319"/>
      <c r="O81" s="319"/>
      <c r="P81" s="312"/>
      <c r="Q81" s="312"/>
      <c r="R81" s="312"/>
      <c r="S81" s="312"/>
      <c r="T81" s="312"/>
      <c r="U81" s="32" t="s">
        <v>52</v>
      </c>
      <c r="V81" s="32" t="str">
        <f>IF(V75="",IF(V$4='SMI reporting logic (NO EDIT)'!$M$13,'SMI - SED reporting schedule'!B$15,""),VLOOKUP(V75,$A$1:$B$401,2,FALSE))</f>
        <v/>
      </c>
      <c r="W81" s="32" t="str">
        <f t="shared" si="42"/>
        <v/>
      </c>
    </row>
    <row r="82" spans="1:23" ht="15" thickBot="1" x14ac:dyDescent="0.4">
      <c r="A82" s="15" t="s">
        <v>80</v>
      </c>
      <c r="B82" s="15" t="s">
        <v>79</v>
      </c>
      <c r="D82" s="146" t="str">
        <f t="shared" si="31"/>
        <v/>
      </c>
      <c r="F82" s="146" t="str">
        <f t="shared" si="32"/>
        <v/>
      </c>
      <c r="H82" s="14" t="str">
        <f>IF(COUNTA($D$2:D82)&lt;=$G$2,COUNTA($D$2:D82),"")</f>
        <v/>
      </c>
      <c r="I82" s="14"/>
      <c r="J82" s="147"/>
      <c r="K82" s="31"/>
      <c r="M82" s="319"/>
      <c r="N82" s="319"/>
      <c r="O82" s="319"/>
      <c r="P82" s="312"/>
      <c r="Q82" s="312"/>
      <c r="R82" s="312"/>
      <c r="S82" s="312"/>
      <c r="T82" s="312"/>
      <c r="U82" s="32" t="s">
        <v>243</v>
      </c>
      <c r="V82" s="32" t="str">
        <f t="shared" ref="V82" si="43">IF(MOD(R79,4)=0, "AA" &amp; R79/4, "")</f>
        <v/>
      </c>
      <c r="W82" s="32" t="str">
        <f t="shared" si="42"/>
        <v/>
      </c>
    </row>
    <row r="83" spans="1:23" ht="15" thickBot="1" x14ac:dyDescent="0.4">
      <c r="A83" s="15" t="s">
        <v>79</v>
      </c>
      <c r="B83" s="15" t="s">
        <v>78</v>
      </c>
      <c r="D83" s="146" t="str">
        <f t="shared" si="31"/>
        <v/>
      </c>
      <c r="F83" s="146" t="str">
        <f t="shared" si="32"/>
        <v/>
      </c>
      <c r="H83" s="14" t="str">
        <f>IF(COUNTA($D$2:D83)&lt;=$G$2,COUNTA($D$2:D83),"")</f>
        <v/>
      </c>
      <c r="I83" s="14"/>
      <c r="J83" s="147"/>
      <c r="K83" s="31"/>
      <c r="M83" s="319"/>
      <c r="N83" s="319"/>
      <c r="O83" s="319"/>
      <c r="P83" s="312"/>
      <c r="Q83" s="312"/>
      <c r="R83" s="312"/>
      <c r="S83" s="312"/>
      <c r="T83" s="312"/>
      <c r="U83" s="32" t="s">
        <v>53</v>
      </c>
      <c r="V83" s="32" t="str">
        <f t="shared" ref="V83" si="44">IF(S79="","",IF(MOD(S79,4)=0, "CY" &amp; ($I$2-1+S79/4), ""))</f>
        <v/>
      </c>
      <c r="W83" s="32" t="str">
        <f t="shared" si="42"/>
        <v/>
      </c>
    </row>
    <row r="84" spans="1:23" ht="15" thickBot="1" x14ac:dyDescent="0.4">
      <c r="A84" s="15" t="s">
        <v>78</v>
      </c>
      <c r="B84" s="15" t="s">
        <v>77</v>
      </c>
      <c r="D84" s="146" t="str">
        <f t="shared" si="31"/>
        <v/>
      </c>
      <c r="F84" s="146" t="str">
        <f t="shared" si="32"/>
        <v/>
      </c>
      <c r="H84" s="14" t="str">
        <f>IF(COUNTA($D$2:D84)&lt;=$G$2,COUNTA($D$2:D84),"")</f>
        <v/>
      </c>
      <c r="I84" s="14"/>
      <c r="J84" s="147"/>
      <c r="K84" s="31"/>
      <c r="M84" s="320"/>
      <c r="N84" s="320"/>
      <c r="O84" s="320"/>
      <c r="P84" s="313"/>
      <c r="Q84" s="313"/>
      <c r="R84" s="313"/>
      <c r="S84" s="313"/>
      <c r="T84" s="313"/>
      <c r="U84" s="32" t="s">
        <v>54</v>
      </c>
      <c r="V84" s="32" t="str">
        <f t="shared" ref="V84" si="45">IF(MOD(Q79,4)=0, "DY" &amp; Q79/4, "")</f>
        <v>DY3</v>
      </c>
      <c r="W84" s="32" t="str">
        <f t="shared" si="42"/>
        <v/>
      </c>
    </row>
    <row r="85" spans="1:23" ht="15" thickBot="1" x14ac:dyDescent="0.4">
      <c r="A85" s="15" t="s">
        <v>77</v>
      </c>
      <c r="B85" s="15" t="s">
        <v>76</v>
      </c>
      <c r="D85" s="146" t="str">
        <f t="shared" si="31"/>
        <v/>
      </c>
      <c r="F85" s="146" t="str">
        <f t="shared" si="32"/>
        <v/>
      </c>
      <c r="H85" s="14" t="str">
        <f>IF(COUNTA($D$2:D85)&lt;=$G$2,COUNTA($D$2:D85),"")</f>
        <v/>
      </c>
      <c r="I85" s="14"/>
      <c r="J85" s="147"/>
      <c r="K85" s="31"/>
      <c r="M85" s="318">
        <f>EDATE(M79,3)</f>
        <v>1185</v>
      </c>
      <c r="N85" s="318" t="str">
        <f>IF(N79="","",(EDATE(N79,3)))</f>
        <v/>
      </c>
      <c r="O85" s="318" t="str">
        <f>IF(O79="","",(EDATE(O79,3)))</f>
        <v/>
      </c>
      <c r="P85" s="311">
        <f>COUNT($M$7:M90)</f>
        <v>14</v>
      </c>
      <c r="Q85" s="311">
        <f>P79+$J$4</f>
        <v>13</v>
      </c>
      <c r="R85" s="311">
        <f t="shared" ref="R85" si="46">P85+$J$4</f>
        <v>14</v>
      </c>
      <c r="S85" s="311" t="str">
        <f>IF(S79="",IF($V$5=M85,4,""),S79+1)</f>
        <v/>
      </c>
      <c r="T85" s="311">
        <f>IF(P85&lt;=$G$2,1,0)</f>
        <v>0</v>
      </c>
      <c r="U85" s="32" t="s">
        <v>168</v>
      </c>
      <c r="V85" s="32" t="str">
        <f>IF(V79="",IF(V$3='SMI reporting logic (NO EDIT)'!$M$13,'SMI - SED reporting schedule'!B$15,""),VLOOKUP(V79,$A$1:$B$401,2,FALSE))</f>
        <v/>
      </c>
      <c r="W85" s="32" t="str">
        <f t="shared" ref="W85:W90" si="47">IF($T$85=1,V85,"")</f>
        <v/>
      </c>
    </row>
    <row r="86" spans="1:23" ht="15" thickBot="1" x14ac:dyDescent="0.4">
      <c r="A86" s="15" t="s">
        <v>76</v>
      </c>
      <c r="B86" s="15" t="s">
        <v>322</v>
      </c>
      <c r="D86" s="146" t="str">
        <f t="shared" si="31"/>
        <v/>
      </c>
      <c r="F86" s="146" t="str">
        <f t="shared" si="32"/>
        <v/>
      </c>
      <c r="H86" s="14" t="str">
        <f>IF(COUNTA($D$2:D86)&lt;=$G$2,COUNTA($D$2:D86),"")</f>
        <v/>
      </c>
      <c r="I86" s="14"/>
      <c r="J86" s="147"/>
      <c r="K86" s="31"/>
      <c r="M86" s="319"/>
      <c r="N86" s="319"/>
      <c r="O86" s="319"/>
      <c r="P86" s="312"/>
      <c r="Q86" s="312"/>
      <c r="R86" s="312"/>
      <c r="S86" s="312"/>
      <c r="T86" s="312"/>
      <c r="U86" s="32" t="s">
        <v>25</v>
      </c>
      <c r="V86" s="32" t="str">
        <f>IF(V80="",IF(V$3='SMI reporting logic (NO EDIT)'!$M$13,'SMI - SED reporting schedule'!B$15,""),VLOOKUP(V80,$A$1:$B$401,2,FALSE))</f>
        <v/>
      </c>
      <c r="W86" s="32" t="str">
        <f t="shared" si="47"/>
        <v/>
      </c>
    </row>
    <row r="87" spans="1:23" ht="15" thickBot="1" x14ac:dyDescent="0.4">
      <c r="A87" s="15" t="s">
        <v>322</v>
      </c>
      <c r="B87" s="15" t="s">
        <v>75</v>
      </c>
      <c r="D87" s="146" t="str">
        <f t="shared" si="31"/>
        <v/>
      </c>
      <c r="F87" s="146" t="str">
        <f t="shared" si="32"/>
        <v/>
      </c>
      <c r="H87" s="14" t="str">
        <f>IF(COUNTA($D$2:D87)&lt;=$G$2,COUNTA($D$2:D87),"")</f>
        <v/>
      </c>
      <c r="I87" s="14"/>
      <c r="J87" s="147"/>
      <c r="K87" s="31"/>
      <c r="M87" s="319"/>
      <c r="N87" s="319"/>
      <c r="O87" s="319"/>
      <c r="P87" s="312"/>
      <c r="Q87" s="312"/>
      <c r="R87" s="312"/>
      <c r="S87" s="312"/>
      <c r="T87" s="312"/>
      <c r="U87" s="32" t="s">
        <v>52</v>
      </c>
      <c r="V87" s="32" t="str">
        <f>IF(V81="",IF(V$4='SMI reporting logic (NO EDIT)'!$M$13,'SMI - SED reporting schedule'!B$15,""),VLOOKUP(V81,$A$1:$B$401,2,FALSE))</f>
        <v/>
      </c>
      <c r="W87" s="32" t="str">
        <f t="shared" si="47"/>
        <v/>
      </c>
    </row>
    <row r="88" spans="1:23" ht="15" thickBot="1" x14ac:dyDescent="0.4">
      <c r="A88" s="15" t="s">
        <v>75</v>
      </c>
      <c r="B88" s="15" t="s">
        <v>74</v>
      </c>
      <c r="D88" s="146" t="str">
        <f t="shared" si="31"/>
        <v/>
      </c>
      <c r="F88" s="146" t="str">
        <f t="shared" si="32"/>
        <v/>
      </c>
      <c r="H88" s="14" t="str">
        <f>IF(COUNTA($D$2:D88)&lt;=$G$2,COUNTA($D$2:D88),"")</f>
        <v/>
      </c>
      <c r="I88" s="14"/>
      <c r="J88" s="147"/>
      <c r="K88" s="31"/>
      <c r="M88" s="319"/>
      <c r="N88" s="319"/>
      <c r="O88" s="319"/>
      <c r="P88" s="312"/>
      <c r="Q88" s="312"/>
      <c r="R88" s="312"/>
      <c r="S88" s="312"/>
      <c r="T88" s="312"/>
      <c r="U88" s="32" t="s">
        <v>243</v>
      </c>
      <c r="V88" s="32" t="str">
        <f t="shared" ref="V88" si="48">IF(MOD(R85,4)=0, "AA" &amp; R85/4, "")</f>
        <v/>
      </c>
      <c r="W88" s="32" t="str">
        <f t="shared" si="47"/>
        <v/>
      </c>
    </row>
    <row r="89" spans="1:23" ht="15" thickBot="1" x14ac:dyDescent="0.4">
      <c r="A89" s="15" t="s">
        <v>74</v>
      </c>
      <c r="B89" s="15" t="s">
        <v>73</v>
      </c>
      <c r="D89" s="146" t="str">
        <f t="shared" si="31"/>
        <v/>
      </c>
      <c r="F89" s="146" t="str">
        <f t="shared" si="32"/>
        <v/>
      </c>
      <c r="H89" s="14" t="str">
        <f>IF(COUNTA($D$2:D89)&lt;=$G$2,COUNTA($D$2:D89),"")</f>
        <v/>
      </c>
      <c r="I89" s="14"/>
      <c r="J89" s="147"/>
      <c r="K89" s="31"/>
      <c r="M89" s="319"/>
      <c r="N89" s="319"/>
      <c r="O89" s="319"/>
      <c r="P89" s="312"/>
      <c r="Q89" s="312"/>
      <c r="R89" s="312"/>
      <c r="S89" s="312"/>
      <c r="T89" s="312"/>
      <c r="U89" s="32" t="s">
        <v>53</v>
      </c>
      <c r="V89" s="32" t="str">
        <f t="shared" ref="V89" si="49">IF(S85="","",IF(MOD(S85,4)=0, "CY" &amp; ($I$2-1+S85/4), ""))</f>
        <v/>
      </c>
      <c r="W89" s="32" t="str">
        <f t="shared" si="47"/>
        <v/>
      </c>
    </row>
    <row r="90" spans="1:23" ht="15" thickBot="1" x14ac:dyDescent="0.4">
      <c r="A90" s="15" t="s">
        <v>73</v>
      </c>
      <c r="B90" s="15" t="s">
        <v>72</v>
      </c>
      <c r="D90" s="146" t="str">
        <f t="shared" si="31"/>
        <v/>
      </c>
      <c r="F90" s="146" t="str">
        <f t="shared" si="32"/>
        <v/>
      </c>
      <c r="H90" s="14" t="str">
        <f>IF(COUNTA($D$2:D90)&lt;=$G$2,COUNTA($D$2:D90),"")</f>
        <v/>
      </c>
      <c r="I90" s="14"/>
      <c r="J90" s="147"/>
      <c r="K90" s="31"/>
      <c r="M90" s="320"/>
      <c r="N90" s="320"/>
      <c r="O90" s="320"/>
      <c r="P90" s="313"/>
      <c r="Q90" s="313"/>
      <c r="R90" s="313"/>
      <c r="S90" s="313"/>
      <c r="T90" s="313"/>
      <c r="U90" s="32" t="s">
        <v>54</v>
      </c>
      <c r="V90" s="32" t="str">
        <f t="shared" ref="V90" si="50">IF(MOD(Q85,4)=0, "DY" &amp; Q85/4, "")</f>
        <v/>
      </c>
      <c r="W90" s="32" t="str">
        <f t="shared" si="47"/>
        <v/>
      </c>
    </row>
    <row r="91" spans="1:23" ht="30.75" customHeight="1" thickBot="1" x14ac:dyDescent="0.4">
      <c r="A91" s="15" t="s">
        <v>72</v>
      </c>
      <c r="B91" s="15" t="s">
        <v>71</v>
      </c>
      <c r="H91" s="14" t="str">
        <f>IF(COUNTA($D$2:D91)&lt;=$G$2,COUNTA($D$2:D91),"")</f>
        <v/>
      </c>
      <c r="I91" s="14"/>
      <c r="J91" s="147"/>
      <c r="K91" s="31"/>
      <c r="M91" s="318">
        <f>EDATE(M85,3)</f>
        <v>1277</v>
      </c>
      <c r="N91" s="318" t="str">
        <f>IF(N85="","",(EDATE(N85,3)))</f>
        <v/>
      </c>
      <c r="O91" s="318" t="str">
        <f>IF(O85="","",(EDATE(O85,3)))</f>
        <v/>
      </c>
      <c r="P91" s="311">
        <f>COUNT($M$7:M96)</f>
        <v>15</v>
      </c>
      <c r="Q91" s="311">
        <f>P85+$J$4</f>
        <v>14</v>
      </c>
      <c r="R91" s="311">
        <f t="shared" ref="R91" si="51">P91+$J$4</f>
        <v>15</v>
      </c>
      <c r="S91" s="311" t="str">
        <f>IF(S85="",IF($V$5=M91,4,""),S85+1)</f>
        <v/>
      </c>
      <c r="T91" s="311">
        <f>IF(P91&lt;=$G$2,1,0)</f>
        <v>0</v>
      </c>
      <c r="U91" s="32" t="s">
        <v>168</v>
      </c>
      <c r="V91" s="32" t="str">
        <f>IF(V85="",IF(V$3='SMI reporting logic (NO EDIT)'!$M$13,'SMI - SED reporting schedule'!B$15,""),VLOOKUP(V85,$A$1:$B$401,2,FALSE))</f>
        <v/>
      </c>
      <c r="W91" s="32" t="str">
        <f t="shared" ref="W91:W96" si="52">IF($T$91=1,V91,"")</f>
        <v/>
      </c>
    </row>
    <row r="92" spans="1:23" ht="15" thickBot="1" x14ac:dyDescent="0.4">
      <c r="A92" s="15" t="s">
        <v>71</v>
      </c>
      <c r="B92" s="15" t="s">
        <v>70</v>
      </c>
      <c r="H92" s="14" t="str">
        <f>IF(COUNTA($D$2:D92)&lt;=$G$2,COUNTA($D$2:D92),"")</f>
        <v/>
      </c>
      <c r="I92" s="14"/>
      <c r="J92" s="147"/>
      <c r="K92" s="31"/>
      <c r="M92" s="319"/>
      <c r="N92" s="319"/>
      <c r="O92" s="319"/>
      <c r="P92" s="312"/>
      <c r="Q92" s="312"/>
      <c r="R92" s="312"/>
      <c r="S92" s="312"/>
      <c r="T92" s="312"/>
      <c r="U92" s="32" t="s">
        <v>25</v>
      </c>
      <c r="V92" s="32" t="str">
        <f>IF(V86="",IF(V$3='SMI reporting logic (NO EDIT)'!$M$13,'SMI - SED reporting schedule'!B$15,""),VLOOKUP(V86,$A$1:$B$401,2,FALSE))</f>
        <v/>
      </c>
      <c r="W92" s="32" t="str">
        <f t="shared" si="52"/>
        <v/>
      </c>
    </row>
    <row r="93" spans="1:23" ht="15" thickBot="1" x14ac:dyDescent="0.4">
      <c r="A93" s="15" t="s">
        <v>70</v>
      </c>
      <c r="B93" s="15" t="s">
        <v>69</v>
      </c>
      <c r="H93" s="14" t="str">
        <f>IF(COUNTA($D$2:D93)&lt;=$G$2,COUNTA($D$2:D93),"")</f>
        <v/>
      </c>
      <c r="I93" s="14"/>
      <c r="J93" s="147"/>
      <c r="K93" s="31"/>
      <c r="M93" s="319"/>
      <c r="N93" s="319"/>
      <c r="O93" s="319"/>
      <c r="P93" s="312"/>
      <c r="Q93" s="312"/>
      <c r="R93" s="312"/>
      <c r="S93" s="312"/>
      <c r="T93" s="312"/>
      <c r="U93" s="32" t="s">
        <v>52</v>
      </c>
      <c r="V93" s="32" t="str">
        <f>IF(V87="",IF(V$4='SMI reporting logic (NO EDIT)'!$M$13,'SMI - SED reporting schedule'!B$15,""),VLOOKUP(V87,$A$1:$B$401,2,FALSE))</f>
        <v/>
      </c>
      <c r="W93" s="32" t="str">
        <f t="shared" si="52"/>
        <v/>
      </c>
    </row>
    <row r="94" spans="1:23" ht="15" thickBot="1" x14ac:dyDescent="0.4">
      <c r="A94" s="15" t="s">
        <v>69</v>
      </c>
      <c r="B94" s="15" t="s">
        <v>68</v>
      </c>
      <c r="H94" s="14" t="str">
        <f>IF(COUNTA($D$2:D94)&lt;=$G$2,COUNTA($D$2:D94),"")</f>
        <v/>
      </c>
      <c r="I94" s="14"/>
      <c r="J94" s="147"/>
      <c r="K94" s="31"/>
      <c r="M94" s="319"/>
      <c r="N94" s="319"/>
      <c r="O94" s="319"/>
      <c r="P94" s="312"/>
      <c r="Q94" s="312"/>
      <c r="R94" s="312"/>
      <c r="S94" s="312"/>
      <c r="T94" s="312"/>
      <c r="U94" s="32" t="s">
        <v>243</v>
      </c>
      <c r="V94" s="32" t="str">
        <f t="shared" ref="V94" si="53">IF(MOD(R91,4)=0, "AA" &amp; R91/4, "")</f>
        <v/>
      </c>
      <c r="W94" s="32" t="str">
        <f t="shared" si="52"/>
        <v/>
      </c>
    </row>
    <row r="95" spans="1:23" ht="15" thickBot="1" x14ac:dyDescent="0.4">
      <c r="A95" s="15" t="s">
        <v>68</v>
      </c>
      <c r="B95" s="15" t="s">
        <v>67</v>
      </c>
      <c r="H95" s="14" t="str">
        <f>IF(COUNTA($D$2:D95)&lt;=$G$2,COUNTA($D$2:D95),"")</f>
        <v/>
      </c>
      <c r="I95" s="14"/>
      <c r="J95" s="147"/>
      <c r="K95" s="31"/>
      <c r="M95" s="319"/>
      <c r="N95" s="319"/>
      <c r="O95" s="319"/>
      <c r="P95" s="312"/>
      <c r="Q95" s="312"/>
      <c r="R95" s="312"/>
      <c r="S95" s="312"/>
      <c r="T95" s="312"/>
      <c r="U95" s="32" t="s">
        <v>53</v>
      </c>
      <c r="V95" s="32" t="str">
        <f t="shared" ref="V95" si="54">IF(S91="","",IF(MOD(S91,4)=0, "CY" &amp; ($I$2-1+S91/4), ""))</f>
        <v/>
      </c>
      <c r="W95" s="32" t="str">
        <f t="shared" si="52"/>
        <v/>
      </c>
    </row>
    <row r="96" spans="1:23" ht="15" thickBot="1" x14ac:dyDescent="0.4">
      <c r="A96" s="15" t="s">
        <v>67</v>
      </c>
      <c r="B96" s="15" t="s">
        <v>66</v>
      </c>
      <c r="H96" s="14" t="str">
        <f>IF(COUNTA($D$2:D96)&lt;=$G$2,COUNTA($D$2:D96),"")</f>
        <v/>
      </c>
      <c r="I96" s="14"/>
      <c r="J96" s="147"/>
      <c r="K96" s="31"/>
      <c r="M96" s="320"/>
      <c r="N96" s="320"/>
      <c r="O96" s="320"/>
      <c r="P96" s="313"/>
      <c r="Q96" s="313"/>
      <c r="R96" s="313"/>
      <c r="S96" s="313"/>
      <c r="T96" s="313"/>
      <c r="U96" s="32" t="s">
        <v>54</v>
      </c>
      <c r="V96" s="32" t="str">
        <f t="shared" ref="V96" si="55">IF(MOD(Q91,4)=0, "DY" &amp; Q91/4, "")</f>
        <v/>
      </c>
      <c r="W96" s="32" t="str">
        <f t="shared" si="52"/>
        <v/>
      </c>
    </row>
    <row r="97" spans="1:23" ht="30.75" customHeight="1" thickBot="1" x14ac:dyDescent="0.4">
      <c r="A97" s="15" t="s">
        <v>66</v>
      </c>
      <c r="B97" s="15" t="s">
        <v>65</v>
      </c>
      <c r="H97" s="14" t="str">
        <f>IF(COUNTA($D$2:D97)&lt;=$G$2,COUNTA($D$2:D97),"")</f>
        <v/>
      </c>
      <c r="I97" s="14"/>
      <c r="J97" s="147"/>
      <c r="K97" s="31"/>
      <c r="M97" s="318">
        <f>EDATE(M91,3)</f>
        <v>1369</v>
      </c>
      <c r="N97" s="318" t="str">
        <f>IF(N91="","",(EDATE(N91,3)))</f>
        <v/>
      </c>
      <c r="O97" s="318" t="str">
        <f>IF(O91="","",(EDATE(O91,3)))</f>
        <v/>
      </c>
      <c r="P97" s="311">
        <f>COUNT($M$7:M102)</f>
        <v>16</v>
      </c>
      <c r="Q97" s="311">
        <f>P91+$J$4</f>
        <v>15</v>
      </c>
      <c r="R97" s="311">
        <f t="shared" ref="R97" si="56">P97+$J$4</f>
        <v>16</v>
      </c>
      <c r="S97" s="311" t="str">
        <f>IF(S91="",IF($V$5=M97,4,""),S91+1)</f>
        <v/>
      </c>
      <c r="T97" s="311">
        <f>IF(P97&lt;=$G$2,1,0)</f>
        <v>0</v>
      </c>
      <c r="U97" s="32" t="s">
        <v>168</v>
      </c>
      <c r="V97" s="32" t="str">
        <f>IF(V91="",IF(V$3='SMI reporting logic (NO EDIT)'!$M$13,'SMI - SED reporting schedule'!B$15,""),VLOOKUP(V91,$A$1:$B$401,2,FALSE))</f>
        <v/>
      </c>
      <c r="W97" s="32" t="str">
        <f t="shared" ref="W97:W102" si="57">IF($T$97=1,V97,"")</f>
        <v/>
      </c>
    </row>
    <row r="98" spans="1:23" ht="15" thickBot="1" x14ac:dyDescent="0.4">
      <c r="A98" s="15" t="s">
        <v>65</v>
      </c>
      <c r="B98" s="15" t="s">
        <v>64</v>
      </c>
      <c r="H98" s="14" t="str">
        <f>IF(COUNTA($D$2:D98)&lt;=$G$2,COUNTA($D$2:D98),"")</f>
        <v/>
      </c>
      <c r="I98" s="14"/>
      <c r="J98" s="147"/>
      <c r="K98" s="31"/>
      <c r="M98" s="319"/>
      <c r="N98" s="319"/>
      <c r="O98" s="319"/>
      <c r="P98" s="312"/>
      <c r="Q98" s="312"/>
      <c r="R98" s="312"/>
      <c r="S98" s="312"/>
      <c r="T98" s="312"/>
      <c r="U98" s="32" t="s">
        <v>25</v>
      </c>
      <c r="V98" s="32" t="str">
        <f>IF(V92="",IF(V$3='SMI reporting logic (NO EDIT)'!$M$13,'SMI - SED reporting schedule'!B$15,""),VLOOKUP(V92,$A$1:$B$401,2,FALSE))</f>
        <v/>
      </c>
      <c r="W98" s="32" t="str">
        <f t="shared" si="57"/>
        <v/>
      </c>
    </row>
    <row r="99" spans="1:23" ht="15" thickBot="1" x14ac:dyDescent="0.4">
      <c r="A99" s="15" t="s">
        <v>64</v>
      </c>
      <c r="B99" s="15" t="s">
        <v>63</v>
      </c>
      <c r="H99" s="14" t="str">
        <f>IF(COUNTA($D$2:D99)&lt;=$G$2,COUNTA($D$2:D99),"")</f>
        <v/>
      </c>
      <c r="I99" s="14"/>
      <c r="J99" s="147"/>
      <c r="K99" s="31"/>
      <c r="M99" s="319"/>
      <c r="N99" s="319"/>
      <c r="O99" s="319"/>
      <c r="P99" s="312"/>
      <c r="Q99" s="312"/>
      <c r="R99" s="312"/>
      <c r="S99" s="312"/>
      <c r="T99" s="312"/>
      <c r="U99" s="32" t="s">
        <v>52</v>
      </c>
      <c r="V99" s="32" t="str">
        <f>IF(V93="",IF(V$4='SMI reporting logic (NO EDIT)'!$M$13,'SMI - SED reporting schedule'!B$15,""),VLOOKUP(V93,$A$1:$B$401,2,FALSE))</f>
        <v/>
      </c>
      <c r="W99" s="32" t="str">
        <f t="shared" si="57"/>
        <v/>
      </c>
    </row>
    <row r="100" spans="1:23" ht="15" thickBot="1" x14ac:dyDescent="0.4">
      <c r="A100" s="15" t="s">
        <v>63</v>
      </c>
      <c r="B100" s="15" t="s">
        <v>62</v>
      </c>
      <c r="H100" s="14" t="str">
        <f>IF(COUNTA($D$2:D100)&lt;=$G$2,COUNTA($D$2:D100),"")</f>
        <v/>
      </c>
      <c r="I100" s="14"/>
      <c r="J100" s="147"/>
      <c r="K100" s="31"/>
      <c r="M100" s="319"/>
      <c r="N100" s="319"/>
      <c r="O100" s="319"/>
      <c r="P100" s="312"/>
      <c r="Q100" s="312"/>
      <c r="R100" s="312"/>
      <c r="S100" s="312"/>
      <c r="T100" s="312"/>
      <c r="U100" s="32" t="s">
        <v>243</v>
      </c>
      <c r="V100" s="32" t="str">
        <f t="shared" ref="V100" si="58">IF(MOD(R97,4)=0, "AA" &amp; R97/4, "")</f>
        <v>AA4</v>
      </c>
      <c r="W100" s="32" t="str">
        <f t="shared" si="57"/>
        <v/>
      </c>
    </row>
    <row r="101" spans="1:23" ht="15" thickBot="1" x14ac:dyDescent="0.4">
      <c r="A101" s="15" t="s">
        <v>62</v>
      </c>
      <c r="B101" s="146" t="s">
        <v>389</v>
      </c>
      <c r="H101" s="14" t="str">
        <f>IF(COUNTA($D$2:D101)&lt;=$G$2,COUNTA($D$2:D101),"")</f>
        <v/>
      </c>
      <c r="I101" s="14"/>
      <c r="J101" s="147"/>
      <c r="K101" s="31"/>
      <c r="M101" s="319"/>
      <c r="N101" s="319"/>
      <c r="O101" s="319"/>
      <c r="P101" s="312"/>
      <c r="Q101" s="312"/>
      <c r="R101" s="312"/>
      <c r="S101" s="312"/>
      <c r="T101" s="312"/>
      <c r="U101" s="32" t="s">
        <v>53</v>
      </c>
      <c r="V101" s="32" t="str">
        <f t="shared" ref="V101" si="59">IF(S97="","",IF(MOD(S97,4)=0, "CY" &amp; ($I$2-1+S97/4), ""))</f>
        <v/>
      </c>
      <c r="W101" s="32" t="str">
        <f t="shared" si="57"/>
        <v/>
      </c>
    </row>
    <row r="102" spans="1:23" ht="15" thickBot="1" x14ac:dyDescent="0.4">
      <c r="A102" s="146" t="s">
        <v>389</v>
      </c>
      <c r="B102" s="146" t="s">
        <v>390</v>
      </c>
      <c r="H102" s="14" t="str">
        <f>IF(COUNTA($D$2:D102)&lt;=$G$2,COUNTA($D$2:D102),"")</f>
        <v/>
      </c>
      <c r="I102" s="14"/>
      <c r="J102" s="147"/>
      <c r="K102" s="31"/>
      <c r="M102" s="320"/>
      <c r="N102" s="320"/>
      <c r="O102" s="320"/>
      <c r="P102" s="313"/>
      <c r="Q102" s="313"/>
      <c r="R102" s="313"/>
      <c r="S102" s="313"/>
      <c r="T102" s="313"/>
      <c r="U102" s="32" t="s">
        <v>54</v>
      </c>
      <c r="V102" s="32" t="str">
        <f t="shared" ref="V102" si="60">IF(MOD(Q97,4)=0, "DY" &amp; Q97/4, "")</f>
        <v/>
      </c>
      <c r="W102" s="32" t="str">
        <f t="shared" si="57"/>
        <v/>
      </c>
    </row>
    <row r="103" spans="1:23" ht="30.75" customHeight="1" thickBot="1" x14ac:dyDescent="0.4">
      <c r="A103" s="146" t="s">
        <v>390</v>
      </c>
      <c r="B103" s="146" t="s">
        <v>391</v>
      </c>
      <c r="K103" s="31"/>
      <c r="M103" s="315">
        <f>EDATE(M97,3)</f>
        <v>1460</v>
      </c>
      <c r="N103" s="315" t="str">
        <f>IF(N97="","",(EDATE(N97,3)))</f>
        <v/>
      </c>
      <c r="O103" s="315" t="str">
        <f>IF(O97="","",(EDATE(O97,3)))</f>
        <v/>
      </c>
      <c r="P103" s="308">
        <f>COUNT($M$7:M108)</f>
        <v>17</v>
      </c>
      <c r="Q103" s="308">
        <f>P97+$J$4</f>
        <v>16</v>
      </c>
      <c r="R103" s="308">
        <f t="shared" ref="R103" si="61">P103+$J$4</f>
        <v>17</v>
      </c>
      <c r="S103" s="308" t="str">
        <f>IF(S97="",IF($V$5=M103,4,""),S97+1)</f>
        <v/>
      </c>
      <c r="T103" s="308">
        <f>IF(P103&lt;=$G$2,1,0)</f>
        <v>0</v>
      </c>
      <c r="U103" s="33" t="s">
        <v>168</v>
      </c>
      <c r="V103" s="33" t="str">
        <f>IF(V97="",IF(V$3='SMI reporting logic (NO EDIT)'!$M$13,'SMI - SED reporting schedule'!B$15,""),VLOOKUP(V97,$A$1:$B$401,2,FALSE))</f>
        <v/>
      </c>
      <c r="W103" s="33" t="str">
        <f t="shared" ref="W103:W108" si="62">IF($T$103=1,V103,"")</f>
        <v/>
      </c>
    </row>
    <row r="104" spans="1:23" ht="15" thickBot="1" x14ac:dyDescent="0.4">
      <c r="A104" s="146" t="s">
        <v>391</v>
      </c>
      <c r="B104" s="146" t="s">
        <v>392</v>
      </c>
      <c r="K104" s="31"/>
      <c r="M104" s="316"/>
      <c r="N104" s="316"/>
      <c r="O104" s="316"/>
      <c r="P104" s="309"/>
      <c r="Q104" s="309"/>
      <c r="R104" s="309"/>
      <c r="S104" s="309"/>
      <c r="T104" s="309"/>
      <c r="U104" s="33" t="s">
        <v>25</v>
      </c>
      <c r="V104" s="33" t="str">
        <f>IF(V98="",IF(V$3='SMI reporting logic (NO EDIT)'!$M$13,'SMI - SED reporting schedule'!B$15,""),VLOOKUP(V98,$A$1:$B$401,2,FALSE))</f>
        <v/>
      </c>
      <c r="W104" s="33" t="str">
        <f t="shared" si="62"/>
        <v/>
      </c>
    </row>
    <row r="105" spans="1:23" ht="15" thickBot="1" x14ac:dyDescent="0.4">
      <c r="A105" s="146" t="s">
        <v>392</v>
      </c>
      <c r="B105" s="146" t="s">
        <v>393</v>
      </c>
      <c r="K105" s="31"/>
      <c r="M105" s="316"/>
      <c r="N105" s="316"/>
      <c r="O105" s="316"/>
      <c r="P105" s="309"/>
      <c r="Q105" s="309"/>
      <c r="R105" s="309"/>
      <c r="S105" s="309"/>
      <c r="T105" s="309"/>
      <c r="U105" s="33" t="s">
        <v>52</v>
      </c>
      <c r="V105" s="33" t="str">
        <f>IF(V99="",IF(V$4='SMI reporting logic (NO EDIT)'!$M$13,'SMI - SED reporting schedule'!B$15,""),VLOOKUP(V99,$A$1:$B$401,2,FALSE))</f>
        <v/>
      </c>
      <c r="W105" s="33" t="str">
        <f t="shared" si="62"/>
        <v/>
      </c>
    </row>
    <row r="106" spans="1:23" ht="15" thickBot="1" x14ac:dyDescent="0.4">
      <c r="A106" s="146" t="s">
        <v>393</v>
      </c>
      <c r="B106" s="146" t="s">
        <v>394</v>
      </c>
      <c r="K106" s="31"/>
      <c r="M106" s="316"/>
      <c r="N106" s="316"/>
      <c r="O106" s="316"/>
      <c r="P106" s="309"/>
      <c r="Q106" s="309"/>
      <c r="R106" s="309"/>
      <c r="S106" s="309"/>
      <c r="T106" s="309"/>
      <c r="U106" s="33" t="s">
        <v>243</v>
      </c>
      <c r="V106" s="33" t="str">
        <f t="shared" ref="V106" si="63">IF(MOD(R103,4)=0, "AA" &amp; R103/4, "")</f>
        <v/>
      </c>
      <c r="W106" s="33" t="str">
        <f t="shared" si="62"/>
        <v/>
      </c>
    </row>
    <row r="107" spans="1:23" ht="15" thickBot="1" x14ac:dyDescent="0.4">
      <c r="A107" s="146" t="s">
        <v>394</v>
      </c>
      <c r="B107" s="146" t="s">
        <v>395</v>
      </c>
      <c r="K107" s="31"/>
      <c r="M107" s="316"/>
      <c r="N107" s="316"/>
      <c r="O107" s="316"/>
      <c r="P107" s="309"/>
      <c r="Q107" s="309"/>
      <c r="R107" s="309"/>
      <c r="S107" s="309"/>
      <c r="T107" s="309"/>
      <c r="U107" s="33" t="s">
        <v>53</v>
      </c>
      <c r="V107" s="33" t="str">
        <f t="shared" ref="V107" si="64">IF(S103="","",IF(MOD(S103,4)=0, "CY" &amp; ($I$2-1+S103/4), ""))</f>
        <v/>
      </c>
      <c r="W107" s="33" t="str">
        <f t="shared" si="62"/>
        <v/>
      </c>
    </row>
    <row r="108" spans="1:23" ht="15" thickBot="1" x14ac:dyDescent="0.4">
      <c r="A108" s="146" t="s">
        <v>395</v>
      </c>
      <c r="B108" s="146" t="s">
        <v>396</v>
      </c>
      <c r="K108" s="31"/>
      <c r="M108" s="317"/>
      <c r="N108" s="317"/>
      <c r="O108" s="317"/>
      <c r="P108" s="310"/>
      <c r="Q108" s="310"/>
      <c r="R108" s="310"/>
      <c r="S108" s="310"/>
      <c r="T108" s="310"/>
      <c r="U108" s="33" t="s">
        <v>54</v>
      </c>
      <c r="V108" s="33" t="str">
        <f t="shared" ref="V108" si="65">IF(MOD(Q103,4)=0, "DY" &amp; Q103/4, "")</f>
        <v>DY4</v>
      </c>
      <c r="W108" s="33" t="str">
        <f t="shared" si="62"/>
        <v/>
      </c>
    </row>
    <row r="109" spans="1:23" ht="30.75" customHeight="1" thickBot="1" x14ac:dyDescent="0.4">
      <c r="A109" s="146" t="s">
        <v>396</v>
      </c>
      <c r="B109" s="146" t="s">
        <v>397</v>
      </c>
      <c r="K109" s="31"/>
      <c r="M109" s="315">
        <f>EDATE(M103,3)</f>
        <v>1551</v>
      </c>
      <c r="N109" s="315" t="str">
        <f>IF(N103="","",(EDATE(N103,3)))</f>
        <v/>
      </c>
      <c r="O109" s="315" t="str">
        <f>IF(O103="","",(EDATE(O103,3)))</f>
        <v/>
      </c>
      <c r="P109" s="308">
        <f>COUNT($M$7:M114)</f>
        <v>18</v>
      </c>
      <c r="Q109" s="308">
        <f>P103+$J$4</f>
        <v>17</v>
      </c>
      <c r="R109" s="308">
        <f t="shared" ref="R109" si="66">P109+$J$4</f>
        <v>18</v>
      </c>
      <c r="S109" s="308" t="str">
        <f>IF(S103="",IF($V$5=M109,4,""),S103+1)</f>
        <v/>
      </c>
      <c r="T109" s="308">
        <f>IF(P109&lt;=$G$2,1,0)</f>
        <v>0</v>
      </c>
      <c r="U109" s="33" t="s">
        <v>168</v>
      </c>
      <c r="V109" s="33" t="str">
        <f>IF(V103="",IF(V$3='SMI reporting logic (NO EDIT)'!$M$13,'SMI - SED reporting schedule'!B$15,""),VLOOKUP(V103,$A$1:$B$401,2,FALSE))</f>
        <v/>
      </c>
      <c r="W109" s="33" t="str">
        <f t="shared" ref="W109:W114" si="67">IF($T$109=1,V109,"")</f>
        <v/>
      </c>
    </row>
    <row r="110" spans="1:23" ht="15" thickBot="1" x14ac:dyDescent="0.4">
      <c r="A110" s="146" t="s">
        <v>397</v>
      </c>
      <c r="B110" s="146" t="s">
        <v>398</v>
      </c>
      <c r="K110" s="31"/>
      <c r="M110" s="316"/>
      <c r="N110" s="316"/>
      <c r="O110" s="316"/>
      <c r="P110" s="309"/>
      <c r="Q110" s="309"/>
      <c r="R110" s="309"/>
      <c r="S110" s="309"/>
      <c r="T110" s="309"/>
      <c r="U110" s="33" t="s">
        <v>25</v>
      </c>
      <c r="V110" s="33" t="str">
        <f>IF(V104="",IF(V$3='SMI reporting logic (NO EDIT)'!$M$13,'SMI - SED reporting schedule'!B$15,""),VLOOKUP(V104,$A$1:$B$401,2,FALSE))</f>
        <v/>
      </c>
      <c r="W110" s="33" t="str">
        <f t="shared" si="67"/>
        <v/>
      </c>
    </row>
    <row r="111" spans="1:23" ht="15" thickBot="1" x14ac:dyDescent="0.4">
      <c r="A111" s="146" t="s">
        <v>398</v>
      </c>
      <c r="B111" s="146" t="s">
        <v>399</v>
      </c>
      <c r="K111" s="31"/>
      <c r="M111" s="316"/>
      <c r="N111" s="316"/>
      <c r="O111" s="316"/>
      <c r="P111" s="309"/>
      <c r="Q111" s="309"/>
      <c r="R111" s="309"/>
      <c r="S111" s="309"/>
      <c r="T111" s="309"/>
      <c r="U111" s="33" t="s">
        <v>52</v>
      </c>
      <c r="V111" s="33" t="str">
        <f>IF(V105="",IF(V$4='SMI reporting logic (NO EDIT)'!$M$13,'SMI - SED reporting schedule'!B$15,""),VLOOKUP(V105,$A$1:$B$401,2,FALSE))</f>
        <v/>
      </c>
      <c r="W111" s="33" t="str">
        <f t="shared" si="67"/>
        <v/>
      </c>
    </row>
    <row r="112" spans="1:23" ht="15" thickBot="1" x14ac:dyDescent="0.4">
      <c r="A112" s="146" t="s">
        <v>399</v>
      </c>
      <c r="B112" s="146" t="s">
        <v>400</v>
      </c>
      <c r="K112" s="31"/>
      <c r="M112" s="316"/>
      <c r="N112" s="316"/>
      <c r="O112" s="316"/>
      <c r="P112" s="309"/>
      <c r="Q112" s="309"/>
      <c r="R112" s="309"/>
      <c r="S112" s="309"/>
      <c r="T112" s="309"/>
      <c r="U112" s="33" t="s">
        <v>243</v>
      </c>
      <c r="V112" s="33" t="str">
        <f t="shared" ref="V112" si="68">IF(MOD(R109,4)=0, "AA" &amp; R109/4, "")</f>
        <v/>
      </c>
      <c r="W112" s="33" t="str">
        <f t="shared" si="67"/>
        <v/>
      </c>
    </row>
    <row r="113" spans="1:23" ht="15" thickBot="1" x14ac:dyDescent="0.4">
      <c r="A113" s="146" t="s">
        <v>400</v>
      </c>
      <c r="B113" s="146" t="s">
        <v>401</v>
      </c>
      <c r="M113" s="316"/>
      <c r="N113" s="316"/>
      <c r="O113" s="316"/>
      <c r="P113" s="309"/>
      <c r="Q113" s="309"/>
      <c r="R113" s="309"/>
      <c r="S113" s="309"/>
      <c r="T113" s="309"/>
      <c r="U113" s="33" t="s">
        <v>53</v>
      </c>
      <c r="V113" s="33" t="str">
        <f t="shared" ref="V113" si="69">IF(S109="","",IF(MOD(S109,4)=0, "CY" &amp; ($I$2-1+S109/4), ""))</f>
        <v/>
      </c>
      <c r="W113" s="33" t="str">
        <f t="shared" si="67"/>
        <v/>
      </c>
    </row>
    <row r="114" spans="1:23" ht="15" thickBot="1" x14ac:dyDescent="0.4">
      <c r="A114" s="146" t="s">
        <v>401</v>
      </c>
      <c r="B114" s="146" t="s">
        <v>402</v>
      </c>
      <c r="M114" s="317"/>
      <c r="N114" s="317"/>
      <c r="O114" s="317"/>
      <c r="P114" s="310"/>
      <c r="Q114" s="310"/>
      <c r="R114" s="310"/>
      <c r="S114" s="310"/>
      <c r="T114" s="310"/>
      <c r="U114" s="33" t="s">
        <v>54</v>
      </c>
      <c r="V114" s="33" t="str">
        <f t="shared" ref="V114" si="70">IF(MOD(Q109,4)=0, "DY" &amp; Q109/4, "")</f>
        <v/>
      </c>
      <c r="W114" s="33" t="str">
        <f t="shared" si="67"/>
        <v/>
      </c>
    </row>
    <row r="115" spans="1:23" ht="30.75" customHeight="1" thickBot="1" x14ac:dyDescent="0.4">
      <c r="A115" s="146" t="s">
        <v>402</v>
      </c>
      <c r="B115" s="146" t="s">
        <v>403</v>
      </c>
      <c r="M115" s="315">
        <f>EDATE(M109,3)</f>
        <v>1643</v>
      </c>
      <c r="N115" s="315" t="str">
        <f>IF(N109="","",(EDATE(N109,3)))</f>
        <v/>
      </c>
      <c r="O115" s="315" t="str">
        <f>IF(O109="","",(EDATE(O109,3)))</f>
        <v/>
      </c>
      <c r="P115" s="308">
        <f>COUNT($M$7:M120)</f>
        <v>19</v>
      </c>
      <c r="Q115" s="308">
        <f>P109+$J$4</f>
        <v>18</v>
      </c>
      <c r="R115" s="308">
        <f t="shared" ref="R115" si="71">P115+$J$4</f>
        <v>19</v>
      </c>
      <c r="S115" s="308" t="str">
        <f>IF(S109="",IF($V$5=M115,4,""),S109+1)</f>
        <v/>
      </c>
      <c r="T115" s="308">
        <f>IF(P115&lt;=$G$2,1,0)</f>
        <v>0</v>
      </c>
      <c r="U115" s="33" t="s">
        <v>168</v>
      </c>
      <c r="V115" s="33" t="str">
        <f>IF(V109="",IF(V$3='SMI reporting logic (NO EDIT)'!$M$13,'SMI - SED reporting schedule'!B$15,""),VLOOKUP(V109,$A$1:$B$401,2,FALSE))</f>
        <v/>
      </c>
      <c r="W115" s="33" t="str">
        <f t="shared" ref="W115:W120" si="72">IF($T$115=1,V115,"")</f>
        <v/>
      </c>
    </row>
    <row r="116" spans="1:23" ht="15" thickBot="1" x14ac:dyDescent="0.4">
      <c r="A116" s="146" t="s">
        <v>403</v>
      </c>
      <c r="B116" s="146" t="s">
        <v>404</v>
      </c>
      <c r="M116" s="316"/>
      <c r="N116" s="316"/>
      <c r="O116" s="316"/>
      <c r="P116" s="309"/>
      <c r="Q116" s="309"/>
      <c r="R116" s="309"/>
      <c r="S116" s="309"/>
      <c r="T116" s="309"/>
      <c r="U116" s="33" t="s">
        <v>25</v>
      </c>
      <c r="V116" s="33" t="str">
        <f>IF(V110="",IF(V$3='SMI reporting logic (NO EDIT)'!$M$13,'SMI - SED reporting schedule'!B$15,""),VLOOKUP(V110,$A$1:$B$401,2,FALSE))</f>
        <v/>
      </c>
      <c r="W116" s="33" t="str">
        <f t="shared" si="72"/>
        <v/>
      </c>
    </row>
    <row r="117" spans="1:23" ht="15" thickBot="1" x14ac:dyDescent="0.4">
      <c r="A117" s="146" t="s">
        <v>404</v>
      </c>
      <c r="B117" s="146" t="s">
        <v>405</v>
      </c>
      <c r="M117" s="316"/>
      <c r="N117" s="316"/>
      <c r="O117" s="316"/>
      <c r="P117" s="309"/>
      <c r="Q117" s="309"/>
      <c r="R117" s="309"/>
      <c r="S117" s="309"/>
      <c r="T117" s="309"/>
      <c r="U117" s="33" t="s">
        <v>52</v>
      </c>
      <c r="V117" s="33" t="str">
        <f>IF(V111="",IF(V$4='SMI reporting logic (NO EDIT)'!$M$13,'SMI - SED reporting schedule'!B$15,""),VLOOKUP(V111,$A$1:$B$401,2,FALSE))</f>
        <v/>
      </c>
      <c r="W117" s="33" t="str">
        <f t="shared" si="72"/>
        <v/>
      </c>
    </row>
    <row r="118" spans="1:23" ht="15" thickBot="1" x14ac:dyDescent="0.4">
      <c r="A118" s="146" t="s">
        <v>405</v>
      </c>
      <c r="B118" s="146" t="s">
        <v>406</v>
      </c>
      <c r="M118" s="316"/>
      <c r="N118" s="316"/>
      <c r="O118" s="316"/>
      <c r="P118" s="309"/>
      <c r="Q118" s="309"/>
      <c r="R118" s="309"/>
      <c r="S118" s="309"/>
      <c r="T118" s="309"/>
      <c r="U118" s="33" t="s">
        <v>243</v>
      </c>
      <c r="V118" s="33" t="str">
        <f t="shared" ref="V118" si="73">IF(MOD(R115,4)=0, "AA" &amp; R115/4, "")</f>
        <v/>
      </c>
      <c r="W118" s="33" t="str">
        <f t="shared" si="72"/>
        <v/>
      </c>
    </row>
    <row r="119" spans="1:23" ht="15" thickBot="1" x14ac:dyDescent="0.4">
      <c r="A119" s="146" t="s">
        <v>406</v>
      </c>
      <c r="B119" s="146" t="s">
        <v>407</v>
      </c>
      <c r="M119" s="316"/>
      <c r="N119" s="316"/>
      <c r="O119" s="316"/>
      <c r="P119" s="309"/>
      <c r="Q119" s="309"/>
      <c r="R119" s="309"/>
      <c r="S119" s="309"/>
      <c r="T119" s="309"/>
      <c r="U119" s="33" t="s">
        <v>53</v>
      </c>
      <c r="V119" s="33" t="str">
        <f t="shared" ref="V119" si="74">IF(S115="","",IF(MOD(S115,4)=0, "CY" &amp; ($I$2-1+S115/4), ""))</f>
        <v/>
      </c>
      <c r="W119" s="33" t="str">
        <f t="shared" si="72"/>
        <v/>
      </c>
    </row>
    <row r="120" spans="1:23" ht="15" thickBot="1" x14ac:dyDescent="0.4">
      <c r="A120" s="146" t="s">
        <v>407</v>
      </c>
      <c r="B120" s="146" t="s">
        <v>408</v>
      </c>
      <c r="M120" s="317"/>
      <c r="N120" s="317"/>
      <c r="O120" s="317"/>
      <c r="P120" s="310"/>
      <c r="Q120" s="310"/>
      <c r="R120" s="310"/>
      <c r="S120" s="310"/>
      <c r="T120" s="310"/>
      <c r="U120" s="33" t="s">
        <v>54</v>
      </c>
      <c r="V120" s="33" t="str">
        <f t="shared" ref="V120" si="75">IF(MOD(Q115,4)=0, "DY" &amp; Q115/4, "")</f>
        <v/>
      </c>
      <c r="W120" s="33" t="str">
        <f t="shared" si="72"/>
        <v/>
      </c>
    </row>
    <row r="121" spans="1:23" ht="30.75" customHeight="1" thickBot="1" x14ac:dyDescent="0.4">
      <c r="A121" s="146" t="s">
        <v>408</v>
      </c>
      <c r="B121" s="146" t="s">
        <v>409</v>
      </c>
      <c r="M121" s="315">
        <f>EDATE(M115,3)</f>
        <v>1735</v>
      </c>
      <c r="N121" s="315" t="str">
        <f>IF(N115="","",(EDATE(N115,3)))</f>
        <v/>
      </c>
      <c r="O121" s="315" t="str">
        <f>IF(O115="","",(EDATE(O115,3)))</f>
        <v/>
      </c>
      <c r="P121" s="308">
        <f>COUNT($M$7:M126)</f>
        <v>20</v>
      </c>
      <c r="Q121" s="308">
        <f>P115+$J$4</f>
        <v>19</v>
      </c>
      <c r="R121" s="308">
        <f t="shared" ref="R121" si="76">P121+$J$4</f>
        <v>20</v>
      </c>
      <c r="S121" s="308" t="str">
        <f>IF(S115="",IF($V$5=M121,4,""),S115+1)</f>
        <v/>
      </c>
      <c r="T121" s="308">
        <f>IF(P121&lt;=$G$2,1,0)</f>
        <v>0</v>
      </c>
      <c r="U121" s="33" t="s">
        <v>168</v>
      </c>
      <c r="V121" s="33" t="str">
        <f>IF(V115="",IF(V$3='SMI reporting logic (NO EDIT)'!$M$13,'SMI - SED reporting schedule'!B$15,""),VLOOKUP(V115,$A$1:$B$401,2,FALSE))</f>
        <v/>
      </c>
      <c r="W121" s="33" t="str">
        <f t="shared" ref="W121:W126" si="77">IF($T$121=1,V121,"")</f>
        <v/>
      </c>
    </row>
    <row r="122" spans="1:23" ht="15" thickBot="1" x14ac:dyDescent="0.4">
      <c r="A122" s="146" t="s">
        <v>409</v>
      </c>
      <c r="B122" s="146" t="s">
        <v>410</v>
      </c>
      <c r="M122" s="316"/>
      <c r="N122" s="316"/>
      <c r="O122" s="316"/>
      <c r="P122" s="309"/>
      <c r="Q122" s="309"/>
      <c r="R122" s="309"/>
      <c r="S122" s="309"/>
      <c r="T122" s="309"/>
      <c r="U122" s="33" t="s">
        <v>25</v>
      </c>
      <c r="V122" s="33" t="str">
        <f>IF(V116="",IF(V$3='SMI reporting logic (NO EDIT)'!$M$13,'SMI - SED reporting schedule'!B$15,""),VLOOKUP(V116,$A$1:$B$401,2,FALSE))</f>
        <v/>
      </c>
      <c r="W122" s="33" t="str">
        <f t="shared" si="77"/>
        <v/>
      </c>
    </row>
    <row r="123" spans="1:23" ht="15" thickBot="1" x14ac:dyDescent="0.4">
      <c r="A123" s="146" t="s">
        <v>410</v>
      </c>
      <c r="B123" s="146" t="s">
        <v>411</v>
      </c>
      <c r="M123" s="316"/>
      <c r="N123" s="316"/>
      <c r="O123" s="316"/>
      <c r="P123" s="309"/>
      <c r="Q123" s="309"/>
      <c r="R123" s="309"/>
      <c r="S123" s="309"/>
      <c r="T123" s="309"/>
      <c r="U123" s="33" t="s">
        <v>52</v>
      </c>
      <c r="V123" s="33" t="str">
        <f>IF(V117="",IF(V$4='SMI reporting logic (NO EDIT)'!$M$13,'SMI - SED reporting schedule'!B$15,""),VLOOKUP(V117,$A$1:$B$401,2,FALSE))</f>
        <v/>
      </c>
      <c r="W123" s="33" t="str">
        <f t="shared" si="77"/>
        <v/>
      </c>
    </row>
    <row r="124" spans="1:23" ht="15" thickBot="1" x14ac:dyDescent="0.4">
      <c r="A124" s="146" t="s">
        <v>411</v>
      </c>
      <c r="B124" s="146" t="s">
        <v>412</v>
      </c>
      <c r="M124" s="316"/>
      <c r="N124" s="316"/>
      <c r="O124" s="316"/>
      <c r="P124" s="309"/>
      <c r="Q124" s="309"/>
      <c r="R124" s="309"/>
      <c r="S124" s="309"/>
      <c r="T124" s="309"/>
      <c r="U124" s="33" t="s">
        <v>243</v>
      </c>
      <c r="V124" s="33" t="str">
        <f t="shared" ref="V124" si="78">IF(MOD(R121,4)=0, "AA" &amp; R121/4, "")</f>
        <v>AA5</v>
      </c>
      <c r="W124" s="33" t="str">
        <f t="shared" si="77"/>
        <v/>
      </c>
    </row>
    <row r="125" spans="1:23" ht="15" thickBot="1" x14ac:dyDescent="0.4">
      <c r="A125" s="146" t="s">
        <v>412</v>
      </c>
      <c r="B125" s="146" t="s">
        <v>413</v>
      </c>
      <c r="M125" s="316"/>
      <c r="N125" s="316"/>
      <c r="O125" s="316"/>
      <c r="P125" s="309"/>
      <c r="Q125" s="309"/>
      <c r="R125" s="309"/>
      <c r="S125" s="309"/>
      <c r="T125" s="309"/>
      <c r="U125" s="33" t="s">
        <v>53</v>
      </c>
      <c r="V125" s="33" t="str">
        <f t="shared" ref="V125" si="79">IF(S121="","",IF(MOD(S121,4)=0, "CY" &amp; ($I$2-1+S121/4), ""))</f>
        <v/>
      </c>
      <c r="W125" s="33" t="str">
        <f t="shared" si="77"/>
        <v/>
      </c>
    </row>
    <row r="126" spans="1:23" ht="15" thickBot="1" x14ac:dyDescent="0.4">
      <c r="A126" s="146" t="s">
        <v>413</v>
      </c>
      <c r="B126" s="146" t="s">
        <v>414</v>
      </c>
      <c r="M126" s="317"/>
      <c r="N126" s="317"/>
      <c r="O126" s="317"/>
      <c r="P126" s="310"/>
      <c r="Q126" s="310"/>
      <c r="R126" s="310"/>
      <c r="S126" s="310"/>
      <c r="T126" s="310"/>
      <c r="U126" s="33" t="s">
        <v>54</v>
      </c>
      <c r="V126" s="33" t="str">
        <f t="shared" ref="V126" si="80">IF(MOD(Q121,4)=0, "DY" &amp; Q121/4, "")</f>
        <v/>
      </c>
      <c r="W126" s="33" t="str">
        <f t="shared" si="77"/>
        <v/>
      </c>
    </row>
    <row r="127" spans="1:23" ht="30.75" customHeight="1" thickBot="1" x14ac:dyDescent="0.4">
      <c r="A127" s="146" t="s">
        <v>414</v>
      </c>
      <c r="B127" s="146" t="s">
        <v>415</v>
      </c>
      <c r="M127" s="318">
        <f>EDATE(M121,3)</f>
        <v>1826</v>
      </c>
      <c r="N127" s="318" t="str">
        <f>IF(N121="","",(EDATE(N121,3)))</f>
        <v/>
      </c>
      <c r="O127" s="318" t="str">
        <f>IF(O121="","",(EDATE(O121,3)))</f>
        <v/>
      </c>
      <c r="P127" s="311">
        <f>COUNT($M$7:M132)</f>
        <v>21</v>
      </c>
      <c r="Q127" s="311">
        <f>P121+$J$4</f>
        <v>20</v>
      </c>
      <c r="R127" s="311">
        <f t="shared" ref="R127" si="81">P127+$J$4</f>
        <v>21</v>
      </c>
      <c r="S127" s="311" t="str">
        <f>IF(S121="",IF($V$5=M127,4,""),S121+1)</f>
        <v/>
      </c>
      <c r="T127" s="311">
        <f>IF(P127&lt;=$G$2,1,0)</f>
        <v>0</v>
      </c>
      <c r="U127" s="32" t="s">
        <v>51</v>
      </c>
      <c r="V127" s="32" t="str">
        <f>IF(V121="",IF(V$3='SMI reporting logic (NO EDIT)'!$M$13,'SMI - SED reporting schedule'!B$15,""),VLOOKUP(V121,$A$1:$B$401,2,FALSE))</f>
        <v/>
      </c>
      <c r="W127" s="32" t="str">
        <f t="shared" ref="W127:W132" si="82">IF($T$127=1,V127,"")</f>
        <v/>
      </c>
    </row>
    <row r="128" spans="1:23" ht="15" thickBot="1" x14ac:dyDescent="0.4">
      <c r="A128" s="146" t="s">
        <v>415</v>
      </c>
      <c r="B128" s="146" t="s">
        <v>416</v>
      </c>
      <c r="M128" s="319"/>
      <c r="N128" s="319"/>
      <c r="O128" s="319"/>
      <c r="P128" s="312"/>
      <c r="Q128" s="312"/>
      <c r="R128" s="312"/>
      <c r="S128" s="312"/>
      <c r="T128" s="312"/>
      <c r="U128" s="32" t="s">
        <v>25</v>
      </c>
      <c r="V128" s="32" t="str">
        <f>IF(V122="",IF(V$3='SMI reporting logic (NO EDIT)'!$M$13,'SMI - SED reporting schedule'!B$15,""),VLOOKUP(V122,$A$1:$B$401,2,FALSE))</f>
        <v/>
      </c>
      <c r="W128" s="32" t="str">
        <f t="shared" si="82"/>
        <v/>
      </c>
    </row>
    <row r="129" spans="1:23" ht="15" thickBot="1" x14ac:dyDescent="0.4">
      <c r="A129" s="146" t="s">
        <v>416</v>
      </c>
      <c r="B129" s="146" t="s">
        <v>417</v>
      </c>
      <c r="M129" s="319"/>
      <c r="N129" s="319"/>
      <c r="O129" s="319"/>
      <c r="P129" s="312"/>
      <c r="Q129" s="312"/>
      <c r="R129" s="312"/>
      <c r="S129" s="312"/>
      <c r="T129" s="312"/>
      <c r="U129" s="32" t="s">
        <v>52</v>
      </c>
      <c r="V129" s="32" t="str">
        <f>IF(V123="",IF(V$4='SMI reporting logic (NO EDIT)'!$M$13,'SMI - SED reporting schedule'!B$15,""),VLOOKUP(V123,$A$1:$B$401,2,FALSE))</f>
        <v/>
      </c>
      <c r="W129" s="32" t="str">
        <f t="shared" si="82"/>
        <v/>
      </c>
    </row>
    <row r="130" spans="1:23" ht="15" thickBot="1" x14ac:dyDescent="0.4">
      <c r="A130" s="146" t="s">
        <v>417</v>
      </c>
      <c r="B130" s="146" t="s">
        <v>418</v>
      </c>
      <c r="M130" s="319"/>
      <c r="N130" s="319"/>
      <c r="O130" s="319"/>
      <c r="P130" s="312"/>
      <c r="Q130" s="312"/>
      <c r="R130" s="312"/>
      <c r="S130" s="312"/>
      <c r="T130" s="312"/>
      <c r="U130" s="32" t="s">
        <v>243</v>
      </c>
      <c r="V130" s="32" t="str">
        <f t="shared" ref="V130" si="83">IF(MOD(R127,4)=0, "AA" &amp; R127/4, "")</f>
        <v/>
      </c>
      <c r="W130" s="32" t="str">
        <f t="shared" si="82"/>
        <v/>
      </c>
    </row>
    <row r="131" spans="1:23" ht="15" thickBot="1" x14ac:dyDescent="0.4">
      <c r="A131" s="146" t="s">
        <v>418</v>
      </c>
      <c r="B131" s="146" t="s">
        <v>419</v>
      </c>
      <c r="M131" s="319"/>
      <c r="N131" s="319"/>
      <c r="O131" s="319"/>
      <c r="P131" s="312"/>
      <c r="Q131" s="312"/>
      <c r="R131" s="312"/>
      <c r="S131" s="312"/>
      <c r="T131" s="312"/>
      <c r="U131" s="32" t="s">
        <v>53</v>
      </c>
      <c r="V131" s="32" t="str">
        <f t="shared" ref="V131" si="84">IF(S127="","",IF(MOD(S127,4)=0, "CY" &amp; ($I$2-1+S127/4), ""))</f>
        <v/>
      </c>
      <c r="W131" s="32" t="str">
        <f t="shared" si="82"/>
        <v/>
      </c>
    </row>
    <row r="132" spans="1:23" ht="15" thickBot="1" x14ac:dyDescent="0.4">
      <c r="A132" s="146" t="s">
        <v>419</v>
      </c>
      <c r="B132" s="146" t="s">
        <v>420</v>
      </c>
      <c r="M132" s="320"/>
      <c r="N132" s="320"/>
      <c r="O132" s="320"/>
      <c r="P132" s="313"/>
      <c r="Q132" s="313"/>
      <c r="R132" s="313"/>
      <c r="S132" s="313"/>
      <c r="T132" s="313"/>
      <c r="U132" s="32" t="s">
        <v>54</v>
      </c>
      <c r="V132" s="32" t="str">
        <f t="shared" ref="V132" si="85">IF(MOD(Q127,4)=0, "DY" &amp; Q127/4, "")</f>
        <v>DY5</v>
      </c>
      <c r="W132" s="32" t="str">
        <f t="shared" si="82"/>
        <v/>
      </c>
    </row>
    <row r="133" spans="1:23" ht="30.75" customHeight="1" thickBot="1" x14ac:dyDescent="0.4">
      <c r="A133" s="146" t="s">
        <v>420</v>
      </c>
      <c r="B133" s="146" t="s">
        <v>421</v>
      </c>
      <c r="M133" s="318">
        <f>EDATE(M127,3)</f>
        <v>1916</v>
      </c>
      <c r="N133" s="318" t="str">
        <f>IF(N127="","",(EDATE(N127,3)))</f>
        <v/>
      </c>
      <c r="O133" s="318" t="str">
        <f>IF(O127="","",(EDATE(O127,3)))</f>
        <v/>
      </c>
      <c r="P133" s="311">
        <f>COUNT($M$7:M138)</f>
        <v>22</v>
      </c>
      <c r="Q133" s="311">
        <f>P127+$J$4</f>
        <v>21</v>
      </c>
      <c r="R133" s="311">
        <f t="shared" ref="R133" si="86">P133+$J$4</f>
        <v>22</v>
      </c>
      <c r="S133" s="311" t="str">
        <f>IF(S127="",IF($V$5=M133,4,""),S127+1)</f>
        <v/>
      </c>
      <c r="T133" s="311">
        <f>IF(P133&lt;=$G$2,1,0)</f>
        <v>0</v>
      </c>
      <c r="U133" s="32" t="s">
        <v>51</v>
      </c>
      <c r="V133" s="32" t="str">
        <f>IF(V127="",IF(V$3='SMI reporting logic (NO EDIT)'!$M$13,'SMI - SED reporting schedule'!B$15,""),VLOOKUP(V127,$A$1:$B$401,2,FALSE))</f>
        <v/>
      </c>
      <c r="W133" s="32" t="str">
        <f t="shared" ref="W133:W138" si="87">IF($T$133=1,V133,"")</f>
        <v/>
      </c>
    </row>
    <row r="134" spans="1:23" ht="15" thickBot="1" x14ac:dyDescent="0.4">
      <c r="A134" s="146" t="s">
        <v>421</v>
      </c>
      <c r="B134" s="146" t="s">
        <v>422</v>
      </c>
      <c r="M134" s="319"/>
      <c r="N134" s="319"/>
      <c r="O134" s="319"/>
      <c r="P134" s="312"/>
      <c r="Q134" s="312"/>
      <c r="R134" s="312"/>
      <c r="S134" s="312"/>
      <c r="T134" s="312"/>
      <c r="U134" s="32" t="s">
        <v>25</v>
      </c>
      <c r="V134" s="32" t="str">
        <f>IF(V128="",IF(V$3='SMI reporting logic (NO EDIT)'!$M$13,'SMI - SED reporting schedule'!B$15,""),VLOOKUP(V128,$A$1:$B$401,2,FALSE))</f>
        <v/>
      </c>
      <c r="W134" s="32" t="str">
        <f t="shared" si="87"/>
        <v/>
      </c>
    </row>
    <row r="135" spans="1:23" ht="15" thickBot="1" x14ac:dyDescent="0.4">
      <c r="A135" s="146" t="s">
        <v>422</v>
      </c>
      <c r="B135" s="146" t="s">
        <v>423</v>
      </c>
      <c r="M135" s="319"/>
      <c r="N135" s="319"/>
      <c r="O135" s="319"/>
      <c r="P135" s="312"/>
      <c r="Q135" s="312"/>
      <c r="R135" s="312"/>
      <c r="S135" s="312"/>
      <c r="T135" s="312"/>
      <c r="U135" s="32" t="s">
        <v>52</v>
      </c>
      <c r="V135" s="32" t="str">
        <f>IF(V129="",IF(V$4='SMI reporting logic (NO EDIT)'!$M$13,'SMI - SED reporting schedule'!B$15,""),VLOOKUP(V129,$A$1:$B$401,2,FALSE))</f>
        <v/>
      </c>
      <c r="W135" s="32" t="str">
        <f t="shared" si="87"/>
        <v/>
      </c>
    </row>
    <row r="136" spans="1:23" ht="15" thickBot="1" x14ac:dyDescent="0.4">
      <c r="A136" s="146" t="s">
        <v>423</v>
      </c>
      <c r="B136" s="146" t="s">
        <v>424</v>
      </c>
      <c r="M136" s="319"/>
      <c r="N136" s="319"/>
      <c r="O136" s="319"/>
      <c r="P136" s="312"/>
      <c r="Q136" s="312"/>
      <c r="R136" s="312"/>
      <c r="S136" s="312"/>
      <c r="T136" s="312"/>
      <c r="U136" s="32" t="s">
        <v>243</v>
      </c>
      <c r="V136" s="32" t="str">
        <f t="shared" ref="V136" si="88">IF(MOD(R133,4)=0, "AA" &amp; R133/4, "")</f>
        <v/>
      </c>
      <c r="W136" s="32" t="str">
        <f t="shared" si="87"/>
        <v/>
      </c>
    </row>
    <row r="137" spans="1:23" ht="15" thickBot="1" x14ac:dyDescent="0.4">
      <c r="A137" s="146" t="s">
        <v>424</v>
      </c>
      <c r="B137" s="146" t="s">
        <v>425</v>
      </c>
      <c r="M137" s="319"/>
      <c r="N137" s="319"/>
      <c r="O137" s="319"/>
      <c r="P137" s="312"/>
      <c r="Q137" s="312"/>
      <c r="R137" s="312"/>
      <c r="S137" s="312"/>
      <c r="T137" s="312"/>
      <c r="U137" s="32" t="s">
        <v>53</v>
      </c>
      <c r="V137" s="32" t="str">
        <f t="shared" ref="V137" si="89">IF(S133="","",IF(MOD(S133,4)=0, "CY" &amp; ($I$2-1+S133/4), ""))</f>
        <v/>
      </c>
      <c r="W137" s="32" t="str">
        <f t="shared" si="87"/>
        <v/>
      </c>
    </row>
    <row r="138" spans="1:23" ht="15" thickBot="1" x14ac:dyDescent="0.4">
      <c r="A138" s="146" t="s">
        <v>425</v>
      </c>
      <c r="B138" s="146" t="s">
        <v>426</v>
      </c>
      <c r="M138" s="320"/>
      <c r="N138" s="320"/>
      <c r="O138" s="320"/>
      <c r="P138" s="313"/>
      <c r="Q138" s="313"/>
      <c r="R138" s="313"/>
      <c r="S138" s="313"/>
      <c r="T138" s="313"/>
      <c r="U138" s="32" t="s">
        <v>54</v>
      </c>
      <c r="V138" s="32" t="str">
        <f t="shared" ref="V138" si="90">IF(MOD(Q133,4)=0, "DY" &amp; Q133/4, "")</f>
        <v/>
      </c>
      <c r="W138" s="32" t="str">
        <f t="shared" si="87"/>
        <v/>
      </c>
    </row>
    <row r="139" spans="1:23" x14ac:dyDescent="0.35">
      <c r="A139" s="146" t="s">
        <v>426</v>
      </c>
      <c r="B139" s="146" t="s">
        <v>427</v>
      </c>
    </row>
    <row r="140" spans="1:23" x14ac:dyDescent="0.35">
      <c r="A140" s="146" t="s">
        <v>427</v>
      </c>
      <c r="B140" s="146" t="s">
        <v>428</v>
      </c>
    </row>
    <row r="141" spans="1:23" x14ac:dyDescent="0.35">
      <c r="A141" s="146" t="s">
        <v>428</v>
      </c>
      <c r="B141" s="146" t="s">
        <v>429</v>
      </c>
    </row>
    <row r="142" spans="1:23" x14ac:dyDescent="0.35">
      <c r="A142" s="146" t="s">
        <v>429</v>
      </c>
      <c r="B142" s="146" t="s">
        <v>430</v>
      </c>
    </row>
    <row r="143" spans="1:23" x14ac:dyDescent="0.35">
      <c r="A143" s="146" t="s">
        <v>430</v>
      </c>
      <c r="B143" s="146" t="s">
        <v>431</v>
      </c>
    </row>
    <row r="144" spans="1:23" x14ac:dyDescent="0.35">
      <c r="A144" s="146" t="s">
        <v>431</v>
      </c>
      <c r="B144" s="146" t="s">
        <v>432</v>
      </c>
    </row>
    <row r="145" spans="1:21" x14ac:dyDescent="0.35">
      <c r="A145" s="146" t="s">
        <v>432</v>
      </c>
      <c r="B145" s="146" t="s">
        <v>433</v>
      </c>
    </row>
    <row r="146" spans="1:21" x14ac:dyDescent="0.35">
      <c r="A146" s="146" t="s">
        <v>433</v>
      </c>
      <c r="B146" s="146" t="s">
        <v>434</v>
      </c>
    </row>
    <row r="147" spans="1:21" x14ac:dyDescent="0.35">
      <c r="A147" s="146" t="s">
        <v>434</v>
      </c>
      <c r="B147" s="146" t="s">
        <v>435</v>
      </c>
      <c r="U147" s="5" t="s">
        <v>40</v>
      </c>
    </row>
    <row r="148" spans="1:21" x14ac:dyDescent="0.35">
      <c r="A148" s="146" t="s">
        <v>435</v>
      </c>
      <c r="B148" s="146" t="s">
        <v>436</v>
      </c>
    </row>
    <row r="149" spans="1:21" x14ac:dyDescent="0.35">
      <c r="A149" s="146" t="s">
        <v>436</v>
      </c>
      <c r="B149" s="146" t="s">
        <v>437</v>
      </c>
    </row>
    <row r="150" spans="1:21" x14ac:dyDescent="0.35">
      <c r="A150" s="146" t="s">
        <v>437</v>
      </c>
      <c r="B150" s="146" t="s">
        <v>438</v>
      </c>
    </row>
    <row r="151" spans="1:21" x14ac:dyDescent="0.35">
      <c r="A151" s="146" t="s">
        <v>438</v>
      </c>
      <c r="B151" s="146" t="s">
        <v>439</v>
      </c>
    </row>
    <row r="152" spans="1:21" x14ac:dyDescent="0.35">
      <c r="A152" s="146" t="s">
        <v>439</v>
      </c>
      <c r="B152" s="146" t="s">
        <v>440</v>
      </c>
    </row>
    <row r="153" spans="1:21" x14ac:dyDescent="0.35">
      <c r="A153" s="146" t="s">
        <v>440</v>
      </c>
      <c r="B153" s="146" t="s">
        <v>441</v>
      </c>
    </row>
    <row r="154" spans="1:21" x14ac:dyDescent="0.35">
      <c r="A154" s="146" t="s">
        <v>441</v>
      </c>
      <c r="B154" s="146" t="s">
        <v>442</v>
      </c>
    </row>
    <row r="155" spans="1:21" x14ac:dyDescent="0.35">
      <c r="A155" s="146" t="s">
        <v>442</v>
      </c>
      <c r="B155" s="146" t="s">
        <v>443</v>
      </c>
    </row>
    <row r="156" spans="1:21" x14ac:dyDescent="0.35">
      <c r="A156" s="146" t="s">
        <v>443</v>
      </c>
      <c r="B156" s="146" t="s">
        <v>444</v>
      </c>
    </row>
    <row r="157" spans="1:21" x14ac:dyDescent="0.35">
      <c r="A157" s="146" t="s">
        <v>444</v>
      </c>
      <c r="B157" s="146" t="s">
        <v>445</v>
      </c>
    </row>
    <row r="158" spans="1:21" x14ac:dyDescent="0.35">
      <c r="A158" s="146" t="s">
        <v>445</v>
      </c>
      <c r="B158" s="146" t="s">
        <v>446</v>
      </c>
    </row>
    <row r="159" spans="1:21" x14ac:dyDescent="0.35">
      <c r="A159" s="146" t="s">
        <v>446</v>
      </c>
      <c r="B159" s="146" t="s">
        <v>447</v>
      </c>
    </row>
    <row r="160" spans="1:21" x14ac:dyDescent="0.35">
      <c r="A160" s="146" t="s">
        <v>447</v>
      </c>
      <c r="B160" s="146" t="s">
        <v>448</v>
      </c>
    </row>
    <row r="161" spans="1:2" x14ac:dyDescent="0.35">
      <c r="A161" s="146" t="s">
        <v>448</v>
      </c>
      <c r="B161" s="146" t="s">
        <v>449</v>
      </c>
    </row>
    <row r="162" spans="1:2" x14ac:dyDescent="0.35">
      <c r="A162" s="146" t="s">
        <v>449</v>
      </c>
      <c r="B162" s="146" t="s">
        <v>450</v>
      </c>
    </row>
    <row r="163" spans="1:2" x14ac:dyDescent="0.35">
      <c r="A163" s="146" t="s">
        <v>450</v>
      </c>
      <c r="B163" s="146" t="s">
        <v>451</v>
      </c>
    </row>
    <row r="164" spans="1:2" x14ac:dyDescent="0.35">
      <c r="A164" s="146" t="s">
        <v>451</v>
      </c>
      <c r="B164" s="146" t="s">
        <v>452</v>
      </c>
    </row>
    <row r="165" spans="1:2" x14ac:dyDescent="0.35">
      <c r="A165" s="146" t="s">
        <v>452</v>
      </c>
      <c r="B165" s="146" t="s">
        <v>453</v>
      </c>
    </row>
    <row r="166" spans="1:2" x14ac:dyDescent="0.35">
      <c r="A166" s="146" t="s">
        <v>453</v>
      </c>
      <c r="B166" s="146" t="s">
        <v>454</v>
      </c>
    </row>
    <row r="167" spans="1:2" x14ac:dyDescent="0.35">
      <c r="A167" s="146" t="s">
        <v>454</v>
      </c>
      <c r="B167" s="146" t="s">
        <v>455</v>
      </c>
    </row>
    <row r="168" spans="1:2" x14ac:dyDescent="0.35">
      <c r="A168" s="146" t="s">
        <v>455</v>
      </c>
      <c r="B168" s="146" t="s">
        <v>456</v>
      </c>
    </row>
    <row r="169" spans="1:2" x14ac:dyDescent="0.35">
      <c r="A169" s="146" t="s">
        <v>456</v>
      </c>
      <c r="B169" s="146" t="s">
        <v>457</v>
      </c>
    </row>
    <row r="170" spans="1:2" x14ac:dyDescent="0.35">
      <c r="A170" s="146" t="s">
        <v>457</v>
      </c>
      <c r="B170" s="146" t="s">
        <v>458</v>
      </c>
    </row>
    <row r="171" spans="1:2" x14ac:dyDescent="0.35">
      <c r="A171" s="146" t="s">
        <v>458</v>
      </c>
      <c r="B171" s="146" t="s">
        <v>459</v>
      </c>
    </row>
    <row r="172" spans="1:2" x14ac:dyDescent="0.35">
      <c r="A172" s="146" t="s">
        <v>459</v>
      </c>
      <c r="B172" s="146" t="s">
        <v>460</v>
      </c>
    </row>
    <row r="173" spans="1:2" x14ac:dyDescent="0.35">
      <c r="A173" s="146" t="s">
        <v>460</v>
      </c>
      <c r="B173" s="146" t="s">
        <v>461</v>
      </c>
    </row>
    <row r="174" spans="1:2" x14ac:dyDescent="0.35">
      <c r="A174" s="146" t="s">
        <v>461</v>
      </c>
      <c r="B174" s="146" t="s">
        <v>462</v>
      </c>
    </row>
    <row r="175" spans="1:2" x14ac:dyDescent="0.35">
      <c r="A175" s="146" t="s">
        <v>462</v>
      </c>
      <c r="B175" s="146" t="s">
        <v>463</v>
      </c>
    </row>
    <row r="176" spans="1:2" x14ac:dyDescent="0.35">
      <c r="A176" s="146" t="s">
        <v>463</v>
      </c>
      <c r="B176" s="146" t="s">
        <v>464</v>
      </c>
    </row>
    <row r="177" spans="1:2" x14ac:dyDescent="0.35">
      <c r="A177" s="146" t="s">
        <v>464</v>
      </c>
      <c r="B177" s="146" t="s">
        <v>465</v>
      </c>
    </row>
    <row r="178" spans="1:2" x14ac:dyDescent="0.35">
      <c r="A178" s="146" t="s">
        <v>465</v>
      </c>
      <c r="B178" s="146" t="s">
        <v>466</v>
      </c>
    </row>
    <row r="179" spans="1:2" x14ac:dyDescent="0.35">
      <c r="A179" s="146" t="s">
        <v>466</v>
      </c>
      <c r="B179" s="146" t="s">
        <v>467</v>
      </c>
    </row>
    <row r="180" spans="1:2" x14ac:dyDescent="0.35">
      <c r="A180" s="146" t="s">
        <v>467</v>
      </c>
      <c r="B180" s="146" t="s">
        <v>468</v>
      </c>
    </row>
    <row r="181" spans="1:2" x14ac:dyDescent="0.35">
      <c r="A181" s="146" t="s">
        <v>468</v>
      </c>
      <c r="B181" s="146" t="s">
        <v>469</v>
      </c>
    </row>
    <row r="182" spans="1:2" x14ac:dyDescent="0.35">
      <c r="A182" s="146" t="s">
        <v>469</v>
      </c>
      <c r="B182" s="146" t="s">
        <v>470</v>
      </c>
    </row>
    <row r="183" spans="1:2" x14ac:dyDescent="0.35">
      <c r="A183" s="146" t="s">
        <v>470</v>
      </c>
      <c r="B183" s="146" t="s">
        <v>471</v>
      </c>
    </row>
    <row r="184" spans="1:2" x14ac:dyDescent="0.35">
      <c r="A184" s="146" t="s">
        <v>471</v>
      </c>
      <c r="B184" s="146" t="s">
        <v>472</v>
      </c>
    </row>
    <row r="185" spans="1:2" x14ac:dyDescent="0.35">
      <c r="A185" s="146" t="s">
        <v>472</v>
      </c>
      <c r="B185" s="146" t="s">
        <v>473</v>
      </c>
    </row>
    <row r="186" spans="1:2" x14ac:dyDescent="0.35">
      <c r="A186" s="146" t="s">
        <v>473</v>
      </c>
      <c r="B186" s="146" t="s">
        <v>474</v>
      </c>
    </row>
    <row r="187" spans="1:2" x14ac:dyDescent="0.35">
      <c r="A187" s="146" t="s">
        <v>474</v>
      </c>
      <c r="B187" s="146" t="s">
        <v>475</v>
      </c>
    </row>
    <row r="188" spans="1:2" x14ac:dyDescent="0.35">
      <c r="A188" s="146" t="s">
        <v>475</v>
      </c>
      <c r="B188" s="146" t="s">
        <v>476</v>
      </c>
    </row>
    <row r="189" spans="1:2" x14ac:dyDescent="0.35">
      <c r="A189" s="146" t="s">
        <v>476</v>
      </c>
      <c r="B189" s="146" t="s">
        <v>477</v>
      </c>
    </row>
    <row r="190" spans="1:2" x14ac:dyDescent="0.35">
      <c r="A190" s="146" t="s">
        <v>477</v>
      </c>
      <c r="B190" s="146" t="s">
        <v>478</v>
      </c>
    </row>
    <row r="191" spans="1:2" x14ac:dyDescent="0.35">
      <c r="A191" s="146" t="s">
        <v>478</v>
      </c>
      <c r="B191" s="146" t="s">
        <v>479</v>
      </c>
    </row>
    <row r="192" spans="1:2" x14ac:dyDescent="0.35">
      <c r="A192" s="146" t="s">
        <v>479</v>
      </c>
      <c r="B192" s="146" t="s">
        <v>480</v>
      </c>
    </row>
    <row r="193" spans="1:2" x14ac:dyDescent="0.35">
      <c r="A193" s="146" t="s">
        <v>480</v>
      </c>
      <c r="B193" s="146" t="s">
        <v>481</v>
      </c>
    </row>
    <row r="194" spans="1:2" x14ac:dyDescent="0.35">
      <c r="A194" s="146" t="s">
        <v>481</v>
      </c>
      <c r="B194" s="146" t="s">
        <v>482</v>
      </c>
    </row>
    <row r="195" spans="1:2" x14ac:dyDescent="0.35">
      <c r="A195" s="146" t="s">
        <v>482</v>
      </c>
      <c r="B195" s="146" t="s">
        <v>483</v>
      </c>
    </row>
    <row r="196" spans="1:2" x14ac:dyDescent="0.35">
      <c r="A196" s="146" t="s">
        <v>483</v>
      </c>
      <c r="B196" s="146" t="s">
        <v>484</v>
      </c>
    </row>
    <row r="197" spans="1:2" x14ac:dyDescent="0.35">
      <c r="A197" s="146" t="s">
        <v>484</v>
      </c>
      <c r="B197" s="146" t="s">
        <v>485</v>
      </c>
    </row>
    <row r="198" spans="1:2" x14ac:dyDescent="0.35">
      <c r="A198" s="146" t="s">
        <v>485</v>
      </c>
      <c r="B198" s="146" t="s">
        <v>486</v>
      </c>
    </row>
    <row r="199" spans="1:2" x14ac:dyDescent="0.35">
      <c r="A199" s="146" t="s">
        <v>486</v>
      </c>
      <c r="B199" s="146" t="s">
        <v>487</v>
      </c>
    </row>
    <row r="200" spans="1:2" x14ac:dyDescent="0.35">
      <c r="A200" s="146" t="s">
        <v>487</v>
      </c>
      <c r="B200" s="146" t="s">
        <v>488</v>
      </c>
    </row>
    <row r="201" spans="1:2" x14ac:dyDescent="0.35">
      <c r="A201" s="146" t="s">
        <v>488</v>
      </c>
      <c r="B201" s="146" t="s">
        <v>489</v>
      </c>
    </row>
    <row r="202" spans="1:2" x14ac:dyDescent="0.35">
      <c r="A202" s="146" t="s">
        <v>489</v>
      </c>
      <c r="B202" s="146" t="s">
        <v>490</v>
      </c>
    </row>
    <row r="203" spans="1:2" x14ac:dyDescent="0.35">
      <c r="A203" s="146" t="s">
        <v>490</v>
      </c>
      <c r="B203" s="146" t="s">
        <v>491</v>
      </c>
    </row>
    <row r="204" spans="1:2" x14ac:dyDescent="0.35">
      <c r="A204" s="146" t="s">
        <v>491</v>
      </c>
      <c r="B204" s="146" t="s">
        <v>492</v>
      </c>
    </row>
    <row r="205" spans="1:2" x14ac:dyDescent="0.35">
      <c r="A205" s="146" t="s">
        <v>492</v>
      </c>
      <c r="B205" s="146" t="s">
        <v>493</v>
      </c>
    </row>
    <row r="206" spans="1:2" x14ac:dyDescent="0.35">
      <c r="A206" s="146" t="s">
        <v>493</v>
      </c>
      <c r="B206" s="146" t="s">
        <v>494</v>
      </c>
    </row>
    <row r="207" spans="1:2" x14ac:dyDescent="0.35">
      <c r="A207" s="146" t="s">
        <v>494</v>
      </c>
      <c r="B207" s="146" t="s">
        <v>495</v>
      </c>
    </row>
    <row r="208" spans="1:2" x14ac:dyDescent="0.35">
      <c r="A208" s="146" t="s">
        <v>495</v>
      </c>
      <c r="B208" s="146" t="s">
        <v>496</v>
      </c>
    </row>
    <row r="209" spans="1:2" x14ac:dyDescent="0.35">
      <c r="A209" s="146" t="s">
        <v>496</v>
      </c>
      <c r="B209" s="146" t="s">
        <v>497</v>
      </c>
    </row>
    <row r="210" spans="1:2" x14ac:dyDescent="0.35">
      <c r="A210" s="146" t="s">
        <v>497</v>
      </c>
      <c r="B210" s="146" t="s">
        <v>498</v>
      </c>
    </row>
    <row r="211" spans="1:2" x14ac:dyDescent="0.35">
      <c r="A211" s="146" t="s">
        <v>498</v>
      </c>
      <c r="B211" s="146" t="s">
        <v>499</v>
      </c>
    </row>
    <row r="212" spans="1:2" x14ac:dyDescent="0.35">
      <c r="A212" s="146" t="s">
        <v>499</v>
      </c>
      <c r="B212" s="146" t="s">
        <v>500</v>
      </c>
    </row>
    <row r="213" spans="1:2" x14ac:dyDescent="0.35">
      <c r="A213" s="146" t="s">
        <v>500</v>
      </c>
      <c r="B213" s="146" t="s">
        <v>501</v>
      </c>
    </row>
    <row r="214" spans="1:2" x14ac:dyDescent="0.35">
      <c r="A214" s="146" t="s">
        <v>501</v>
      </c>
      <c r="B214" s="146" t="s">
        <v>502</v>
      </c>
    </row>
    <row r="215" spans="1:2" x14ac:dyDescent="0.35">
      <c r="A215" s="146" t="s">
        <v>502</v>
      </c>
      <c r="B215" s="146" t="s">
        <v>503</v>
      </c>
    </row>
    <row r="216" spans="1:2" x14ac:dyDescent="0.35">
      <c r="A216" s="146" t="s">
        <v>503</v>
      </c>
      <c r="B216" s="146" t="s">
        <v>504</v>
      </c>
    </row>
    <row r="217" spans="1:2" x14ac:dyDescent="0.35">
      <c r="A217" s="146" t="s">
        <v>504</v>
      </c>
      <c r="B217" s="146" t="s">
        <v>505</v>
      </c>
    </row>
    <row r="218" spans="1:2" x14ac:dyDescent="0.35">
      <c r="A218" s="146" t="s">
        <v>505</v>
      </c>
      <c r="B218" s="146" t="s">
        <v>506</v>
      </c>
    </row>
    <row r="219" spans="1:2" x14ac:dyDescent="0.35">
      <c r="A219" s="146" t="s">
        <v>506</v>
      </c>
      <c r="B219" s="146" t="s">
        <v>507</v>
      </c>
    </row>
    <row r="220" spans="1:2" x14ac:dyDescent="0.35">
      <c r="A220" s="146" t="s">
        <v>507</v>
      </c>
      <c r="B220" s="146" t="s">
        <v>508</v>
      </c>
    </row>
    <row r="221" spans="1:2" x14ac:dyDescent="0.35">
      <c r="A221" s="146" t="s">
        <v>508</v>
      </c>
      <c r="B221" s="146" t="s">
        <v>509</v>
      </c>
    </row>
    <row r="222" spans="1:2" x14ac:dyDescent="0.35">
      <c r="A222" s="146" t="s">
        <v>509</v>
      </c>
      <c r="B222" s="146" t="s">
        <v>510</v>
      </c>
    </row>
    <row r="223" spans="1:2" x14ac:dyDescent="0.35">
      <c r="A223" s="146" t="s">
        <v>510</v>
      </c>
      <c r="B223" s="146" t="s">
        <v>511</v>
      </c>
    </row>
    <row r="224" spans="1:2" x14ac:dyDescent="0.35">
      <c r="A224" s="146" t="s">
        <v>511</v>
      </c>
      <c r="B224" s="146" t="s">
        <v>512</v>
      </c>
    </row>
    <row r="225" spans="1:2" x14ac:dyDescent="0.35">
      <c r="A225" s="146" t="s">
        <v>512</v>
      </c>
      <c r="B225" s="146" t="s">
        <v>513</v>
      </c>
    </row>
    <row r="226" spans="1:2" x14ac:dyDescent="0.35">
      <c r="A226" s="146" t="s">
        <v>513</v>
      </c>
      <c r="B226" s="146" t="s">
        <v>514</v>
      </c>
    </row>
    <row r="227" spans="1:2" x14ac:dyDescent="0.35">
      <c r="A227" s="146" t="s">
        <v>514</v>
      </c>
      <c r="B227" s="146" t="s">
        <v>515</v>
      </c>
    </row>
    <row r="228" spans="1:2" x14ac:dyDescent="0.35">
      <c r="A228" s="146" t="s">
        <v>515</v>
      </c>
      <c r="B228" s="146" t="s">
        <v>516</v>
      </c>
    </row>
    <row r="229" spans="1:2" x14ac:dyDescent="0.35">
      <c r="A229" s="146" t="s">
        <v>516</v>
      </c>
      <c r="B229" s="146" t="s">
        <v>517</v>
      </c>
    </row>
    <row r="230" spans="1:2" x14ac:dyDescent="0.35">
      <c r="A230" s="146" t="s">
        <v>517</v>
      </c>
      <c r="B230" s="146" t="s">
        <v>518</v>
      </c>
    </row>
    <row r="231" spans="1:2" x14ac:dyDescent="0.35">
      <c r="A231" s="146" t="s">
        <v>518</v>
      </c>
      <c r="B231" s="146" t="s">
        <v>519</v>
      </c>
    </row>
    <row r="232" spans="1:2" x14ac:dyDescent="0.35">
      <c r="A232" s="146" t="s">
        <v>519</v>
      </c>
      <c r="B232" s="146" t="s">
        <v>520</v>
      </c>
    </row>
    <row r="233" spans="1:2" x14ac:dyDescent="0.35">
      <c r="A233" s="146" t="s">
        <v>520</v>
      </c>
      <c r="B233" s="146" t="s">
        <v>521</v>
      </c>
    </row>
    <row r="234" spans="1:2" x14ac:dyDescent="0.35">
      <c r="A234" s="146" t="s">
        <v>521</v>
      </c>
      <c r="B234" s="146" t="s">
        <v>522</v>
      </c>
    </row>
    <row r="235" spans="1:2" x14ac:dyDescent="0.35">
      <c r="A235" s="146" t="s">
        <v>522</v>
      </c>
      <c r="B235" s="146" t="s">
        <v>523</v>
      </c>
    </row>
    <row r="236" spans="1:2" x14ac:dyDescent="0.35">
      <c r="A236" s="146" t="s">
        <v>523</v>
      </c>
      <c r="B236" s="146" t="s">
        <v>524</v>
      </c>
    </row>
    <row r="237" spans="1:2" x14ac:dyDescent="0.35">
      <c r="A237" s="146" t="s">
        <v>524</v>
      </c>
      <c r="B237" s="146" t="s">
        <v>525</v>
      </c>
    </row>
    <row r="238" spans="1:2" x14ac:dyDescent="0.35">
      <c r="A238" s="146" t="s">
        <v>525</v>
      </c>
      <c r="B238" s="146" t="s">
        <v>526</v>
      </c>
    </row>
    <row r="239" spans="1:2" x14ac:dyDescent="0.35">
      <c r="A239" s="146" t="s">
        <v>526</v>
      </c>
      <c r="B239" s="146" t="s">
        <v>527</v>
      </c>
    </row>
    <row r="240" spans="1:2" x14ac:dyDescent="0.35">
      <c r="A240" s="146" t="s">
        <v>527</v>
      </c>
      <c r="B240" s="146" t="s">
        <v>528</v>
      </c>
    </row>
    <row r="241" spans="1:2" x14ac:dyDescent="0.35">
      <c r="A241" s="146" t="s">
        <v>528</v>
      </c>
      <c r="B241" s="146" t="s">
        <v>529</v>
      </c>
    </row>
    <row r="242" spans="1:2" x14ac:dyDescent="0.35">
      <c r="A242" s="146" t="s">
        <v>529</v>
      </c>
      <c r="B242" s="146" t="s">
        <v>530</v>
      </c>
    </row>
    <row r="243" spans="1:2" x14ac:dyDescent="0.35">
      <c r="A243" s="146" t="s">
        <v>530</v>
      </c>
      <c r="B243" s="146" t="s">
        <v>531</v>
      </c>
    </row>
    <row r="244" spans="1:2" x14ac:dyDescent="0.35">
      <c r="A244" s="146" t="s">
        <v>531</v>
      </c>
      <c r="B244" s="146" t="s">
        <v>532</v>
      </c>
    </row>
    <row r="245" spans="1:2" x14ac:dyDescent="0.35">
      <c r="A245" s="146" t="s">
        <v>532</v>
      </c>
      <c r="B245" s="146" t="s">
        <v>533</v>
      </c>
    </row>
    <row r="246" spans="1:2" x14ac:dyDescent="0.35">
      <c r="A246" s="146" t="s">
        <v>533</v>
      </c>
      <c r="B246" s="146" t="s">
        <v>534</v>
      </c>
    </row>
    <row r="247" spans="1:2" x14ac:dyDescent="0.35">
      <c r="A247" s="146" t="s">
        <v>534</v>
      </c>
      <c r="B247" s="146" t="s">
        <v>535</v>
      </c>
    </row>
    <row r="248" spans="1:2" x14ac:dyDescent="0.35">
      <c r="A248" s="146" t="s">
        <v>535</v>
      </c>
      <c r="B248" s="146" t="s">
        <v>536</v>
      </c>
    </row>
    <row r="249" spans="1:2" x14ac:dyDescent="0.35">
      <c r="A249" s="146" t="s">
        <v>536</v>
      </c>
      <c r="B249" s="146" t="s">
        <v>537</v>
      </c>
    </row>
    <row r="250" spans="1:2" x14ac:dyDescent="0.35">
      <c r="A250" s="146" t="s">
        <v>537</v>
      </c>
      <c r="B250" s="146" t="s">
        <v>538</v>
      </c>
    </row>
    <row r="251" spans="1:2" x14ac:dyDescent="0.35">
      <c r="A251" s="146" t="s">
        <v>538</v>
      </c>
      <c r="B251" s="146" t="s">
        <v>539</v>
      </c>
    </row>
    <row r="252" spans="1:2" x14ac:dyDescent="0.35">
      <c r="A252" s="146" t="s">
        <v>539</v>
      </c>
      <c r="B252" s="146" t="s">
        <v>540</v>
      </c>
    </row>
    <row r="253" spans="1:2" x14ac:dyDescent="0.35">
      <c r="A253" s="146" t="s">
        <v>540</v>
      </c>
      <c r="B253" s="146" t="s">
        <v>541</v>
      </c>
    </row>
    <row r="254" spans="1:2" x14ac:dyDescent="0.35">
      <c r="A254" s="146" t="s">
        <v>541</v>
      </c>
      <c r="B254" s="146" t="s">
        <v>542</v>
      </c>
    </row>
    <row r="255" spans="1:2" x14ac:dyDescent="0.35">
      <c r="A255" s="146" t="s">
        <v>542</v>
      </c>
      <c r="B255" s="146" t="s">
        <v>543</v>
      </c>
    </row>
    <row r="256" spans="1:2" x14ac:dyDescent="0.35">
      <c r="A256" s="146" t="s">
        <v>543</v>
      </c>
      <c r="B256" s="146" t="s">
        <v>544</v>
      </c>
    </row>
    <row r="257" spans="1:2" x14ac:dyDescent="0.35">
      <c r="A257" s="146" t="s">
        <v>544</v>
      </c>
      <c r="B257" s="146" t="s">
        <v>545</v>
      </c>
    </row>
    <row r="258" spans="1:2" x14ac:dyDescent="0.35">
      <c r="A258" s="146" t="s">
        <v>545</v>
      </c>
      <c r="B258" s="146" t="s">
        <v>546</v>
      </c>
    </row>
    <row r="259" spans="1:2" x14ac:dyDescent="0.35">
      <c r="A259" s="146" t="s">
        <v>546</v>
      </c>
      <c r="B259" s="146" t="s">
        <v>547</v>
      </c>
    </row>
    <row r="260" spans="1:2" x14ac:dyDescent="0.35">
      <c r="A260" s="146" t="s">
        <v>547</v>
      </c>
      <c r="B260" s="146" t="s">
        <v>548</v>
      </c>
    </row>
    <row r="261" spans="1:2" x14ac:dyDescent="0.35">
      <c r="A261" s="146" t="s">
        <v>548</v>
      </c>
      <c r="B261" s="146" t="s">
        <v>549</v>
      </c>
    </row>
    <row r="262" spans="1:2" x14ac:dyDescent="0.35">
      <c r="A262" s="146" t="s">
        <v>549</v>
      </c>
      <c r="B262" s="146" t="s">
        <v>550</v>
      </c>
    </row>
    <row r="263" spans="1:2" x14ac:dyDescent="0.35">
      <c r="A263" s="146" t="s">
        <v>550</v>
      </c>
      <c r="B263" s="146" t="s">
        <v>551</v>
      </c>
    </row>
    <row r="264" spans="1:2" x14ac:dyDescent="0.35">
      <c r="A264" s="146" t="s">
        <v>551</v>
      </c>
      <c r="B264" s="146" t="s">
        <v>552</v>
      </c>
    </row>
    <row r="265" spans="1:2" x14ac:dyDescent="0.35">
      <c r="A265" s="146" t="s">
        <v>552</v>
      </c>
      <c r="B265" s="146" t="s">
        <v>553</v>
      </c>
    </row>
    <row r="266" spans="1:2" x14ac:dyDescent="0.35">
      <c r="A266" s="146" t="s">
        <v>553</v>
      </c>
      <c r="B266" s="146" t="s">
        <v>554</v>
      </c>
    </row>
    <row r="267" spans="1:2" x14ac:dyDescent="0.35">
      <c r="A267" s="146" t="s">
        <v>554</v>
      </c>
      <c r="B267" s="146" t="s">
        <v>555</v>
      </c>
    </row>
    <row r="268" spans="1:2" x14ac:dyDescent="0.35">
      <c r="A268" s="146" t="s">
        <v>555</v>
      </c>
      <c r="B268" s="146" t="s">
        <v>556</v>
      </c>
    </row>
    <row r="269" spans="1:2" x14ac:dyDescent="0.35">
      <c r="A269" s="146" t="s">
        <v>556</v>
      </c>
      <c r="B269" s="146" t="s">
        <v>557</v>
      </c>
    </row>
    <row r="270" spans="1:2" x14ac:dyDescent="0.35">
      <c r="A270" s="146" t="s">
        <v>557</v>
      </c>
      <c r="B270" s="146" t="s">
        <v>558</v>
      </c>
    </row>
    <row r="271" spans="1:2" x14ac:dyDescent="0.35">
      <c r="A271" s="146" t="s">
        <v>558</v>
      </c>
      <c r="B271" s="146" t="s">
        <v>559</v>
      </c>
    </row>
    <row r="272" spans="1:2" x14ac:dyDescent="0.35">
      <c r="A272" s="146" t="s">
        <v>559</v>
      </c>
      <c r="B272" s="146" t="s">
        <v>560</v>
      </c>
    </row>
    <row r="273" spans="1:2" x14ac:dyDescent="0.35">
      <c r="A273" s="146" t="s">
        <v>560</v>
      </c>
      <c r="B273" s="146" t="s">
        <v>561</v>
      </c>
    </row>
    <row r="274" spans="1:2" x14ac:dyDescent="0.35">
      <c r="A274" s="146" t="s">
        <v>561</v>
      </c>
      <c r="B274" s="146" t="s">
        <v>562</v>
      </c>
    </row>
    <row r="275" spans="1:2" x14ac:dyDescent="0.35">
      <c r="A275" s="146" t="s">
        <v>562</v>
      </c>
      <c r="B275" s="146" t="s">
        <v>563</v>
      </c>
    </row>
    <row r="276" spans="1:2" x14ac:dyDescent="0.35">
      <c r="A276" s="146" t="s">
        <v>563</v>
      </c>
      <c r="B276" s="146" t="s">
        <v>564</v>
      </c>
    </row>
    <row r="277" spans="1:2" x14ac:dyDescent="0.35">
      <c r="A277" s="146" t="s">
        <v>564</v>
      </c>
      <c r="B277" s="146" t="s">
        <v>565</v>
      </c>
    </row>
    <row r="278" spans="1:2" x14ac:dyDescent="0.35">
      <c r="A278" s="146" t="s">
        <v>565</v>
      </c>
      <c r="B278" s="146" t="s">
        <v>566</v>
      </c>
    </row>
    <row r="279" spans="1:2" x14ac:dyDescent="0.35">
      <c r="A279" s="146" t="s">
        <v>566</v>
      </c>
      <c r="B279" s="146" t="s">
        <v>567</v>
      </c>
    </row>
    <row r="280" spans="1:2" x14ac:dyDescent="0.35">
      <c r="A280" s="146" t="s">
        <v>567</v>
      </c>
      <c r="B280" s="146" t="s">
        <v>568</v>
      </c>
    </row>
    <row r="281" spans="1:2" x14ac:dyDescent="0.35">
      <c r="A281" s="146" t="s">
        <v>568</v>
      </c>
      <c r="B281" s="146" t="s">
        <v>569</v>
      </c>
    </row>
    <row r="282" spans="1:2" x14ac:dyDescent="0.35">
      <c r="A282" s="146" t="s">
        <v>569</v>
      </c>
      <c r="B282" s="146" t="s">
        <v>570</v>
      </c>
    </row>
    <row r="283" spans="1:2" x14ac:dyDescent="0.35">
      <c r="A283" s="146" t="s">
        <v>570</v>
      </c>
      <c r="B283" s="146" t="s">
        <v>571</v>
      </c>
    </row>
    <row r="284" spans="1:2" x14ac:dyDescent="0.35">
      <c r="A284" s="146" t="s">
        <v>571</v>
      </c>
      <c r="B284" s="146" t="s">
        <v>572</v>
      </c>
    </row>
    <row r="285" spans="1:2" x14ac:dyDescent="0.35">
      <c r="A285" s="146" t="s">
        <v>572</v>
      </c>
      <c r="B285" s="146" t="s">
        <v>573</v>
      </c>
    </row>
    <row r="286" spans="1:2" x14ac:dyDescent="0.35">
      <c r="A286" s="146" t="s">
        <v>573</v>
      </c>
      <c r="B286" s="146" t="s">
        <v>574</v>
      </c>
    </row>
    <row r="287" spans="1:2" x14ac:dyDescent="0.35">
      <c r="A287" s="146" t="s">
        <v>574</v>
      </c>
      <c r="B287" s="146" t="s">
        <v>575</v>
      </c>
    </row>
    <row r="288" spans="1:2" x14ac:dyDescent="0.35">
      <c r="A288" s="146" t="s">
        <v>575</v>
      </c>
      <c r="B288" s="146" t="s">
        <v>576</v>
      </c>
    </row>
    <row r="289" spans="1:2" x14ac:dyDescent="0.35">
      <c r="A289" s="146" t="s">
        <v>576</v>
      </c>
      <c r="B289" s="146" t="s">
        <v>577</v>
      </c>
    </row>
    <row r="290" spans="1:2" x14ac:dyDescent="0.35">
      <c r="A290" s="146" t="s">
        <v>577</v>
      </c>
      <c r="B290" s="146" t="s">
        <v>578</v>
      </c>
    </row>
    <row r="291" spans="1:2" x14ac:dyDescent="0.35">
      <c r="A291" s="146" t="s">
        <v>578</v>
      </c>
      <c r="B291" s="146" t="s">
        <v>579</v>
      </c>
    </row>
    <row r="292" spans="1:2" x14ac:dyDescent="0.35">
      <c r="A292" s="146" t="s">
        <v>579</v>
      </c>
      <c r="B292" s="146" t="s">
        <v>580</v>
      </c>
    </row>
    <row r="293" spans="1:2" x14ac:dyDescent="0.35">
      <c r="A293" s="146" t="s">
        <v>580</v>
      </c>
      <c r="B293" s="146" t="s">
        <v>581</v>
      </c>
    </row>
    <row r="294" spans="1:2" x14ac:dyDescent="0.35">
      <c r="A294" s="146" t="s">
        <v>581</v>
      </c>
      <c r="B294" s="146" t="s">
        <v>582</v>
      </c>
    </row>
    <row r="295" spans="1:2" x14ac:dyDescent="0.35">
      <c r="A295" s="146" t="s">
        <v>582</v>
      </c>
      <c r="B295" s="146" t="s">
        <v>583</v>
      </c>
    </row>
    <row r="296" spans="1:2" x14ac:dyDescent="0.35">
      <c r="A296" s="146" t="s">
        <v>583</v>
      </c>
      <c r="B296" s="146" t="s">
        <v>584</v>
      </c>
    </row>
    <row r="297" spans="1:2" x14ac:dyDescent="0.35">
      <c r="A297" s="146" t="s">
        <v>584</v>
      </c>
      <c r="B297" s="146" t="s">
        <v>585</v>
      </c>
    </row>
    <row r="298" spans="1:2" x14ac:dyDescent="0.35">
      <c r="A298" s="146" t="s">
        <v>585</v>
      </c>
      <c r="B298" s="146" t="s">
        <v>586</v>
      </c>
    </row>
    <row r="299" spans="1:2" x14ac:dyDescent="0.35">
      <c r="A299" s="146" t="s">
        <v>586</v>
      </c>
      <c r="B299" s="146" t="s">
        <v>587</v>
      </c>
    </row>
    <row r="300" spans="1:2" x14ac:dyDescent="0.35">
      <c r="A300" s="146" t="s">
        <v>587</v>
      </c>
      <c r="B300" s="146" t="s">
        <v>588</v>
      </c>
    </row>
    <row r="301" spans="1:2" x14ac:dyDescent="0.35">
      <c r="A301" s="146" t="s">
        <v>588</v>
      </c>
      <c r="B301" s="146" t="s">
        <v>589</v>
      </c>
    </row>
    <row r="302" spans="1:2" x14ac:dyDescent="0.35">
      <c r="A302" s="146" t="s">
        <v>589</v>
      </c>
      <c r="B302" s="146" t="s">
        <v>590</v>
      </c>
    </row>
    <row r="303" spans="1:2" x14ac:dyDescent="0.35">
      <c r="A303" s="146" t="s">
        <v>590</v>
      </c>
      <c r="B303" s="146" t="s">
        <v>591</v>
      </c>
    </row>
    <row r="304" spans="1:2" x14ac:dyDescent="0.35">
      <c r="A304" s="146" t="s">
        <v>591</v>
      </c>
      <c r="B304" s="146" t="s">
        <v>592</v>
      </c>
    </row>
    <row r="305" spans="1:2" x14ac:dyDescent="0.35">
      <c r="A305" s="146" t="s">
        <v>592</v>
      </c>
      <c r="B305" s="146" t="s">
        <v>593</v>
      </c>
    </row>
    <row r="306" spans="1:2" x14ac:dyDescent="0.35">
      <c r="A306" s="146" t="s">
        <v>593</v>
      </c>
      <c r="B306" s="146" t="s">
        <v>594</v>
      </c>
    </row>
    <row r="307" spans="1:2" x14ac:dyDescent="0.35">
      <c r="A307" s="146" t="s">
        <v>594</v>
      </c>
      <c r="B307" s="146" t="s">
        <v>595</v>
      </c>
    </row>
    <row r="308" spans="1:2" x14ac:dyDescent="0.35">
      <c r="A308" s="146" t="s">
        <v>595</v>
      </c>
      <c r="B308" s="146" t="s">
        <v>596</v>
      </c>
    </row>
    <row r="309" spans="1:2" x14ac:dyDescent="0.35">
      <c r="A309" s="146" t="s">
        <v>596</v>
      </c>
      <c r="B309" s="146" t="s">
        <v>597</v>
      </c>
    </row>
    <row r="310" spans="1:2" x14ac:dyDescent="0.35">
      <c r="A310" s="146" t="s">
        <v>597</v>
      </c>
      <c r="B310" s="146" t="s">
        <v>598</v>
      </c>
    </row>
    <row r="311" spans="1:2" x14ac:dyDescent="0.35">
      <c r="A311" s="146" t="s">
        <v>598</v>
      </c>
      <c r="B311" s="146" t="s">
        <v>599</v>
      </c>
    </row>
    <row r="312" spans="1:2" x14ac:dyDescent="0.35">
      <c r="A312" s="146" t="s">
        <v>599</v>
      </c>
      <c r="B312" s="146" t="s">
        <v>600</v>
      </c>
    </row>
    <row r="313" spans="1:2" x14ac:dyDescent="0.35">
      <c r="A313" s="146" t="s">
        <v>600</v>
      </c>
      <c r="B313" s="146" t="s">
        <v>601</v>
      </c>
    </row>
    <row r="314" spans="1:2" x14ac:dyDescent="0.35">
      <c r="A314" s="146" t="s">
        <v>601</v>
      </c>
      <c r="B314" s="146" t="s">
        <v>602</v>
      </c>
    </row>
    <row r="315" spans="1:2" x14ac:dyDescent="0.35">
      <c r="A315" s="146" t="s">
        <v>602</v>
      </c>
      <c r="B315" s="146" t="s">
        <v>603</v>
      </c>
    </row>
    <row r="316" spans="1:2" x14ac:dyDescent="0.35">
      <c r="A316" s="146" t="s">
        <v>603</v>
      </c>
      <c r="B316" s="146" t="s">
        <v>604</v>
      </c>
    </row>
    <row r="317" spans="1:2" x14ac:dyDescent="0.35">
      <c r="A317" s="146" t="s">
        <v>604</v>
      </c>
      <c r="B317" s="146" t="s">
        <v>605</v>
      </c>
    </row>
    <row r="318" spans="1:2" x14ac:dyDescent="0.35">
      <c r="A318" s="146" t="s">
        <v>605</v>
      </c>
      <c r="B318" s="146" t="s">
        <v>606</v>
      </c>
    </row>
    <row r="319" spans="1:2" x14ac:dyDescent="0.35">
      <c r="A319" s="146" t="s">
        <v>606</v>
      </c>
      <c r="B319" s="146" t="s">
        <v>607</v>
      </c>
    </row>
    <row r="320" spans="1:2" x14ac:dyDescent="0.35">
      <c r="A320" s="146" t="s">
        <v>607</v>
      </c>
      <c r="B320" s="146" t="s">
        <v>608</v>
      </c>
    </row>
    <row r="321" spans="1:2" x14ac:dyDescent="0.35">
      <c r="A321" s="146" t="s">
        <v>608</v>
      </c>
      <c r="B321" s="146" t="s">
        <v>609</v>
      </c>
    </row>
    <row r="322" spans="1:2" x14ac:dyDescent="0.35">
      <c r="A322" s="146" t="s">
        <v>609</v>
      </c>
      <c r="B322" s="146" t="s">
        <v>610</v>
      </c>
    </row>
    <row r="323" spans="1:2" x14ac:dyDescent="0.35">
      <c r="A323" s="146" t="s">
        <v>610</v>
      </c>
      <c r="B323" s="146" t="s">
        <v>611</v>
      </c>
    </row>
    <row r="324" spans="1:2" x14ac:dyDescent="0.35">
      <c r="A324" s="146" t="s">
        <v>611</v>
      </c>
      <c r="B324" s="146" t="s">
        <v>612</v>
      </c>
    </row>
    <row r="325" spans="1:2" x14ac:dyDescent="0.35">
      <c r="A325" s="146" t="s">
        <v>612</v>
      </c>
      <c r="B325" s="146" t="s">
        <v>613</v>
      </c>
    </row>
    <row r="326" spans="1:2" x14ac:dyDescent="0.35">
      <c r="A326" s="146" t="s">
        <v>613</v>
      </c>
      <c r="B326" s="146" t="s">
        <v>614</v>
      </c>
    </row>
    <row r="327" spans="1:2" x14ac:dyDescent="0.35">
      <c r="A327" s="146" t="s">
        <v>614</v>
      </c>
      <c r="B327" s="146" t="s">
        <v>615</v>
      </c>
    </row>
    <row r="328" spans="1:2" x14ac:dyDescent="0.35">
      <c r="A328" s="146" t="s">
        <v>615</v>
      </c>
      <c r="B328" s="146" t="s">
        <v>616</v>
      </c>
    </row>
    <row r="329" spans="1:2" x14ac:dyDescent="0.35">
      <c r="A329" s="146" t="s">
        <v>616</v>
      </c>
      <c r="B329" s="146" t="s">
        <v>617</v>
      </c>
    </row>
    <row r="330" spans="1:2" x14ac:dyDescent="0.35">
      <c r="A330" s="146" t="s">
        <v>617</v>
      </c>
      <c r="B330" s="146" t="s">
        <v>618</v>
      </c>
    </row>
    <row r="331" spans="1:2" x14ac:dyDescent="0.35">
      <c r="A331" s="146" t="s">
        <v>618</v>
      </c>
      <c r="B331" s="146" t="s">
        <v>619</v>
      </c>
    </row>
    <row r="332" spans="1:2" x14ac:dyDescent="0.35">
      <c r="A332" s="146" t="s">
        <v>619</v>
      </c>
      <c r="B332" s="146" t="s">
        <v>620</v>
      </c>
    </row>
    <row r="333" spans="1:2" x14ac:dyDescent="0.35">
      <c r="A333" s="146" t="s">
        <v>620</v>
      </c>
      <c r="B333" s="146" t="s">
        <v>621</v>
      </c>
    </row>
    <row r="334" spans="1:2" x14ac:dyDescent="0.35">
      <c r="A334" s="146" t="s">
        <v>621</v>
      </c>
      <c r="B334" s="146" t="s">
        <v>622</v>
      </c>
    </row>
    <row r="335" spans="1:2" x14ac:dyDescent="0.35">
      <c r="A335" s="146" t="s">
        <v>622</v>
      </c>
      <c r="B335" s="146" t="s">
        <v>623</v>
      </c>
    </row>
    <row r="336" spans="1:2" x14ac:dyDescent="0.35">
      <c r="A336" s="146" t="s">
        <v>623</v>
      </c>
      <c r="B336" s="146" t="s">
        <v>624</v>
      </c>
    </row>
    <row r="337" spans="1:2" x14ac:dyDescent="0.35">
      <c r="A337" s="146" t="s">
        <v>624</v>
      </c>
      <c r="B337" s="146" t="s">
        <v>625</v>
      </c>
    </row>
    <row r="338" spans="1:2" x14ac:dyDescent="0.35">
      <c r="A338" s="146" t="s">
        <v>625</v>
      </c>
      <c r="B338" s="146" t="s">
        <v>626</v>
      </c>
    </row>
    <row r="339" spans="1:2" x14ac:dyDescent="0.35">
      <c r="A339" s="146" t="s">
        <v>626</v>
      </c>
      <c r="B339" s="146" t="s">
        <v>627</v>
      </c>
    </row>
    <row r="340" spans="1:2" x14ac:dyDescent="0.35">
      <c r="A340" s="146" t="s">
        <v>627</v>
      </c>
      <c r="B340" s="146" t="s">
        <v>628</v>
      </c>
    </row>
    <row r="341" spans="1:2" x14ac:dyDescent="0.35">
      <c r="A341" s="146" t="s">
        <v>628</v>
      </c>
      <c r="B341" s="146" t="s">
        <v>629</v>
      </c>
    </row>
    <row r="342" spans="1:2" x14ac:dyDescent="0.35">
      <c r="A342" s="146" t="s">
        <v>629</v>
      </c>
      <c r="B342" s="146" t="s">
        <v>630</v>
      </c>
    </row>
    <row r="343" spans="1:2" x14ac:dyDescent="0.35">
      <c r="A343" s="146" t="s">
        <v>630</v>
      </c>
      <c r="B343" s="146" t="s">
        <v>631</v>
      </c>
    </row>
    <row r="344" spans="1:2" x14ac:dyDescent="0.35">
      <c r="A344" s="146" t="s">
        <v>631</v>
      </c>
      <c r="B344" s="146" t="s">
        <v>632</v>
      </c>
    </row>
    <row r="345" spans="1:2" x14ac:dyDescent="0.35">
      <c r="A345" s="146" t="s">
        <v>632</v>
      </c>
      <c r="B345" s="146" t="s">
        <v>633</v>
      </c>
    </row>
    <row r="346" spans="1:2" x14ac:dyDescent="0.35">
      <c r="A346" s="146" t="s">
        <v>633</v>
      </c>
      <c r="B346" s="146" t="s">
        <v>634</v>
      </c>
    </row>
    <row r="347" spans="1:2" x14ac:dyDescent="0.35">
      <c r="A347" s="146" t="s">
        <v>634</v>
      </c>
      <c r="B347" s="146" t="s">
        <v>635</v>
      </c>
    </row>
    <row r="348" spans="1:2" x14ac:dyDescent="0.35">
      <c r="A348" s="146" t="s">
        <v>635</v>
      </c>
      <c r="B348" s="146" t="s">
        <v>636</v>
      </c>
    </row>
    <row r="349" spans="1:2" x14ac:dyDescent="0.35">
      <c r="A349" s="146" t="s">
        <v>636</v>
      </c>
      <c r="B349" s="146" t="s">
        <v>637</v>
      </c>
    </row>
    <row r="350" spans="1:2" x14ac:dyDescent="0.35">
      <c r="A350" s="146" t="s">
        <v>637</v>
      </c>
      <c r="B350" s="146" t="s">
        <v>638</v>
      </c>
    </row>
    <row r="351" spans="1:2" x14ac:dyDescent="0.35">
      <c r="A351" s="146" t="s">
        <v>638</v>
      </c>
      <c r="B351" s="146" t="s">
        <v>639</v>
      </c>
    </row>
    <row r="352" spans="1:2" x14ac:dyDescent="0.35">
      <c r="A352" s="146" t="s">
        <v>639</v>
      </c>
      <c r="B352" s="146" t="s">
        <v>640</v>
      </c>
    </row>
    <row r="353" spans="1:2" x14ac:dyDescent="0.35">
      <c r="A353" s="146" t="s">
        <v>640</v>
      </c>
      <c r="B353" s="146" t="s">
        <v>641</v>
      </c>
    </row>
    <row r="354" spans="1:2" x14ac:dyDescent="0.35">
      <c r="A354" s="146" t="s">
        <v>641</v>
      </c>
      <c r="B354" s="146" t="s">
        <v>642</v>
      </c>
    </row>
    <row r="355" spans="1:2" x14ac:dyDescent="0.35">
      <c r="A355" s="146" t="s">
        <v>642</v>
      </c>
      <c r="B355" s="146" t="s">
        <v>643</v>
      </c>
    </row>
    <row r="356" spans="1:2" x14ac:dyDescent="0.35">
      <c r="A356" s="146" t="s">
        <v>643</v>
      </c>
      <c r="B356" s="146" t="s">
        <v>644</v>
      </c>
    </row>
    <row r="357" spans="1:2" x14ac:dyDescent="0.35">
      <c r="A357" s="146" t="s">
        <v>644</v>
      </c>
      <c r="B357" s="146" t="s">
        <v>645</v>
      </c>
    </row>
    <row r="358" spans="1:2" x14ac:dyDescent="0.35">
      <c r="A358" s="146" t="s">
        <v>645</v>
      </c>
      <c r="B358" s="146" t="s">
        <v>646</v>
      </c>
    </row>
    <row r="359" spans="1:2" x14ac:dyDescent="0.35">
      <c r="A359" s="146" t="s">
        <v>646</v>
      </c>
      <c r="B359" s="146" t="s">
        <v>647</v>
      </c>
    </row>
    <row r="360" spans="1:2" x14ac:dyDescent="0.35">
      <c r="A360" s="146" t="s">
        <v>647</v>
      </c>
      <c r="B360" s="146" t="s">
        <v>648</v>
      </c>
    </row>
    <row r="361" spans="1:2" x14ac:dyDescent="0.35">
      <c r="A361" s="146" t="s">
        <v>648</v>
      </c>
      <c r="B361" s="146" t="s">
        <v>649</v>
      </c>
    </row>
    <row r="362" spans="1:2" x14ac:dyDescent="0.35">
      <c r="A362" s="146" t="s">
        <v>649</v>
      </c>
      <c r="B362" s="146" t="s">
        <v>650</v>
      </c>
    </row>
    <row r="363" spans="1:2" x14ac:dyDescent="0.35">
      <c r="A363" s="146" t="s">
        <v>650</v>
      </c>
      <c r="B363" s="146" t="s">
        <v>651</v>
      </c>
    </row>
    <row r="364" spans="1:2" x14ac:dyDescent="0.35">
      <c r="A364" s="146" t="s">
        <v>651</v>
      </c>
      <c r="B364" s="146" t="s">
        <v>652</v>
      </c>
    </row>
    <row r="365" spans="1:2" x14ac:dyDescent="0.35">
      <c r="A365" s="146" t="s">
        <v>652</v>
      </c>
      <c r="B365" s="146" t="s">
        <v>653</v>
      </c>
    </row>
    <row r="366" spans="1:2" x14ac:dyDescent="0.35">
      <c r="A366" s="146" t="s">
        <v>653</v>
      </c>
      <c r="B366" s="146" t="s">
        <v>654</v>
      </c>
    </row>
    <row r="367" spans="1:2" x14ac:dyDescent="0.35">
      <c r="A367" s="146" t="s">
        <v>654</v>
      </c>
      <c r="B367" s="146" t="s">
        <v>655</v>
      </c>
    </row>
    <row r="368" spans="1:2" x14ac:dyDescent="0.35">
      <c r="A368" s="146" t="s">
        <v>655</v>
      </c>
      <c r="B368" s="146" t="s">
        <v>656</v>
      </c>
    </row>
    <row r="369" spans="1:2" x14ac:dyDescent="0.35">
      <c r="A369" s="146" t="s">
        <v>656</v>
      </c>
      <c r="B369" s="146" t="s">
        <v>657</v>
      </c>
    </row>
    <row r="370" spans="1:2" x14ac:dyDescent="0.35">
      <c r="A370" s="146" t="s">
        <v>657</v>
      </c>
      <c r="B370" s="146" t="s">
        <v>658</v>
      </c>
    </row>
    <row r="371" spans="1:2" x14ac:dyDescent="0.35">
      <c r="A371" s="146" t="s">
        <v>658</v>
      </c>
      <c r="B371" s="146" t="s">
        <v>659</v>
      </c>
    </row>
    <row r="372" spans="1:2" x14ac:dyDescent="0.35">
      <c r="A372" s="146" t="s">
        <v>659</v>
      </c>
      <c r="B372" s="146" t="s">
        <v>660</v>
      </c>
    </row>
    <row r="373" spans="1:2" x14ac:dyDescent="0.35">
      <c r="A373" s="146" t="s">
        <v>660</v>
      </c>
      <c r="B373" s="146" t="s">
        <v>661</v>
      </c>
    </row>
    <row r="374" spans="1:2" x14ac:dyDescent="0.35">
      <c r="A374" s="146" t="s">
        <v>661</v>
      </c>
      <c r="B374" s="146" t="s">
        <v>662</v>
      </c>
    </row>
    <row r="375" spans="1:2" x14ac:dyDescent="0.35">
      <c r="A375" s="146" t="s">
        <v>662</v>
      </c>
      <c r="B375" s="146" t="s">
        <v>663</v>
      </c>
    </row>
    <row r="376" spans="1:2" x14ac:dyDescent="0.35">
      <c r="A376" s="146" t="s">
        <v>663</v>
      </c>
      <c r="B376" s="146" t="s">
        <v>664</v>
      </c>
    </row>
    <row r="377" spans="1:2" x14ac:dyDescent="0.35">
      <c r="A377" s="146" t="s">
        <v>664</v>
      </c>
      <c r="B377" s="146" t="s">
        <v>665</v>
      </c>
    </row>
    <row r="378" spans="1:2" x14ac:dyDescent="0.35">
      <c r="A378" s="146" t="s">
        <v>665</v>
      </c>
      <c r="B378" s="146" t="s">
        <v>666</v>
      </c>
    </row>
    <row r="379" spans="1:2" x14ac:dyDescent="0.35">
      <c r="A379" s="146" t="s">
        <v>666</v>
      </c>
      <c r="B379" s="146" t="s">
        <v>667</v>
      </c>
    </row>
    <row r="380" spans="1:2" x14ac:dyDescent="0.35">
      <c r="A380" s="146" t="s">
        <v>667</v>
      </c>
      <c r="B380" s="146" t="s">
        <v>668</v>
      </c>
    </row>
    <row r="381" spans="1:2" x14ac:dyDescent="0.35">
      <c r="A381" s="146" t="s">
        <v>668</v>
      </c>
      <c r="B381" s="146" t="s">
        <v>669</v>
      </c>
    </row>
    <row r="382" spans="1:2" x14ac:dyDescent="0.35">
      <c r="A382" s="146" t="s">
        <v>669</v>
      </c>
      <c r="B382" s="146" t="s">
        <v>670</v>
      </c>
    </row>
    <row r="383" spans="1:2" x14ac:dyDescent="0.35">
      <c r="A383" s="146" t="s">
        <v>670</v>
      </c>
      <c r="B383" s="146" t="s">
        <v>671</v>
      </c>
    </row>
    <row r="384" spans="1:2" x14ac:dyDescent="0.35">
      <c r="A384" s="146" t="s">
        <v>671</v>
      </c>
      <c r="B384" s="146" t="s">
        <v>672</v>
      </c>
    </row>
    <row r="385" spans="1:2" x14ac:dyDescent="0.35">
      <c r="A385" s="146" t="s">
        <v>672</v>
      </c>
      <c r="B385" s="146" t="s">
        <v>673</v>
      </c>
    </row>
    <row r="386" spans="1:2" x14ac:dyDescent="0.35">
      <c r="A386" s="146" t="s">
        <v>673</v>
      </c>
      <c r="B386" s="146" t="s">
        <v>674</v>
      </c>
    </row>
    <row r="387" spans="1:2" x14ac:dyDescent="0.35">
      <c r="A387" s="146" t="s">
        <v>674</v>
      </c>
      <c r="B387" s="146" t="s">
        <v>675</v>
      </c>
    </row>
    <row r="388" spans="1:2" x14ac:dyDescent="0.35">
      <c r="A388" s="146" t="s">
        <v>675</v>
      </c>
      <c r="B388" s="146" t="s">
        <v>676</v>
      </c>
    </row>
    <row r="389" spans="1:2" x14ac:dyDescent="0.35">
      <c r="A389" s="146" t="s">
        <v>676</v>
      </c>
      <c r="B389" s="146" t="s">
        <v>677</v>
      </c>
    </row>
    <row r="390" spans="1:2" x14ac:dyDescent="0.35">
      <c r="A390" s="146" t="s">
        <v>677</v>
      </c>
      <c r="B390" s="146" t="s">
        <v>678</v>
      </c>
    </row>
    <row r="391" spans="1:2" x14ac:dyDescent="0.35">
      <c r="A391" s="146" t="s">
        <v>678</v>
      </c>
      <c r="B391" s="146" t="s">
        <v>679</v>
      </c>
    </row>
    <row r="392" spans="1:2" x14ac:dyDescent="0.35">
      <c r="A392" s="146" t="s">
        <v>679</v>
      </c>
      <c r="B392" s="146" t="s">
        <v>680</v>
      </c>
    </row>
    <row r="393" spans="1:2" x14ac:dyDescent="0.35">
      <c r="A393" s="146" t="s">
        <v>680</v>
      </c>
      <c r="B393" s="146" t="s">
        <v>681</v>
      </c>
    </row>
    <row r="394" spans="1:2" x14ac:dyDescent="0.35">
      <c r="A394" s="146" t="s">
        <v>681</v>
      </c>
      <c r="B394" s="146" t="s">
        <v>682</v>
      </c>
    </row>
    <row r="395" spans="1:2" x14ac:dyDescent="0.35">
      <c r="A395" s="146" t="s">
        <v>682</v>
      </c>
      <c r="B395" s="146" t="s">
        <v>683</v>
      </c>
    </row>
    <row r="396" spans="1:2" x14ac:dyDescent="0.35">
      <c r="A396" s="146" t="s">
        <v>683</v>
      </c>
      <c r="B396" s="146" t="s">
        <v>684</v>
      </c>
    </row>
    <row r="397" spans="1:2" x14ac:dyDescent="0.35">
      <c r="A397" s="146" t="s">
        <v>684</v>
      </c>
      <c r="B397" s="146" t="s">
        <v>685</v>
      </c>
    </row>
    <row r="398" spans="1:2" x14ac:dyDescent="0.35">
      <c r="A398" s="146" t="s">
        <v>685</v>
      </c>
      <c r="B398" s="146" t="s">
        <v>686</v>
      </c>
    </row>
    <row r="399" spans="1:2" x14ac:dyDescent="0.35">
      <c r="A399" s="146" t="s">
        <v>686</v>
      </c>
      <c r="B399" s="146" t="s">
        <v>687</v>
      </c>
    </row>
    <row r="400" spans="1:2" x14ac:dyDescent="0.35">
      <c r="A400" s="146" t="s">
        <v>687</v>
      </c>
      <c r="B400" s="146" t="s">
        <v>688</v>
      </c>
    </row>
    <row r="401" spans="1:2" x14ac:dyDescent="0.35">
      <c r="A401" s="146" t="s">
        <v>688</v>
      </c>
      <c r="B401" s="15" t="s">
        <v>61</v>
      </c>
    </row>
  </sheetData>
  <mergeCells count="177">
    <mergeCell ref="T79:T84"/>
    <mergeCell ref="T25:T30"/>
    <mergeCell ref="T31:T36"/>
    <mergeCell ref="T37:T42"/>
    <mergeCell ref="T43:T48"/>
    <mergeCell ref="T49:T54"/>
    <mergeCell ref="T85:T90"/>
    <mergeCell ref="T91:T96"/>
    <mergeCell ref="T97:T102"/>
    <mergeCell ref="T55:T60"/>
    <mergeCell ref="T61:T66"/>
    <mergeCell ref="T67:T72"/>
    <mergeCell ref="T73:T78"/>
    <mergeCell ref="T103:T108"/>
    <mergeCell ref="T121:T126"/>
    <mergeCell ref="T127:T132"/>
    <mergeCell ref="T133:T138"/>
    <mergeCell ref="M133:M138"/>
    <mergeCell ref="N133:N138"/>
    <mergeCell ref="O133:O138"/>
    <mergeCell ref="P133:P138"/>
    <mergeCell ref="S133:S138"/>
    <mergeCell ref="M127:M132"/>
    <mergeCell ref="T109:T114"/>
    <mergeCell ref="T115:T120"/>
    <mergeCell ref="N127:N132"/>
    <mergeCell ref="O127:O132"/>
    <mergeCell ref="P127:P132"/>
    <mergeCell ref="S127:S132"/>
    <mergeCell ref="M121:M126"/>
    <mergeCell ref="N121:N126"/>
    <mergeCell ref="O121:O126"/>
    <mergeCell ref="P121:P126"/>
    <mergeCell ref="S121:S126"/>
    <mergeCell ref="M115:M120"/>
    <mergeCell ref="N115:N120"/>
    <mergeCell ref="O115:O120"/>
    <mergeCell ref="P115:P120"/>
    <mergeCell ref="S115:S120"/>
    <mergeCell ref="M109:M114"/>
    <mergeCell ref="N109:N114"/>
    <mergeCell ref="O109:O114"/>
    <mergeCell ref="P109:P114"/>
    <mergeCell ref="S109:S114"/>
    <mergeCell ref="M103:M108"/>
    <mergeCell ref="N103:N108"/>
    <mergeCell ref="O103:O108"/>
    <mergeCell ref="P103:P108"/>
    <mergeCell ref="S103:S108"/>
    <mergeCell ref="Q103:Q108"/>
    <mergeCell ref="Q109:Q114"/>
    <mergeCell ref="Q115:Q120"/>
    <mergeCell ref="R103:R108"/>
    <mergeCell ref="R109:R114"/>
    <mergeCell ref="R115:R120"/>
    <mergeCell ref="M97:M102"/>
    <mergeCell ref="N97:N102"/>
    <mergeCell ref="O97:O102"/>
    <mergeCell ref="P97:P102"/>
    <mergeCell ref="S97:S102"/>
    <mergeCell ref="M91:M96"/>
    <mergeCell ref="N91:N96"/>
    <mergeCell ref="O91:O96"/>
    <mergeCell ref="P91:P96"/>
    <mergeCell ref="S91:S96"/>
    <mergeCell ref="Q91:Q96"/>
    <mergeCell ref="Q97:Q102"/>
    <mergeCell ref="R91:R96"/>
    <mergeCell ref="R97:R102"/>
    <mergeCell ref="M85:M90"/>
    <mergeCell ref="N85:N90"/>
    <mergeCell ref="O85:O90"/>
    <mergeCell ref="P85:P90"/>
    <mergeCell ref="S85:S90"/>
    <mergeCell ref="M79:M84"/>
    <mergeCell ref="N79:N84"/>
    <mergeCell ref="O79:O84"/>
    <mergeCell ref="P79:P84"/>
    <mergeCell ref="S79:S84"/>
    <mergeCell ref="Q79:Q84"/>
    <mergeCell ref="Q85:Q90"/>
    <mergeCell ref="R79:R84"/>
    <mergeCell ref="R85:R90"/>
    <mergeCell ref="M73:M78"/>
    <mergeCell ref="N73:N78"/>
    <mergeCell ref="O73:O78"/>
    <mergeCell ref="P73:P78"/>
    <mergeCell ref="S73:S78"/>
    <mergeCell ref="M67:M72"/>
    <mergeCell ref="N67:N72"/>
    <mergeCell ref="O67:O72"/>
    <mergeCell ref="P67:P72"/>
    <mergeCell ref="S67:S72"/>
    <mergeCell ref="Q67:Q72"/>
    <mergeCell ref="Q73:Q78"/>
    <mergeCell ref="R67:R72"/>
    <mergeCell ref="R73:R78"/>
    <mergeCell ref="M55:M60"/>
    <mergeCell ref="N55:N60"/>
    <mergeCell ref="O55:O60"/>
    <mergeCell ref="P55:P60"/>
    <mergeCell ref="S55:S60"/>
    <mergeCell ref="S61:S66"/>
    <mergeCell ref="M61:M66"/>
    <mergeCell ref="N61:N66"/>
    <mergeCell ref="O61:O66"/>
    <mergeCell ref="P61:P66"/>
    <mergeCell ref="Q55:Q60"/>
    <mergeCell ref="Q61:Q66"/>
    <mergeCell ref="R55:R60"/>
    <mergeCell ref="R61:R66"/>
    <mergeCell ref="S43:S48"/>
    <mergeCell ref="S49:S54"/>
    <mergeCell ref="M49:M54"/>
    <mergeCell ref="N49:N54"/>
    <mergeCell ref="O49:O54"/>
    <mergeCell ref="M43:M48"/>
    <mergeCell ref="N43:N48"/>
    <mergeCell ref="O43:O48"/>
    <mergeCell ref="P43:P48"/>
    <mergeCell ref="P49:P54"/>
    <mergeCell ref="Q43:Q48"/>
    <mergeCell ref="Q49:Q54"/>
    <mergeCell ref="Q19:Q24"/>
    <mergeCell ref="P25:P30"/>
    <mergeCell ref="P31:P36"/>
    <mergeCell ref="P37:P42"/>
    <mergeCell ref="S25:S30"/>
    <mergeCell ref="S31:S36"/>
    <mergeCell ref="S37:S42"/>
    <mergeCell ref="M25:M30"/>
    <mergeCell ref="N25:N30"/>
    <mergeCell ref="M31:M36"/>
    <mergeCell ref="N31:N36"/>
    <mergeCell ref="O31:O36"/>
    <mergeCell ref="O25:O30"/>
    <mergeCell ref="M37:M42"/>
    <mergeCell ref="N37:N42"/>
    <mergeCell ref="O37:O42"/>
    <mergeCell ref="Q25:Q30"/>
    <mergeCell ref="Q31:Q36"/>
    <mergeCell ref="Q37:Q42"/>
    <mergeCell ref="Q121:Q126"/>
    <mergeCell ref="Q127:Q132"/>
    <mergeCell ref="Q133:Q138"/>
    <mergeCell ref="T19:T24"/>
    <mergeCell ref="T13:T18"/>
    <mergeCell ref="M1:N1"/>
    <mergeCell ref="S7:S12"/>
    <mergeCell ref="S13:S18"/>
    <mergeCell ref="S19:S24"/>
    <mergeCell ref="M19:M24"/>
    <mergeCell ref="N19:N24"/>
    <mergeCell ref="O19:O24"/>
    <mergeCell ref="P19:P24"/>
    <mergeCell ref="M7:M12"/>
    <mergeCell ref="N7:N12"/>
    <mergeCell ref="O7:O12"/>
    <mergeCell ref="M13:M18"/>
    <mergeCell ref="N13:N18"/>
    <mergeCell ref="O13:O18"/>
    <mergeCell ref="P7:P12"/>
    <mergeCell ref="P13:P18"/>
    <mergeCell ref="T7:T12"/>
    <mergeCell ref="Q7:Q12"/>
    <mergeCell ref="Q13:Q18"/>
    <mergeCell ref="R121:R126"/>
    <mergeCell ref="R127:R132"/>
    <mergeCell ref="R133:R138"/>
    <mergeCell ref="R7:R12"/>
    <mergeCell ref="R13:R18"/>
    <mergeCell ref="R19:R24"/>
    <mergeCell ref="R25:R30"/>
    <mergeCell ref="R31:R36"/>
    <mergeCell ref="R37:R42"/>
    <mergeCell ref="R43:R48"/>
    <mergeCell ref="R49:R54"/>
  </mergeCells>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144ea41b-304c-4c03-99c4-debb02094f92">CMCS-1991798186-3136</_dlc_DocId>
    <_dlc_DocIdUrl xmlns="144ea41b-304c-4c03-99c4-debb02094f92">
      <Url>https://share.cms.gov/center/CMCS/SDG/DDME/_layouts/15/DocIdRedir.aspx?ID=CMCS-1991798186-3136</Url>
      <Description>CMCS-1991798186-3136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04E3AC027CD874897EE2A576BC3515A" ma:contentTypeVersion="21" ma:contentTypeDescription="Create a new document." ma:contentTypeScope="" ma:versionID="fdd06b02f4690fa36d8b79f97e35c0c4">
  <xsd:schema xmlns:xsd="http://www.w3.org/2001/XMLSchema" xmlns:xs="http://www.w3.org/2001/XMLSchema" xmlns:p="http://schemas.microsoft.com/office/2006/metadata/properties" xmlns:ns1="http://schemas.microsoft.com/sharepoint/v3" xmlns:ns2="a5dcf2a9-f497-4e01-bf3e-c5ad0e7f1b88" xmlns:ns3="144ea41b-304c-4c03-99c4-debb02094f92" targetNamespace="http://schemas.microsoft.com/office/2006/metadata/properties" ma:root="true" ma:fieldsID="69332dc6c668266ad7e1ddf7aa8b729f" ns1:_="" ns2:_="" ns3:_="">
    <xsd:import namespace="http://schemas.microsoft.com/sharepoint/v3"/>
    <xsd:import namespace="a5dcf2a9-f497-4e01-bf3e-c5ad0e7f1b88"/>
    <xsd:import namespace="144ea41b-304c-4c03-99c4-debb02094f92"/>
    <xsd:element name="properties">
      <xsd:complexType>
        <xsd:sequence>
          <xsd:element name="documentManagement">
            <xsd:complexType>
              <xsd:all>
                <xsd:element ref="ns1:PublishingExpirationDate" minOccurs="0"/>
                <xsd:element ref="ns1:PublishingStartDate" minOccurs="0"/>
                <xsd:element ref="ns2: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dcf2a9-f497-4e01-bf3e-c5ad0e7f1b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44ea41b-304c-4c03-99c4-debb02094f92"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86a8e296-5f29-4af2-954b-0de0d1e1f8bc" ContentTypeId="0x0101" PreviousValue="fals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0DA2869-5BC9-46E6-B60B-3B164DA850D5}">
  <ds:schemaRefs>
    <ds:schemaRef ds:uri="http://schemas.microsoft.com/sharepoint/v3/contenttype/forms"/>
  </ds:schemaRefs>
</ds:datastoreItem>
</file>

<file path=customXml/itemProps2.xml><?xml version="1.0" encoding="utf-8"?>
<ds:datastoreItem xmlns:ds="http://schemas.openxmlformats.org/officeDocument/2006/customXml" ds:itemID="{48D60DFA-6FB7-49B5-9026-AD5F33D85D11}">
  <ds:schemaRefs>
    <ds:schemaRef ds:uri="144ea41b-304c-4c03-99c4-debb02094f92"/>
    <ds:schemaRef ds:uri="http://purl.org/dc/term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5dcf2a9-f497-4e01-bf3e-c5ad0e7f1b88"/>
    <ds:schemaRef ds:uri="http://www.w3.org/XML/1998/namespace"/>
  </ds:schemaRefs>
</ds:datastoreItem>
</file>

<file path=customXml/itemProps3.xml><?xml version="1.0" encoding="utf-8"?>
<ds:datastoreItem xmlns:ds="http://schemas.openxmlformats.org/officeDocument/2006/customXml" ds:itemID="{99FFF18C-92FD-412E-81C2-7E7D84931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dcf2a9-f497-4e01-bf3e-c5ad0e7f1b88"/>
    <ds:schemaRef ds:uri="144ea41b-304c-4c03-99c4-debb02094f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8350805-7D6C-4F8D-B126-C6781FA2A6B2}">
  <ds:schemaRefs>
    <ds:schemaRef ds:uri="Microsoft.SharePoint.Taxonomy.ContentTypeSync"/>
  </ds:schemaRefs>
</ds:datastoreItem>
</file>

<file path=customXml/itemProps5.xml><?xml version="1.0" encoding="utf-8"?>
<ds:datastoreItem xmlns:ds="http://schemas.openxmlformats.org/officeDocument/2006/customXml" ds:itemID="{9E39FBD9-2904-4629-98E2-40DF7A637352}">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19</vt:i4>
      </vt:variant>
    </vt:vector>
  </HeadingPairs>
  <TitlesOfParts>
    <vt:vector size="25" baseType="lpstr">
      <vt:lpstr>PRA disclosure statement</vt:lpstr>
      <vt:lpstr>SMI - SED planned metrics</vt:lpstr>
      <vt:lpstr>SMI - SED definitions</vt:lpstr>
      <vt:lpstr>SMI - SED planned subpops</vt:lpstr>
      <vt:lpstr>SMI - SED reporting schedule</vt:lpstr>
      <vt:lpstr>SMI reporting logic (NO EDIT)</vt:lpstr>
      <vt:lpstr>'PRA disclosure statement'!Print_Area</vt:lpstr>
      <vt:lpstr>'SMI - SED definitions'!Print_Area</vt:lpstr>
      <vt:lpstr>'SMI - SED planned metrics'!Print_Area</vt:lpstr>
      <vt:lpstr>'SMI - SED planned subpops'!Print_Area</vt:lpstr>
      <vt:lpstr>'SMI - SED reporting schedule'!Print_Area</vt:lpstr>
      <vt:lpstr>'SMI - SED definitions'!Print_Titles</vt:lpstr>
      <vt:lpstr>'SMI - SED planned metrics'!Print_Titles</vt:lpstr>
      <vt:lpstr>'SMI - SED planned subpops'!Print_Titles</vt:lpstr>
      <vt:lpstr>'SMI - SED reporting schedule'!Print_Titles</vt:lpstr>
      <vt:lpstr>Range_SMI_SED_definitions</vt:lpstr>
      <vt:lpstr>Range_SMI_SED_Demonstration_Reporting_Schedule</vt:lpstr>
      <vt:lpstr>Range_SMI_SED_planned_metrics</vt:lpstr>
      <vt:lpstr>Range_SMI_SED_planned_subpops</vt:lpstr>
      <vt:lpstr>Range_SMI_SED_reporting_input_schedule</vt:lpstr>
      <vt:lpstr>TitleRegion1.A10.B27.5</vt:lpstr>
      <vt:lpstr>TitleRegion1.A7.S50.2</vt:lpstr>
      <vt:lpstr>TitleRegion1.A8.C11.3</vt:lpstr>
      <vt:lpstr>TitleRegion1.A8.J20.4</vt:lpstr>
      <vt:lpstr>TitleRegion2.A30.J152.5</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Medicaid Section 1115 Serious Mental Illness and Serious Emotional Disturbance (SMI/SED) Demonstrations Monitoring Protocol Workbook (Version 3.0)</dc:title>
  <dc:subject>Serious Mental Illness/Serious Emotional Disturbance Demonstrations Monitoring Protocol Workbook</dc:subject>
  <dc:creator>Centers for Medicare &amp; Medicaid Services (CMS)</dc:creator>
  <cp:keywords>Medicaid, serious mental illness, serious emotional disturbance, SMI, SED, monitoring, protocol, workbook, Section 1115</cp:keywords>
  <cp:lastModifiedBy>Sydney Garlick</cp:lastModifiedBy>
  <cp:lastPrinted>2021-10-08T10:23:45Z</cp:lastPrinted>
  <dcterms:created xsi:type="dcterms:W3CDTF">2018-05-18T19:26:44Z</dcterms:created>
  <dcterms:modified xsi:type="dcterms:W3CDTF">2022-02-28T18:03:42Z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0x010100004E3AC027CD874897EE2A576BC3515A</vt:lpwstr>
  </property>
  <property fmtid="{D5CDD505-2E9C-101B-9397-08002B2CF9AE}" pid="4" name="_dlc_DocIdItemGuid">
    <vt:lpwstr>d93bb11f-b3fc-46d3-a501-43a720a22149</vt:lpwstr>
  </property>
</Properties>
</file>